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mc:AlternateContent xmlns:mc="http://schemas.openxmlformats.org/markup-compatibility/2006">
    <mc:Choice Requires="x15">
      <x15ac:absPath xmlns:x15ac="http://schemas.microsoft.com/office/spreadsheetml/2010/11/ac" url="O:\Statistikk og analyse\HMoseby\Kvartalstatistikkene\Skadestatistikk\Rapport\"/>
    </mc:Choice>
  </mc:AlternateContent>
  <xr:revisionPtr revIDLastSave="0" documentId="13_ncr:1_{1224291E-E8C9-471B-B60B-E5A6B0BCDBAF}" xr6:coauthVersionLast="45" xr6:coauthVersionMax="45" xr10:uidLastSave="{00000000-0000-0000-0000-000000000000}"/>
  <bookViews>
    <workbookView xWindow="-120" yWindow="-120" windowWidth="29040" windowHeight="15840" tabRatio="914" xr2:uid="{00000000-000D-0000-FFFF-FFFF00000000}"/>
  </bookViews>
  <sheets>
    <sheet name="Forside" sheetId="46"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_xlnm._FilterDatabase" localSheetId="3" hidden="1">'Tab2'!$A$2</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 localSheetId="0">#REF!</definedName>
    <definedName name="kvartal">#REF!</definedName>
    <definedName name="_xlnm.Print_Area" localSheetId="3">'Tab2'!$A$1:$AJ$62</definedName>
    <definedName name="_xlnm.Print_Area" localSheetId="4">'Tab3'!$A$1:$H$62</definedName>
    <definedName name="_xlnm.Print_Area">'Tab9'!$A$4:$H$62</definedName>
    <definedName name="pros_1">'Tab3'!$H$6</definedName>
    <definedName name="pros_2">'Tab3'!$G$6</definedName>
    <definedName name="aar">'Tab3'!$E$6</definedName>
    <definedName name="aar_1">'Tab3'!$D$6</definedName>
    <definedName name="aar_2">'Tab3'!$C$6</definedName>
    <definedName name="aaret_i_alt">'Tab3'!$B$7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22" i="19" l="1"/>
  <c r="C222" i="19"/>
  <c r="T222" i="19"/>
  <c r="Q222" i="19"/>
  <c r="N222" i="19"/>
  <c r="T221" i="19"/>
  <c r="Q221" i="19"/>
  <c r="N221" i="19"/>
  <c r="D221" i="19"/>
  <c r="C221" i="19"/>
  <c r="B124" i="21"/>
  <c r="Y92" i="19" l="1"/>
  <c r="Y88" i="19"/>
  <c r="W84" i="19"/>
  <c r="Y82" i="19"/>
  <c r="Y100" i="19" s="1"/>
  <c r="Y111" i="19" s="1"/>
  <c r="S226" i="19"/>
  <c r="R226" i="19"/>
  <c r="P226" i="19"/>
  <c r="O226" i="19"/>
  <c r="M226" i="19"/>
  <c r="L226" i="19"/>
  <c r="S225" i="19"/>
  <c r="S224" i="19" s="1"/>
  <c r="R225" i="19"/>
  <c r="R224" i="19" s="1"/>
  <c r="P225" i="19"/>
  <c r="P224" i="19" s="1"/>
  <c r="O225" i="19"/>
  <c r="O224" i="19" s="1"/>
  <c r="M225" i="19"/>
  <c r="M224" i="19" s="1"/>
  <c r="L225" i="19"/>
  <c r="L224" i="19" s="1"/>
  <c r="G225" i="19"/>
  <c r="E225" i="19"/>
  <c r="T220" i="19"/>
  <c r="Q220" i="19"/>
  <c r="N220" i="19"/>
  <c r="D220" i="19"/>
  <c r="C220" i="19"/>
  <c r="T219" i="19"/>
  <c r="Q219" i="19"/>
  <c r="N219" i="19"/>
  <c r="D219" i="19"/>
  <c r="C219" i="19"/>
  <c r="T218" i="19"/>
  <c r="Q218" i="19"/>
  <c r="N218" i="19"/>
  <c r="D218" i="19"/>
  <c r="C218" i="19"/>
  <c r="T217" i="19"/>
  <c r="Q217" i="19"/>
  <c r="N217" i="19"/>
  <c r="D217" i="19"/>
  <c r="C217" i="19"/>
  <c r="T216" i="19"/>
  <c r="Q216" i="19"/>
  <c r="N216" i="19"/>
  <c r="D216" i="19"/>
  <c r="C216" i="19"/>
  <c r="T215" i="19"/>
  <c r="Q215" i="19"/>
  <c r="N215" i="19"/>
  <c r="D215" i="19"/>
  <c r="C215" i="19"/>
  <c r="T214" i="19"/>
  <c r="Q214" i="19"/>
  <c r="N214" i="19"/>
  <c r="D214" i="19"/>
  <c r="C214" i="19"/>
  <c r="T213" i="19"/>
  <c r="Q213" i="19"/>
  <c r="N213" i="19"/>
  <c r="D213" i="19"/>
  <c r="C213" i="19"/>
  <c r="T212" i="19"/>
  <c r="Q212" i="19"/>
  <c r="N212" i="19"/>
  <c r="D212" i="19"/>
  <c r="C212" i="19"/>
  <c r="T211" i="19"/>
  <c r="Q211" i="19"/>
  <c r="N211" i="19"/>
  <c r="D211" i="19"/>
  <c r="C211" i="19"/>
  <c r="T210" i="19"/>
  <c r="Q210" i="19"/>
  <c r="N210" i="19"/>
  <c r="D210" i="19"/>
  <c r="C210" i="19"/>
  <c r="T209" i="19"/>
  <c r="Q209" i="19"/>
  <c r="N209" i="19"/>
  <c r="D209" i="19"/>
  <c r="C209" i="19"/>
  <c r="T208" i="19"/>
  <c r="Q208" i="19"/>
  <c r="N208" i="19"/>
  <c r="D208" i="19"/>
  <c r="C208" i="19"/>
  <c r="T207" i="19"/>
  <c r="Q207" i="19"/>
  <c r="N207" i="19"/>
  <c r="D207" i="19"/>
  <c r="C207" i="19"/>
  <c r="T206" i="19"/>
  <c r="Q206" i="19"/>
  <c r="N206" i="19"/>
  <c r="D206" i="19"/>
  <c r="C206" i="19"/>
  <c r="T205" i="19"/>
  <c r="Q205" i="19"/>
  <c r="N205" i="19"/>
  <c r="D205" i="19"/>
  <c r="C205" i="19"/>
  <c r="T204" i="19"/>
  <c r="Q204" i="19"/>
  <c r="N204" i="19"/>
  <c r="D204" i="19"/>
  <c r="C204" i="19"/>
  <c r="T203" i="19"/>
  <c r="Q203" i="19"/>
  <c r="N203" i="19"/>
  <c r="D203" i="19"/>
  <c r="C203" i="19"/>
  <c r="T202" i="19"/>
  <c r="Q202" i="19"/>
  <c r="N202" i="19"/>
  <c r="D202" i="19"/>
  <c r="C202" i="19"/>
  <c r="T201" i="19"/>
  <c r="Q201" i="19"/>
  <c r="N201" i="19"/>
  <c r="D201" i="19"/>
  <c r="C201" i="19"/>
  <c r="T200" i="19"/>
  <c r="Q200" i="19"/>
  <c r="N200" i="19"/>
  <c r="D200" i="19"/>
  <c r="C200" i="19"/>
  <c r="T199" i="19"/>
  <c r="Q199" i="19"/>
  <c r="N199" i="19"/>
  <c r="D199" i="19"/>
  <c r="C199" i="19"/>
  <c r="T198" i="19"/>
  <c r="Q198" i="19"/>
  <c r="N198" i="19"/>
  <c r="D198" i="19"/>
  <c r="C198" i="19"/>
  <c r="T197" i="19"/>
  <c r="Q197" i="19"/>
  <c r="N197" i="19"/>
  <c r="D197" i="19"/>
  <c r="C197" i="19"/>
  <c r="T196" i="19"/>
  <c r="Q196" i="19"/>
  <c r="N196" i="19"/>
  <c r="D196" i="19"/>
  <c r="C196" i="19"/>
  <c r="T195" i="19"/>
  <c r="Q195" i="19"/>
  <c r="N195" i="19"/>
  <c r="K195" i="19"/>
  <c r="J195" i="19"/>
  <c r="D195" i="19"/>
  <c r="C195" i="19"/>
  <c r="T194" i="19"/>
  <c r="Q194" i="19"/>
  <c r="N194" i="19"/>
  <c r="D194" i="19"/>
  <c r="C194" i="19"/>
  <c r="T193" i="19"/>
  <c r="Q193" i="19"/>
  <c r="N193" i="19"/>
  <c r="D193" i="19"/>
  <c r="C193" i="19"/>
  <c r="T192" i="19"/>
  <c r="Q192" i="19"/>
  <c r="N192" i="19"/>
  <c r="D192" i="19"/>
  <c r="C192" i="19"/>
  <c r="T191" i="19"/>
  <c r="Q191" i="19"/>
  <c r="N191" i="19"/>
  <c r="K191" i="19"/>
  <c r="D191" i="19"/>
  <c r="C191" i="19"/>
  <c r="T190" i="19"/>
  <c r="Q190" i="19"/>
  <c r="N190" i="19"/>
  <c r="D190" i="19"/>
  <c r="C190" i="19"/>
  <c r="T189" i="19"/>
  <c r="Q189" i="19"/>
  <c r="N189" i="19"/>
  <c r="D189" i="19"/>
  <c r="C189" i="19"/>
  <c r="T188" i="19"/>
  <c r="Q188" i="19"/>
  <c r="N188" i="19"/>
  <c r="D188" i="19"/>
  <c r="C188" i="19"/>
  <c r="T187" i="19"/>
  <c r="Q187" i="19"/>
  <c r="N187" i="19"/>
  <c r="D187" i="19"/>
  <c r="C187" i="19"/>
  <c r="T186" i="19"/>
  <c r="Q186" i="19"/>
  <c r="N186" i="19"/>
  <c r="D186" i="19"/>
  <c r="C186" i="19"/>
  <c r="T185" i="19"/>
  <c r="Q185" i="19"/>
  <c r="N185" i="19"/>
  <c r="D185" i="19"/>
  <c r="C185" i="19"/>
  <c r="T184" i="19"/>
  <c r="Q184" i="19"/>
  <c r="N184" i="19"/>
  <c r="D184" i="19"/>
  <c r="C184" i="19"/>
  <c r="T183" i="19"/>
  <c r="Q183" i="19"/>
  <c r="N183" i="19"/>
  <c r="D183" i="19"/>
  <c r="C183" i="19"/>
  <c r="T182" i="19"/>
  <c r="Q182" i="19"/>
  <c r="N182" i="19"/>
  <c r="D182" i="19"/>
  <c r="C182" i="19"/>
  <c r="T181" i="19"/>
  <c r="Q181" i="19"/>
  <c r="N181" i="19"/>
  <c r="D181" i="19"/>
  <c r="C181" i="19"/>
  <c r="T180" i="19"/>
  <c r="Q180" i="19"/>
  <c r="N180" i="19"/>
  <c r="D180" i="19"/>
  <c r="C180" i="19"/>
  <c r="T179" i="19"/>
  <c r="Q179" i="19"/>
  <c r="N179" i="19"/>
  <c r="D179" i="19"/>
  <c r="C179" i="19"/>
  <c r="T178" i="19"/>
  <c r="Q178" i="19"/>
  <c r="N178" i="19"/>
  <c r="D178" i="19"/>
  <c r="C178" i="19"/>
  <c r="T177" i="19"/>
  <c r="Q177" i="19"/>
  <c r="N177" i="19"/>
  <c r="D177" i="19"/>
  <c r="C177" i="19"/>
  <c r="T176" i="19"/>
  <c r="Q176" i="19"/>
  <c r="N176" i="19"/>
  <c r="D176" i="19"/>
  <c r="C176" i="19"/>
  <c r="T175" i="19"/>
  <c r="Q175" i="19"/>
  <c r="N175" i="19"/>
  <c r="D175" i="19"/>
  <c r="C175" i="19"/>
  <c r="T174" i="19"/>
  <c r="Q174" i="19"/>
  <c r="N174" i="19"/>
  <c r="D174" i="19"/>
  <c r="C174" i="19"/>
  <c r="T173" i="19"/>
  <c r="Q173" i="19"/>
  <c r="N173" i="19"/>
  <c r="D173" i="19"/>
  <c r="C173" i="19"/>
  <c r="T172" i="19"/>
  <c r="Q172" i="19"/>
  <c r="N172" i="19"/>
  <c r="D172" i="19"/>
  <c r="C172" i="19"/>
  <c r="T171" i="19"/>
  <c r="Q171" i="19"/>
  <c r="N171" i="19"/>
  <c r="D171" i="19"/>
  <c r="C171" i="19"/>
  <c r="T170" i="19"/>
  <c r="Q170" i="19"/>
  <c r="N170" i="19"/>
  <c r="D170" i="19"/>
  <c r="C170" i="19"/>
  <c r="T169" i="19"/>
  <c r="Q169" i="19"/>
  <c r="N169" i="19"/>
  <c r="D169" i="19"/>
  <c r="C169" i="19"/>
  <c r="T168" i="19"/>
  <c r="Q168" i="19"/>
  <c r="N168" i="19"/>
  <c r="D168" i="19"/>
  <c r="C168" i="19"/>
  <c r="T167" i="19"/>
  <c r="Q167" i="19"/>
  <c r="N167" i="19"/>
  <c r="D167" i="19"/>
  <c r="C167" i="19"/>
  <c r="T166" i="19"/>
  <c r="Q166" i="19"/>
  <c r="N166" i="19"/>
  <c r="D166" i="19"/>
  <c r="C166" i="19"/>
  <c r="T165" i="19"/>
  <c r="Q165" i="19"/>
  <c r="N165" i="19"/>
  <c r="D165" i="19"/>
  <c r="C165" i="19"/>
  <c r="T164" i="19"/>
  <c r="Q164" i="19"/>
  <c r="N164" i="19"/>
  <c r="D164" i="19"/>
  <c r="C164" i="19"/>
  <c r="T163" i="19"/>
  <c r="Q163" i="19"/>
  <c r="N163" i="19"/>
  <c r="D163" i="19"/>
  <c r="C163" i="19"/>
  <c r="T162" i="19"/>
  <c r="Q162" i="19"/>
  <c r="N162" i="19"/>
  <c r="D162" i="19"/>
  <c r="C162" i="19"/>
  <c r="T161" i="19"/>
  <c r="Q161" i="19"/>
  <c r="N161" i="19"/>
  <c r="D161" i="19"/>
  <c r="C161" i="19"/>
  <c r="T160" i="19"/>
  <c r="Q160" i="19"/>
  <c r="N160" i="19"/>
  <c r="D160" i="19"/>
  <c r="C160" i="19"/>
  <c r="T159" i="19"/>
  <c r="Q159" i="19"/>
  <c r="N159" i="19"/>
  <c r="D159" i="19"/>
  <c r="C159" i="19"/>
  <c r="T158" i="19"/>
  <c r="Q158" i="19"/>
  <c r="N158" i="19"/>
  <c r="D158" i="19"/>
  <c r="C158" i="19"/>
  <c r="T157" i="19"/>
  <c r="Q157" i="19"/>
  <c r="N157" i="19"/>
  <c r="D157" i="19"/>
  <c r="C157" i="19"/>
  <c r="T156" i="19"/>
  <c r="Q156" i="19"/>
  <c r="N156" i="19"/>
  <c r="D156" i="19"/>
  <c r="C156" i="19"/>
  <c r="T155" i="19"/>
  <c r="Q155" i="19"/>
  <c r="N155" i="19"/>
  <c r="D155" i="19"/>
  <c r="C155" i="19"/>
  <c r="T154" i="19"/>
  <c r="Q154" i="19"/>
  <c r="N154" i="19"/>
  <c r="D154" i="19"/>
  <c r="C154" i="19"/>
  <c r="T153" i="19"/>
  <c r="Q153" i="19"/>
  <c r="N153" i="19"/>
  <c r="D153" i="19"/>
  <c r="C153" i="19"/>
  <c r="T152" i="19"/>
  <c r="Q152" i="19"/>
  <c r="N152" i="19"/>
  <c r="D152" i="19"/>
  <c r="C152" i="19"/>
  <c r="T151" i="19"/>
  <c r="Q151" i="19"/>
  <c r="N151" i="19"/>
  <c r="D151" i="19"/>
  <c r="C151" i="19"/>
  <c r="T150" i="19"/>
  <c r="Q150" i="19"/>
  <c r="N150" i="19"/>
  <c r="D150" i="19"/>
  <c r="C150" i="19"/>
  <c r="T149" i="19"/>
  <c r="Q149" i="19"/>
  <c r="N149" i="19"/>
  <c r="D149" i="19"/>
  <c r="C149" i="19"/>
  <c r="T148" i="19"/>
  <c r="Q148" i="19"/>
  <c r="N148" i="19"/>
  <c r="D148" i="19"/>
  <c r="C148" i="19"/>
  <c r="T147" i="19"/>
  <c r="Q147" i="19"/>
  <c r="N147" i="19"/>
  <c r="D147" i="19"/>
  <c r="C147" i="19"/>
  <c r="T146" i="19"/>
  <c r="Q146" i="19"/>
  <c r="N146" i="19"/>
  <c r="D146" i="19"/>
  <c r="C146" i="19"/>
  <c r="T145" i="19"/>
  <c r="Q145" i="19"/>
  <c r="N145" i="19"/>
  <c r="D145" i="19"/>
  <c r="C145" i="19"/>
  <c r="T144" i="19"/>
  <c r="Q144" i="19"/>
  <c r="N144" i="19"/>
  <c r="D144" i="19"/>
  <c r="C144" i="19"/>
  <c r="T143" i="19"/>
  <c r="Q143" i="19"/>
  <c r="N143" i="19"/>
  <c r="D143" i="19"/>
  <c r="C143" i="19"/>
  <c r="T142" i="19"/>
  <c r="Q142" i="19"/>
  <c r="N142" i="19"/>
  <c r="D142" i="19"/>
  <c r="C142" i="19"/>
  <c r="T141" i="19"/>
  <c r="Q141" i="19"/>
  <c r="N141" i="19"/>
  <c r="D141" i="19"/>
  <c r="C141" i="19"/>
  <c r="T140" i="19"/>
  <c r="Q140" i="19"/>
  <c r="N140" i="19"/>
  <c r="D140" i="19"/>
  <c r="C140" i="19"/>
  <c r="T139" i="19"/>
  <c r="Q139" i="19"/>
  <c r="N139" i="19"/>
  <c r="D139" i="19"/>
  <c r="C139" i="19"/>
  <c r="T138" i="19"/>
  <c r="Q138" i="19"/>
  <c r="N138" i="19"/>
  <c r="D138" i="19"/>
  <c r="C138" i="19"/>
  <c r="T137" i="19"/>
  <c r="Q137" i="19"/>
  <c r="N137" i="19"/>
  <c r="D137" i="19"/>
  <c r="C137" i="19"/>
  <c r="T136" i="19"/>
  <c r="Q136" i="19"/>
  <c r="N136" i="19"/>
  <c r="D136" i="19"/>
  <c r="C136" i="19"/>
  <c r="T135" i="19"/>
  <c r="Q135" i="19"/>
  <c r="N135" i="19"/>
  <c r="D135" i="19"/>
  <c r="C135" i="19"/>
  <c r="T134" i="19"/>
  <c r="Q134" i="19"/>
  <c r="N134" i="19"/>
  <c r="D134" i="19"/>
  <c r="C134" i="19"/>
  <c r="Y133" i="19"/>
  <c r="T133" i="19"/>
  <c r="Q133" i="19"/>
  <c r="N133" i="19"/>
  <c r="Y132" i="19"/>
  <c r="X132" i="19"/>
  <c r="W132" i="19"/>
  <c r="T132" i="19"/>
  <c r="Q132" i="19"/>
  <c r="N132" i="19"/>
  <c r="D132" i="19"/>
  <c r="D133" i="19" s="1"/>
  <c r="C132" i="19"/>
  <c r="C133" i="19" s="1"/>
  <c r="Y131" i="19"/>
  <c r="X131" i="19"/>
  <c r="W131" i="19"/>
  <c r="T131" i="19"/>
  <c r="Q131" i="19"/>
  <c r="N131" i="19"/>
  <c r="X130" i="19"/>
  <c r="T130" i="19"/>
  <c r="Q130" i="19"/>
  <c r="N130" i="19"/>
  <c r="Y129" i="19"/>
  <c r="X129" i="19"/>
  <c r="W129" i="19"/>
  <c r="T129" i="19"/>
  <c r="Q129" i="19"/>
  <c r="N129" i="19"/>
  <c r="Y128" i="19"/>
  <c r="X128" i="19"/>
  <c r="W128" i="19"/>
  <c r="T128" i="19"/>
  <c r="Q128" i="19"/>
  <c r="N128" i="19"/>
  <c r="D128" i="19"/>
  <c r="C128" i="19"/>
  <c r="C129" i="19" s="1"/>
  <c r="C130" i="19" s="1"/>
  <c r="T127" i="19"/>
  <c r="Q127" i="19"/>
  <c r="N127" i="19"/>
  <c r="T126" i="19"/>
  <c r="Q126" i="19"/>
  <c r="N126" i="19"/>
  <c r="Y125" i="19"/>
  <c r="X125" i="19"/>
  <c r="T125" i="19"/>
  <c r="Q125" i="19"/>
  <c r="N125" i="19"/>
  <c r="Y124" i="19"/>
  <c r="X124" i="19"/>
  <c r="W124" i="19"/>
  <c r="T124" i="19"/>
  <c r="Q124" i="19"/>
  <c r="N124" i="19"/>
  <c r="D124" i="19"/>
  <c r="C124" i="19"/>
  <c r="C125" i="19" s="1"/>
  <c r="C126" i="19" s="1"/>
  <c r="Y123" i="19"/>
  <c r="X123" i="19"/>
  <c r="W123" i="19"/>
  <c r="T123" i="19"/>
  <c r="Q123" i="19"/>
  <c r="N123" i="19"/>
  <c r="Y122" i="19"/>
  <c r="X122" i="19"/>
  <c r="W122" i="19"/>
  <c r="T122" i="19"/>
  <c r="Q122" i="19"/>
  <c r="N122" i="19"/>
  <c r="C122" i="19"/>
  <c r="Y121" i="19"/>
  <c r="X121" i="19"/>
  <c r="T121" i="19"/>
  <c r="Q121" i="19"/>
  <c r="N121" i="19"/>
  <c r="C121" i="19"/>
  <c r="T120" i="19"/>
  <c r="Q120" i="19"/>
  <c r="N120" i="19"/>
  <c r="D120" i="19"/>
  <c r="C120" i="19"/>
  <c r="T119" i="19"/>
  <c r="Q119" i="19"/>
  <c r="N119" i="19"/>
  <c r="T118" i="19"/>
  <c r="Q118" i="19"/>
  <c r="N118" i="19"/>
  <c r="Y117" i="19"/>
  <c r="X117" i="19"/>
  <c r="W117" i="19"/>
  <c r="T117" i="19"/>
  <c r="Q117" i="19"/>
  <c r="N117" i="19"/>
  <c r="D117" i="19"/>
  <c r="D118" i="19" s="1"/>
  <c r="T116" i="19"/>
  <c r="Q116" i="19"/>
  <c r="N116" i="19"/>
  <c r="D116" i="19"/>
  <c r="C116" i="19"/>
  <c r="T115" i="19"/>
  <c r="Q115" i="19"/>
  <c r="N115" i="19"/>
  <c r="Y114" i="19"/>
  <c r="X114" i="19"/>
  <c r="W114" i="19"/>
  <c r="T114" i="19"/>
  <c r="Q114" i="19"/>
  <c r="N114" i="19"/>
  <c r="Y113" i="19"/>
  <c r="X113" i="19"/>
  <c r="W113" i="19"/>
  <c r="T113" i="19"/>
  <c r="Q113" i="19"/>
  <c r="N113" i="19"/>
  <c r="Y112" i="19"/>
  <c r="X112" i="19"/>
  <c r="W112" i="19"/>
  <c r="T112" i="19"/>
  <c r="Q112" i="19"/>
  <c r="N112" i="19"/>
  <c r="D112" i="19"/>
  <c r="D113" i="19" s="1"/>
  <c r="D114" i="19" s="1"/>
  <c r="C112" i="19"/>
  <c r="C113" i="19" s="1"/>
  <c r="C114" i="19" s="1"/>
  <c r="T111" i="19"/>
  <c r="Q111" i="19"/>
  <c r="N111" i="19"/>
  <c r="T110" i="19"/>
  <c r="Q110" i="19"/>
  <c r="N110" i="19"/>
  <c r="T109" i="19"/>
  <c r="Q109" i="19"/>
  <c r="N109" i="19"/>
  <c r="T108" i="19"/>
  <c r="Q108" i="19"/>
  <c r="N108" i="19"/>
  <c r="T107" i="19"/>
  <c r="Q107" i="19"/>
  <c r="N107" i="19"/>
  <c r="Y106" i="19"/>
  <c r="X106" i="19"/>
  <c r="W106" i="19"/>
  <c r="T106" i="19"/>
  <c r="Q106" i="19"/>
  <c r="N106" i="19"/>
  <c r="T105" i="19"/>
  <c r="Q105" i="19"/>
  <c r="N105" i="19"/>
  <c r="T104" i="19"/>
  <c r="Q104" i="19"/>
  <c r="N104" i="19"/>
  <c r="Y103" i="19"/>
  <c r="X103" i="19"/>
  <c r="W103" i="19"/>
  <c r="T103" i="19"/>
  <c r="Q103" i="19"/>
  <c r="N103" i="19"/>
  <c r="Y102" i="19"/>
  <c r="X102" i="19"/>
  <c r="W102" i="19"/>
  <c r="N102" i="19"/>
  <c r="Y101" i="19"/>
  <c r="X101" i="19"/>
  <c r="W101" i="19"/>
  <c r="N101" i="19"/>
  <c r="N100" i="19"/>
  <c r="N99" i="19"/>
  <c r="N98" i="19"/>
  <c r="N97" i="19"/>
  <c r="N96" i="19"/>
  <c r="N95" i="19"/>
  <c r="N94" i="19"/>
  <c r="N93" i="19"/>
  <c r="X92" i="19"/>
  <c r="N92" i="19"/>
  <c r="Y91" i="19"/>
  <c r="X91" i="19"/>
  <c r="W91" i="19"/>
  <c r="N91" i="19"/>
  <c r="Y90" i="19"/>
  <c r="X90" i="19"/>
  <c r="W90" i="19"/>
  <c r="N90" i="19"/>
  <c r="Y89" i="19"/>
  <c r="X89" i="19"/>
  <c r="W89" i="19"/>
  <c r="N89" i="19"/>
  <c r="X88" i="19"/>
  <c r="W88" i="19"/>
  <c r="N88" i="19"/>
  <c r="Y87" i="19"/>
  <c r="W87" i="19"/>
  <c r="N87" i="19"/>
  <c r="Y86" i="19"/>
  <c r="X86" i="19"/>
  <c r="W86" i="19"/>
  <c r="N86" i="19"/>
  <c r="Y85" i="19"/>
  <c r="X85" i="19"/>
  <c r="W85" i="19"/>
  <c r="N85" i="19"/>
  <c r="Y84" i="19"/>
  <c r="X84" i="19"/>
  <c r="N84" i="19"/>
  <c r="Y83" i="19"/>
  <c r="X83" i="19"/>
  <c r="W83" i="19"/>
  <c r="N83" i="19"/>
  <c r="N82" i="19"/>
  <c r="N81" i="19"/>
  <c r="N80" i="19"/>
  <c r="N79" i="19"/>
  <c r="N78" i="19"/>
  <c r="Z77" i="19"/>
  <c r="Y77" i="19"/>
  <c r="X77" i="19"/>
  <c r="N77" i="19"/>
  <c r="Z76" i="19"/>
  <c r="Y76" i="19"/>
  <c r="X76" i="19"/>
  <c r="N76" i="19"/>
  <c r="Z75" i="19"/>
  <c r="Y75" i="19"/>
  <c r="X75" i="19"/>
  <c r="N75" i="19"/>
  <c r="Z74" i="19"/>
  <c r="Y74" i="19"/>
  <c r="X74" i="19"/>
  <c r="N74" i="19"/>
  <c r="N73" i="19"/>
  <c r="Z72" i="19"/>
  <c r="Y72" i="19"/>
  <c r="X72" i="19"/>
  <c r="N72" i="19"/>
  <c r="N71" i="19"/>
  <c r="Z70" i="19"/>
  <c r="Y70" i="19"/>
  <c r="X70" i="19"/>
  <c r="AD62" i="19"/>
  <c r="I62" i="19"/>
  <c r="AD61" i="19"/>
  <c r="P61" i="19"/>
  <c r="I61" i="19"/>
  <c r="AD32" i="19"/>
  <c r="W32" i="19"/>
  <c r="B18" i="21" s="1"/>
  <c r="P32" i="19"/>
  <c r="B16" i="21" s="1"/>
  <c r="I32" i="19"/>
  <c r="B14" i="21" s="1"/>
  <c r="A32" i="19"/>
  <c r="B12" i="21" s="1"/>
  <c r="AD6" i="19"/>
  <c r="B19" i="21" s="1"/>
  <c r="W6" i="19"/>
  <c r="B17" i="21" s="1"/>
  <c r="I6" i="19"/>
  <c r="A6" i="19"/>
  <c r="B11" i="21" s="1"/>
  <c r="A51" i="23"/>
  <c r="B123" i="21"/>
  <c r="B61" i="21"/>
  <c r="H24" i="21"/>
  <c r="H26" i="21" s="1"/>
  <c r="H28" i="21" s="1"/>
  <c r="H29" i="21" s="1"/>
  <c r="H31" i="21" s="1"/>
  <c r="B20" i="21"/>
  <c r="B15" i="21"/>
  <c r="B13" i="21"/>
  <c r="Z78" i="19" l="1"/>
  <c r="W115" i="19"/>
  <c r="Y78" i="19"/>
  <c r="Y93" i="19"/>
  <c r="Y95" i="19" s="1"/>
  <c r="X104" i="19"/>
  <c r="W104" i="19"/>
  <c r="X78" i="19"/>
  <c r="Y115" i="19"/>
  <c r="H32" i="21"/>
  <c r="H33" i="21"/>
  <c r="H34" i="21" s="1"/>
  <c r="H35" i="21" s="1"/>
  <c r="H36" i="21" s="1"/>
  <c r="H37" i="21" s="1"/>
  <c r="H38" i="21" s="1"/>
  <c r="H40" i="21" s="1"/>
  <c r="W125" i="19"/>
  <c r="W121" i="19"/>
  <c r="W82" i="19"/>
  <c r="W100" i="19" s="1"/>
  <c r="W111" i="19" s="1"/>
  <c r="X133" i="19"/>
  <c r="Y130" i="19"/>
  <c r="H53" i="24"/>
  <c r="A53" i="24"/>
  <c r="W62" i="19"/>
  <c r="P62" i="19"/>
  <c r="A62" i="19"/>
  <c r="B62" i="21"/>
  <c r="W92" i="19"/>
  <c r="W93" i="19" s="1"/>
  <c r="W95" i="19" s="1"/>
  <c r="X115" i="19"/>
  <c r="W133" i="19"/>
  <c r="H27" i="21"/>
  <c r="C117" i="19"/>
  <c r="C118" i="19" s="1"/>
  <c r="W130" i="19"/>
  <c r="Y104" i="19"/>
  <c r="A50" i="23"/>
  <c r="D125" i="19"/>
  <c r="D126" i="19" s="1"/>
  <c r="D129" i="19"/>
  <c r="D130" i="19" s="1"/>
  <c r="D121" i="19"/>
  <c r="D122" i="19" s="1"/>
  <c r="A61" i="19"/>
  <c r="X87" i="19"/>
  <c r="X93" i="19" s="1"/>
  <c r="X95" i="19" s="1"/>
  <c r="H52" i="24"/>
  <c r="A52" i="24"/>
  <c r="W61" i="19"/>
  <c r="X82" i="19"/>
  <c r="X100" i="19" s="1"/>
  <c r="X111" i="19" s="1"/>
  <c r="H41" i="21" l="1"/>
  <c r="H43" i="21"/>
  <c r="H45" i="21" l="1"/>
  <c r="H46" i="21" s="1"/>
  <c r="H47" i="21" s="1"/>
  <c r="H48" i="21" s="1"/>
  <c r="H66" i="21" s="1"/>
  <c r="H67" i="21" s="1"/>
  <c r="H68" i="21" s="1"/>
  <c r="H69" i="21" s="1"/>
  <c r="H70" i="21" s="1"/>
  <c r="H71" i="21" s="1"/>
  <c r="H73" i="21" s="1"/>
  <c r="H74" i="21" s="1"/>
  <c r="H75" i="21" s="1"/>
  <c r="H76" i="21" s="1"/>
  <c r="H77" i="21" s="1"/>
  <c r="H78" i="21" s="1"/>
  <c r="H80" i="21" s="1"/>
  <c r="H44" i="21"/>
</calcChain>
</file>

<file path=xl/sharedStrings.xml><?xml version="1.0" encoding="utf-8"?>
<sst xmlns="http://schemas.openxmlformats.org/spreadsheetml/2006/main" count="2876" uniqueCount="243">
  <si>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</si>
  <si>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</si>
  <si>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</si>
  <si>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</si>
  <si>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</si>
  <si>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</si>
  <si>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</si>
  <si>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</si>
  <si>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</si>
  <si>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</si>
  <si>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</si>
  <si>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</si>
  <si>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</si>
  <si>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</si>
  <si>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</si>
  <si>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</si>
  <si>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</si>
  <si>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</si>
  <si>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</si>
  <si>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</si>
  <si>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</si>
  <si>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</si>
  <si>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</si>
  <si>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</si>
  <si>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</si>
  <si>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</si>
  <si>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</si>
  <si>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</si>
  <si>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</si>
  <si>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</si>
  <si>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</si>
  <si>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</si>
  <si>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</si>
  <si>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</si>
  <si>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</si>
  <si>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</si>
  <si>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</si>
  <si>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</si>
  <si>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</si>
  <si>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</si>
  <si>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</si>
  <si>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</si>
  <si>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</si>
  <si>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</si>
  <si>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</si>
  <si>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</si>
  <si>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</si>
  <si>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</si>
  <si>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</si>
  <si>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</si>
  <si>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</si>
  <si>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</si>
  <si>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</si>
  <si>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</si>
  <si>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</si>
  <si>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</si>
  <si>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</si>
  <si>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</si>
  <si>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</si>
  <si>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</si>
  <si>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</si>
  <si>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</si>
  <si>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</si>
  <si>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</si>
  <si>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</si>
  <si>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</si>
  <si>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</si>
  <si>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</si>
  <si>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</si>
  <si>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</si>
  <si>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</si>
  <si>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</si>
  <si>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</si>
  <si>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</si>
  <si>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</si>
  <si>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</si>
  <si>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</si>
  <si>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</si>
  <si>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</si>
  <si>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</si>
  <si>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</si>
  <si>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</si>
  <si>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</si>
  <si>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</si>
  <si>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</si>
  <si>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</si>
  <si>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</si>
  <si>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</si>
  <si>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</si>
  <si>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</si>
  <si>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</si>
  <si>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</si>
  <si>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</si>
  <si>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</si>
  <si>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</si>
  <si>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</si>
  <si>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</si>
  <si>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</si>
  <si>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</si>
  <si>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</si>
  <si>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</si>
  <si>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</si>
  <si>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</si>
  <si>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</si>
  <si>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</si>
  <si>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</si>
  <si>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</si>
  <si>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</si>
  <si>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</si>
  <si>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</si>
  <si>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</si>
  <si>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</si>
  <si>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</si>
  <si>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</si>
  <si>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</si>
  <si>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</si>
  <si>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</si>
  <si>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</si>
  <si>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</si>
  <si>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</si>
  <si>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</si>
  <si>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</si>
  <si>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</si>
  <si>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</si>
  <si>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</si>
  <si>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</si>
  <si>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</si>
  <si>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</si>
  <si>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</si>
  <si>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</si>
  <si>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</si>
  <si>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</si>
  <si>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</si>
  <si>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</si>
  <si>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</si>
  <si>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</si>
  <si>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</si>
  <si>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</si>
  <si>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</si>
  <si>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</si>
  <si>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</si>
  <si>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</si>
  <si>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</si>
  <si>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</si>
  <si>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</si>
  <si>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</si>
  <si>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</si>
  <si>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</si>
  <si>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</si>
  <si>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</si>
  <si>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</si>
  <si>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</si>
  <si>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</si>
  <si>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</si>
  <si>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</si>
  <si>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</si>
  <si>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</si>
  <si>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</si>
  <si>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</si>
  <si>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</si>
  <si>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</si>
  <si>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</si>
  <si>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</si>
  <si>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</si>
  <si>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</si>
  <si>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</si>
  <si>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</si>
  <si>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</si>
  <si>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</si>
  <si>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</si>
  <si>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</si>
  <si>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</si>
  <si>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</si>
  <si>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</si>
  <si>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</si>
  <si>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</si>
  <si>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</si>
  <si>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</si>
  <si>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</si>
  <si>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</si>
  <si>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</si>
  <si>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</si>
  <si>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</si>
  <si>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</si>
  <si>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</si>
  <si>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</si>
  <si>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</si>
  <si>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</si>
  <si>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</si>
  <si>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</si>
  <si>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</si>
  <si>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</si>
  <si>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</si>
  <si>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</si>
  <si>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</si>
  <si>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</si>
  <si>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</si>
  <si>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</si>
  <si>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</si>
  <si>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</si>
  <si>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</si>
  <si>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</si>
  <si>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</si>
  <si>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</si>
  <si>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</si>
  <si>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</si>
  <si>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</si>
  <si>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</si>
  <si>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</si>
  <si>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</si>
  <si>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</si>
  <si>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</si>
  <si>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</si>
  <si>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</si>
  <si>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</si>
  <si>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</si>
  <si>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</si>
  <si>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</si>
  <si>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</si>
  <si>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</si>
  <si>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</si>
  <si>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</si>
  <si>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</si>
  <si>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</si>
  <si>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</si>
  <si>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</si>
  <si>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</si>
  <si>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</si>
  <si>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Uførhet</t>
  </si>
  <si>
    <t>midt-måneden</t>
  </si>
  <si>
    <t>Fysioterapeut/kiropraktor</t>
  </si>
  <si>
    <t>(2019)</t>
  </si>
  <si>
    <t>2018</t>
  </si>
  <si>
    <t>2019</t>
  </si>
  <si>
    <t>2020</t>
  </si>
  <si>
    <t>18-20</t>
  </si>
  <si>
    <t>19-20</t>
  </si>
  <si>
    <t/>
  </si>
  <si>
    <t>Finans Norge / Skadeforsikringsstatistikk</t>
  </si>
  <si>
    <t>Skadestatistikk for landbasert forsikring 4. kvartal 2020</t>
  </si>
  <si>
    <t>NB. Datagrunnlaget er levert fra Finans Norges medlemsselskaper. Enkelte tall kan bli justert i</t>
  </si>
  <si>
    <t>av statistikkens innhold henviser vi til punkt 4. Prinsipper, begreper og definisjoner på side 27.</t>
  </si>
  <si>
    <t xml:space="preserve">etterkant dersom et selskap oppdager feil eller mangler ved sine data. For mer detaljert beskrivelse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</si>
</sst>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_)"/>
    <numFmt numFmtId="167" formatCode="#,##0.0"/>
    <numFmt numFmtId="168" formatCode="_ * #,##0_ ;_ * \-#,##0_ ;_ * &quot;-&quot;??_ ;_ @_ "/>
    <numFmt numFmtId="169" formatCode="0.0"/>
    <numFmt numFmtId="170" formatCode="0.000"/>
    <numFmt numFmtId="171" formatCode="#,##0.000"/>
  </numFmts>
  <fonts count="42"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u/>
      <sz val="10"/>
      <name val="Arial"/>
      <family val="2"/>
    </font>
    <font>
      <u/>
      <sz val="12"/>
      <name val="System"/>
      <family val="2"/>
    </font>
    <font>
      <sz val="10"/>
      <color theme="0"/>
      <name val="Times New Roman"/>
      <family val="1"/>
    </font>
    <font>
      <b/>
      <sz val="10"/>
      <color theme="0"/>
      <name val="Times New Roman"/>
      <family val="1"/>
    </font>
    <font>
      <b/>
      <sz val="10"/>
      <color theme="0"/>
      <name val="Arial"/>
      <family val="2"/>
    </font>
    <font>
      <sz val="10"/>
      <color theme="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5">
    <xf numFmtId="0" fontId="0"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cellStyleXfs>
  <cellXfs count="222">
    <xf numFmtId="0" fontId="0" fillId="0" borderId="0" xfId="0"/>
    <xf numFmtId="0" fontId="5" fillId="0" borderId="0" xfId="0" applyFont="1"/>
    <xf numFmtId="0" fontId="5" fillId="0" borderId="0" xfId="0" applyFont="1" applyAlignment="1" applyProtection="1">
      <alignment horizontal="left"/>
    </xf>
    <xf numFmtId="0" fontId="6" fillId="0" borderId="0" xfId="2" applyFont="1" applyAlignment="1" applyProtection="1">
      <alignment horizontal="left"/>
    </xf>
    <xf numFmtId="0" fontId="7" fillId="2" borderId="0" xfId="0" applyFont="1" applyFill="1" applyBorder="1"/>
    <xf numFmtId="166"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8" fontId="8" fillId="0" borderId="11" xfId="1" applyNumberFormat="1" applyFont="1" applyBorder="1" applyAlignment="1" applyProtection="1">
      <alignment horizontal="right"/>
    </xf>
    <xf numFmtId="166" fontId="8" fillId="0" borderId="0" xfId="0" applyNumberFormat="1" applyFont="1" applyAlignment="1" applyProtection="1">
      <alignment horizontal="right"/>
    </xf>
    <xf numFmtId="166"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8" fontId="8" fillId="0" borderId="13" xfId="1" applyNumberFormat="1" applyFont="1" applyBorder="1" applyProtection="1"/>
    <xf numFmtId="166" fontId="8" fillId="0" borderId="14" xfId="0" applyNumberFormat="1" applyFont="1" applyBorder="1" applyAlignment="1" applyProtection="1">
      <alignment horizontal="right"/>
    </xf>
    <xf numFmtId="166" fontId="8" fillId="0" borderId="15" xfId="0" applyNumberFormat="1" applyFont="1" applyBorder="1" applyAlignment="1">
      <alignment horizontal="right"/>
    </xf>
    <xf numFmtId="0" fontId="8" fillId="0" borderId="16" xfId="0" applyFont="1" applyBorder="1"/>
    <xf numFmtId="0" fontId="8" fillId="0" borderId="11" xfId="0" applyFont="1" applyBorder="1"/>
    <xf numFmtId="166" fontId="8" fillId="0" borderId="17" xfId="0" applyNumberFormat="1" applyFont="1" applyBorder="1" applyAlignment="1" applyProtection="1">
      <alignment horizontal="right"/>
    </xf>
    <xf numFmtId="166" fontId="8" fillId="0" borderId="18" xfId="0" applyNumberFormat="1" applyFont="1" applyBorder="1" applyAlignment="1">
      <alignment horizontal="right"/>
    </xf>
    <xf numFmtId="0" fontId="8" fillId="0" borderId="19" xfId="0" applyFont="1" applyBorder="1"/>
    <xf numFmtId="166" fontId="8" fillId="0" borderId="20" xfId="0" applyNumberFormat="1" applyFont="1" applyBorder="1" applyAlignment="1" applyProtection="1">
      <alignment horizontal="right"/>
    </xf>
    <xf numFmtId="3" fontId="8" fillId="0" borderId="21" xfId="1" applyNumberFormat="1" applyFont="1" applyBorder="1" applyProtection="1"/>
    <xf numFmtId="166" fontId="8" fillId="0" borderId="21" xfId="0" applyNumberFormat="1" applyFont="1" applyBorder="1" applyAlignment="1" applyProtection="1">
      <alignment horizontal="right"/>
    </xf>
    <xf numFmtId="166"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8" fontId="8" fillId="0" borderId="24" xfId="1" applyNumberFormat="1" applyFont="1" applyBorder="1" applyProtection="1"/>
    <xf numFmtId="166" fontId="8" fillId="0" borderId="26" xfId="0" applyNumberFormat="1" applyFont="1" applyBorder="1" applyAlignment="1" applyProtection="1">
      <alignment horizontal="right"/>
    </xf>
    <xf numFmtId="166" fontId="8" fillId="0" borderId="27" xfId="0" applyNumberFormat="1" applyFont="1" applyBorder="1" applyAlignment="1">
      <alignment horizontal="right"/>
    </xf>
    <xf numFmtId="0" fontId="12" fillId="0" borderId="0" xfId="0" applyFont="1" applyBorder="1"/>
    <xf numFmtId="0" fontId="13" fillId="0" borderId="0" xfId="0" applyFont="1" applyBorder="1"/>
    <xf numFmtId="168" fontId="5" fillId="0" borderId="0" xfId="1" applyNumberFormat="1" applyFont="1" applyBorder="1" applyProtection="1"/>
    <xf numFmtId="166" fontId="5" fillId="0" borderId="0" xfId="0" applyNumberFormat="1" applyFont="1" applyBorder="1" applyAlignment="1" applyProtection="1">
      <alignment horizontal="right"/>
    </xf>
    <xf numFmtId="166"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8" fontId="5" fillId="0" borderId="0" xfId="1" applyNumberFormat="1" applyFont="1" applyBorder="1" applyAlignment="1" applyProtection="1">
      <alignment horizontal="center"/>
    </xf>
    <xf numFmtId="0" fontId="8" fillId="0" borderId="23" xfId="0" applyFont="1" applyBorder="1"/>
    <xf numFmtId="166" fontId="8" fillId="0" borderId="25" xfId="0" applyNumberFormat="1" applyFont="1" applyBorder="1" applyAlignment="1" applyProtection="1">
      <alignment horizontal="right"/>
    </xf>
    <xf numFmtId="0" fontId="8" fillId="0" borderId="0" xfId="0" applyFont="1" applyBorder="1"/>
    <xf numFmtId="168" fontId="8" fillId="0" borderId="0" xfId="1" applyNumberFormat="1" applyFont="1" applyBorder="1" applyAlignment="1" applyProtection="1">
      <alignment horizontal="right"/>
    </xf>
    <xf numFmtId="166" fontId="8" fillId="0" borderId="0" xfId="0" applyNumberFormat="1" applyFont="1" applyBorder="1" applyAlignment="1">
      <alignment horizontal="right"/>
    </xf>
    <xf numFmtId="0" fontId="5" fillId="0" borderId="0" xfId="0" applyFont="1" applyBorder="1"/>
    <xf numFmtId="0" fontId="11" fillId="0" borderId="0" xfId="0" applyFont="1" applyBorder="1"/>
    <xf numFmtId="168"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7" fontId="8" fillId="0" borderId="0" xfId="1" applyNumberFormat="1" applyFont="1" applyProtection="1"/>
    <xf numFmtId="167" fontId="8" fillId="0" borderId="28" xfId="1" applyNumberFormat="1" applyFont="1" applyBorder="1" applyProtection="1"/>
    <xf numFmtId="167" fontId="8" fillId="0" borderId="14" xfId="1" applyNumberFormat="1" applyFont="1" applyBorder="1" applyProtection="1"/>
    <xf numFmtId="167" fontId="8" fillId="0" borderId="0" xfId="1" applyNumberFormat="1" applyFont="1" applyBorder="1" applyProtection="1"/>
    <xf numFmtId="167" fontId="8" fillId="0" borderId="21" xfId="1" applyNumberFormat="1" applyFont="1" applyBorder="1" applyProtection="1"/>
    <xf numFmtId="167" fontId="8" fillId="0" borderId="0" xfId="1" applyNumberFormat="1" applyFont="1"/>
    <xf numFmtId="167"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4" fillId="0" borderId="0" xfId="2" applyFont="1" applyAlignment="1" applyProtection="1">
      <alignment horizontal="left"/>
    </xf>
    <xf numFmtId="0" fontId="4" fillId="0" borderId="0" xfId="3" applyAlignment="1" applyProtection="1">
      <alignment horizontal="left"/>
    </xf>
    <xf numFmtId="0" fontId="4" fillId="0" borderId="0" xfId="3" applyAlignment="1" applyProtection="1"/>
    <xf numFmtId="0" fontId="3" fillId="0" borderId="0" xfId="4"/>
    <xf numFmtId="167" fontId="5" fillId="0" borderId="0" xfId="0" applyNumberFormat="1" applyFont="1"/>
    <xf numFmtId="0" fontId="21" fillId="0" borderId="0" xfId="0" quotePrefix="1" applyFont="1"/>
    <xf numFmtId="3" fontId="8" fillId="0" borderId="0" xfId="1" quotePrefix="1" applyNumberFormat="1" applyFont="1" applyBorder="1" applyProtection="1"/>
    <xf numFmtId="168" fontId="5" fillId="0" borderId="0" xfId="1" quotePrefix="1" applyNumberFormat="1" applyFont="1" applyBorder="1" applyProtection="1"/>
    <xf numFmtId="0" fontId="25" fillId="0" borderId="0" xfId="9" applyFont="1"/>
    <xf numFmtId="0" fontId="3" fillId="0" borderId="0" xfId="9"/>
    <xf numFmtId="0" fontId="0" fillId="0" borderId="0" xfId="9" applyFont="1"/>
    <xf numFmtId="0" fontId="26" fillId="0" borderId="0" xfId="9" applyFont="1" applyAlignment="1">
      <alignment horizontal="right"/>
    </xf>
    <xf numFmtId="0" fontId="28" fillId="0" borderId="0" xfId="9" applyFont="1" applyAlignment="1">
      <alignment horizontal="left"/>
    </xf>
    <xf numFmtId="0" fontId="31" fillId="0" borderId="0" xfId="9" applyFont="1" applyAlignment="1">
      <alignment horizontal="left"/>
    </xf>
    <xf numFmtId="0" fontId="20" fillId="0" borderId="0" xfId="4" applyFont="1" applyAlignment="1">
      <alignment horizontal="left"/>
    </xf>
    <xf numFmtId="0" fontId="10" fillId="0" borderId="0" xfId="9" applyFont="1" applyAlignment="1">
      <alignment horizontal="right"/>
    </xf>
    <xf numFmtId="0" fontId="3" fillId="0" borderId="0" xfId="9" applyAlignment="1">
      <alignment horizontal="right"/>
    </xf>
    <xf numFmtId="0" fontId="29" fillId="0" borderId="0" xfId="9" applyFont="1" applyAlignment="1">
      <alignment horizontal="left"/>
    </xf>
    <xf numFmtId="14" fontId="30" fillId="0" borderId="0" xfId="9" applyNumberFormat="1" applyFont="1" applyAlignment="1">
      <alignment horizontal="left"/>
    </xf>
    <xf numFmtId="0" fontId="30" fillId="0" borderId="0" xfId="9" applyFont="1" applyAlignment="1">
      <alignment horizontal="left"/>
    </xf>
    <xf numFmtId="0" fontId="32" fillId="0" borderId="0" xfId="4" applyFont="1" applyAlignment="1">
      <alignment vertical="center"/>
    </xf>
    <xf numFmtId="0" fontId="33" fillId="0" borderId="0" xfId="4" applyFont="1" applyAlignment="1">
      <alignment vertical="center"/>
    </xf>
    <xf numFmtId="0" fontId="34" fillId="0" borderId="0" xfId="4" applyFont="1"/>
    <xf numFmtId="14" fontId="27" fillId="0" borderId="0" xfId="9" applyNumberFormat="1" applyFont="1"/>
    <xf numFmtId="14" fontId="35" fillId="0" borderId="0" xfId="9" applyNumberFormat="1" applyFont="1" applyAlignment="1">
      <alignment horizontal="right"/>
    </xf>
    <xf numFmtId="0" fontId="5" fillId="0" borderId="0" xfId="4" applyFont="1"/>
    <xf numFmtId="0" fontId="5" fillId="0" borderId="0" xfId="4" applyFont="1" applyAlignment="1" applyProtection="1">
      <alignment horizontal="left"/>
    </xf>
    <xf numFmtId="0" fontId="7" fillId="2" borderId="0" xfId="4" applyFont="1" applyFill="1" applyBorder="1"/>
    <xf numFmtId="166" fontId="8" fillId="0" borderId="0" xfId="4" applyNumberFormat="1" applyFont="1" applyProtection="1"/>
    <xf numFmtId="0" fontId="8" fillId="0" borderId="0" xfId="4" applyFont="1"/>
    <xf numFmtId="0" fontId="9" fillId="2" borderId="1" xfId="4" applyFont="1" applyFill="1" applyBorder="1"/>
    <xf numFmtId="0" fontId="9" fillId="2" borderId="2" xfId="4" applyFont="1" applyFill="1" applyBorder="1" applyAlignment="1">
      <alignment horizontal="center"/>
    </xf>
    <xf numFmtId="0" fontId="9" fillId="2" borderId="3" xfId="4" applyFont="1" applyFill="1" applyBorder="1"/>
    <xf numFmtId="0" fontId="8" fillId="2" borderId="2" xfId="4" applyFont="1" applyFill="1" applyBorder="1"/>
    <xf numFmtId="0" fontId="8" fillId="2" borderId="4" xfId="4" applyFont="1" applyFill="1" applyBorder="1"/>
    <xf numFmtId="0" fontId="9" fillId="2" borderId="5" xfId="4" applyFont="1" applyFill="1" applyBorder="1" applyAlignment="1">
      <alignment horizontal="left"/>
    </xf>
    <xf numFmtId="14" fontId="9" fillId="2" borderId="6" xfId="4" applyNumberFormat="1" applyFont="1" applyFill="1" applyBorder="1" applyAlignment="1">
      <alignment horizontal="right"/>
    </xf>
    <xf numFmtId="1" fontId="9" fillId="2" borderId="7" xfId="4" applyNumberFormat="1" applyFont="1" applyFill="1" applyBorder="1" applyAlignment="1">
      <alignment horizontal="right"/>
    </xf>
    <xf numFmtId="1" fontId="9" fillId="2" borderId="6" xfId="4" applyNumberFormat="1" applyFont="1" applyFill="1" applyBorder="1" applyAlignment="1">
      <alignment horizontal="right"/>
    </xf>
    <xf numFmtId="1" fontId="9" fillId="2" borderId="8" xfId="4" applyNumberFormat="1" applyFont="1" applyFill="1" applyBorder="1" applyAlignment="1">
      <alignment horizontal="right"/>
    </xf>
    <xf numFmtId="14" fontId="9" fillId="2" borderId="7" xfId="4" applyNumberFormat="1" applyFont="1" applyFill="1" applyBorder="1" applyAlignment="1">
      <alignment horizontal="right"/>
    </xf>
    <xf numFmtId="14" fontId="9" fillId="2" borderId="9" xfId="4" applyNumberFormat="1" applyFont="1" applyFill="1" applyBorder="1" applyAlignment="1">
      <alignment horizontal="right"/>
    </xf>
    <xf numFmtId="0" fontId="8" fillId="0" borderId="10" xfId="4" applyFont="1" applyBorder="1"/>
    <xf numFmtId="166" fontId="8" fillId="0" borderId="0" xfId="4" applyNumberFormat="1" applyFont="1" applyAlignment="1" applyProtection="1">
      <alignment horizontal="right"/>
    </xf>
    <xf numFmtId="166" fontId="8" fillId="0" borderId="12" xfId="4" applyNumberFormat="1" applyFont="1" applyBorder="1" applyAlignment="1">
      <alignment horizontal="right"/>
    </xf>
    <xf numFmtId="0" fontId="11" fillId="0" borderId="13" xfId="4" applyFont="1" applyBorder="1"/>
    <xf numFmtId="166" fontId="8" fillId="0" borderId="14" xfId="4" applyNumberFormat="1" applyFont="1" applyBorder="1" applyAlignment="1" applyProtection="1">
      <alignment horizontal="right"/>
    </xf>
    <xf numFmtId="166" fontId="8" fillId="0" borderId="15" xfId="4" applyNumberFormat="1" applyFont="1" applyBorder="1" applyAlignment="1">
      <alignment horizontal="right"/>
    </xf>
    <xf numFmtId="0" fontId="8" fillId="0" borderId="16" xfId="4" applyFont="1" applyBorder="1"/>
    <xf numFmtId="0" fontId="8" fillId="0" borderId="11" xfId="4" applyFont="1" applyBorder="1"/>
    <xf numFmtId="166" fontId="8" fillId="0" borderId="17" xfId="4" applyNumberFormat="1" applyFont="1" applyBorder="1" applyAlignment="1" applyProtection="1">
      <alignment horizontal="right"/>
    </xf>
    <xf numFmtId="166" fontId="8" fillId="0" borderId="18" xfId="4" applyNumberFormat="1" applyFont="1" applyBorder="1" applyAlignment="1">
      <alignment horizontal="right"/>
    </xf>
    <xf numFmtId="0" fontId="8" fillId="0" borderId="19" xfId="4" applyFont="1" applyBorder="1"/>
    <xf numFmtId="166" fontId="8" fillId="0" borderId="20" xfId="4" applyNumberFormat="1" applyFont="1" applyBorder="1" applyAlignment="1" applyProtection="1">
      <alignment horizontal="right"/>
    </xf>
    <xf numFmtId="166" fontId="8" fillId="0" borderId="21" xfId="4" applyNumberFormat="1" applyFont="1" applyBorder="1" applyAlignment="1" applyProtection="1">
      <alignment horizontal="right"/>
    </xf>
    <xf numFmtId="166" fontId="8" fillId="0" borderId="0" xfId="4" applyNumberFormat="1" applyFont="1" applyBorder="1" applyAlignment="1" applyProtection="1">
      <alignment horizontal="right"/>
    </xf>
    <xf numFmtId="0" fontId="8" fillId="0" borderId="22" xfId="4" applyFont="1" applyBorder="1"/>
    <xf numFmtId="0" fontId="5" fillId="0" borderId="0" xfId="4" applyFont="1" applyBorder="1"/>
    <xf numFmtId="0" fontId="8" fillId="0" borderId="23" xfId="4" applyFont="1" applyBorder="1"/>
    <xf numFmtId="0" fontId="11" fillId="0" borderId="24" xfId="4" applyFont="1" applyBorder="1"/>
    <xf numFmtId="166" fontId="8" fillId="0" borderId="25" xfId="4" applyNumberFormat="1" applyFont="1" applyBorder="1" applyAlignment="1" applyProtection="1">
      <alignment horizontal="right"/>
    </xf>
    <xf numFmtId="166" fontId="8" fillId="0" borderId="27" xfId="4" applyNumberFormat="1" applyFont="1" applyBorder="1" applyAlignment="1">
      <alignment horizontal="right"/>
    </xf>
    <xf numFmtId="0" fontId="8" fillId="0" borderId="0" xfId="4" applyFont="1" applyBorder="1"/>
    <xf numFmtId="166" fontId="8" fillId="0" borderId="0" xfId="4" applyNumberFormat="1" applyFont="1" applyBorder="1" applyAlignment="1">
      <alignment horizontal="right"/>
    </xf>
    <xf numFmtId="0" fontId="9" fillId="0" borderId="0" xfId="4" applyFont="1" applyBorder="1"/>
    <xf numFmtId="0" fontId="11" fillId="0" borderId="0" xfId="4" applyFont="1" applyBorder="1"/>
    <xf numFmtId="0" fontId="12" fillId="0" borderId="0" xfId="4" applyFont="1" applyBorder="1"/>
    <xf numFmtId="0" fontId="13" fillId="0" borderId="0" xfId="4" applyFont="1" applyBorder="1"/>
    <xf numFmtId="166" fontId="5" fillId="0" borderId="0" xfId="4" applyNumberFormat="1" applyFont="1" applyBorder="1" applyAlignment="1" applyProtection="1">
      <alignment horizontal="right"/>
    </xf>
    <xf numFmtId="166" fontId="5" fillId="0" borderId="0" xfId="4" applyNumberFormat="1" applyFont="1" applyBorder="1" applyAlignment="1">
      <alignment horizontal="right"/>
    </xf>
    <xf numFmtId="0" fontId="5" fillId="0" borderId="6" xfId="4" applyFont="1" applyBorder="1"/>
    <xf numFmtId="0" fontId="15" fillId="0" borderId="0" xfId="4" applyFont="1" applyAlignment="1">
      <alignment horizontal="left"/>
    </xf>
    <xf numFmtId="0" fontId="15" fillId="0" borderId="0" xfId="4" applyFont="1" applyAlignment="1">
      <alignment horizontal="right"/>
    </xf>
    <xf numFmtId="0" fontId="36" fillId="0" borderId="0" xfId="3" applyFont="1" applyAlignment="1" applyProtection="1"/>
    <xf numFmtId="0" fontId="37" fillId="0" borderId="0" xfId="2" applyFont="1" applyAlignment="1" applyProtection="1">
      <alignment horizontal="left"/>
    </xf>
    <xf numFmtId="0" fontId="38" fillId="0" borderId="0" xfId="0" applyFont="1"/>
    <xf numFmtId="0" fontId="39" fillId="0" borderId="0" xfId="0" applyFont="1" applyAlignment="1">
      <alignment horizontal="right"/>
    </xf>
    <xf numFmtId="0" fontId="40" fillId="0" borderId="0" xfId="0" applyFont="1"/>
    <xf numFmtId="0" fontId="41" fillId="0" borderId="0" xfId="0" applyFont="1"/>
    <xf numFmtId="0" fontId="39" fillId="0" borderId="0" xfId="0" applyFont="1"/>
    <xf numFmtId="0" fontId="39" fillId="0" borderId="0" xfId="0" quotePrefix="1" applyFont="1"/>
    <xf numFmtId="0" fontId="38" fillId="0" borderId="0" xfId="0" applyFont="1" applyAlignment="1">
      <alignment horizontal="right"/>
    </xf>
    <xf numFmtId="1" fontId="41" fillId="0" borderId="0" xfId="0" applyNumberFormat="1" applyFont="1"/>
    <xf numFmtId="167" fontId="38" fillId="0" borderId="0" xfId="0" applyNumberFormat="1" applyFont="1"/>
    <xf numFmtId="3" fontId="38" fillId="0" borderId="0" xfId="0" applyNumberFormat="1" applyFont="1"/>
    <xf numFmtId="169" fontId="41" fillId="0" borderId="0" xfId="0" applyNumberFormat="1" applyFont="1"/>
    <xf numFmtId="170" fontId="41" fillId="0" borderId="0" xfId="0" applyNumberFormat="1" applyFont="1"/>
    <xf numFmtId="167" fontId="41" fillId="0" borderId="0" xfId="0" applyNumberFormat="1" applyFont="1"/>
    <xf numFmtId="3" fontId="41" fillId="0" borderId="0" xfId="0" applyNumberFormat="1" applyFont="1"/>
    <xf numFmtId="168" fontId="41" fillId="0" borderId="0" xfId="1" applyNumberFormat="1" applyFont="1"/>
    <xf numFmtId="167" fontId="41" fillId="0" borderId="0" xfId="1" applyNumberFormat="1" applyFont="1"/>
    <xf numFmtId="170" fontId="38" fillId="0" borderId="0" xfId="0" applyNumberFormat="1" applyFont="1"/>
    <xf numFmtId="3" fontId="38" fillId="0" borderId="0" xfId="0" applyNumberFormat="1" applyFont="1" applyBorder="1"/>
    <xf numFmtId="167" fontId="38" fillId="0" borderId="0" xfId="0" applyNumberFormat="1" applyFont="1" applyBorder="1"/>
    <xf numFmtId="171" fontId="38" fillId="0" borderId="0" xfId="0" applyNumberFormat="1" applyFont="1"/>
    <xf numFmtId="1" fontId="38" fillId="0" borderId="0" xfId="0" applyNumberFormat="1" applyFont="1"/>
    <xf numFmtId="169" fontId="38" fillId="0" borderId="0" xfId="0" applyNumberFormat="1" applyFont="1"/>
    <xf numFmtId="0" fontId="38" fillId="0" borderId="0" xfId="0" applyFont="1" applyBorder="1"/>
    <xf numFmtId="170" fontId="41" fillId="0" borderId="0" xfId="0" applyNumberFormat="1" applyFont="1" applyBorder="1"/>
    <xf numFmtId="0" fontId="41" fillId="0" borderId="0" xfId="0" applyFont="1" applyBorder="1"/>
    <xf numFmtId="1" fontId="38" fillId="0" borderId="0" xfId="0" applyNumberFormat="1" applyFont="1" applyBorder="1"/>
    <xf numFmtId="0" fontId="39" fillId="0" borderId="0" xfId="0" applyFont="1" applyBorder="1" applyAlignment="1">
      <alignment horizontal="right"/>
    </xf>
    <xf numFmtId="3" fontId="38" fillId="3" borderId="0" xfId="0" applyNumberFormat="1" applyFont="1" applyFill="1" applyBorder="1"/>
    <xf numFmtId="0" fontId="38" fillId="3" borderId="0" xfId="0" applyFont="1" applyFill="1" applyBorder="1" applyAlignment="1">
      <alignment horizontal="left" indent="1"/>
    </xf>
    <xf numFmtId="3" fontId="38" fillId="3" borderId="0" xfId="0" applyNumberFormat="1" applyFont="1" applyFill="1"/>
    <xf numFmtId="167" fontId="38" fillId="3" borderId="0" xfId="0" applyNumberFormat="1" applyFont="1" applyFill="1"/>
    <xf numFmtId="0" fontId="38" fillId="3" borderId="0" xfId="0" applyFont="1" applyFill="1" applyAlignment="1">
      <alignment horizontal="left" indent="1"/>
    </xf>
    <xf numFmtId="0" fontId="38" fillId="0" borderId="0" xfId="0" applyFont="1" applyAlignment="1">
      <alignment horizontal="left" indent="1"/>
    </xf>
    <xf numFmtId="0" fontId="13" fillId="0" borderId="6" xfId="0" applyFont="1" applyBorder="1"/>
    <xf numFmtId="0" fontId="13" fillId="0" borderId="0" xfId="0" quotePrefix="1" applyFont="1"/>
    <xf numFmtId="0" fontId="13" fillId="0" borderId="0" xfId="0" applyFont="1"/>
    <xf numFmtId="14" fontId="20" fillId="0" borderId="0" xfId="9"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4" applyFont="1" applyBorder="1" applyAlignment="1">
      <alignment horizontal="right"/>
    </xf>
    <xf numFmtId="0" fontId="14" fillId="0" borderId="0" xfId="4" applyFont="1" applyAlignment="1">
      <alignment horizontal="right"/>
    </xf>
    <xf numFmtId="0" fontId="9" fillId="2" borderId="2" xfId="4" applyFont="1" applyFill="1" applyBorder="1" applyAlignment="1">
      <alignment horizontal="center"/>
    </xf>
    <xf numFmtId="0" fontId="9" fillId="2" borderId="29" xfId="4" applyFont="1" applyFill="1" applyBorder="1" applyAlignment="1">
      <alignment horizontal="center"/>
    </xf>
    <xf numFmtId="0" fontId="7" fillId="0" borderId="30" xfId="4" applyFont="1" applyBorder="1" applyAlignment="1">
      <alignment vertical="top"/>
    </xf>
    <xf numFmtId="0" fontId="10" fillId="0" borderId="19" xfId="4" applyFont="1" applyBorder="1" applyAlignment="1">
      <alignment vertical="top"/>
    </xf>
    <xf numFmtId="0" fontId="9" fillId="2" borderId="3" xfId="4" applyFont="1" applyFill="1" applyBorder="1" applyAlignment="1">
      <alignment horizontal="center"/>
    </xf>
    <xf numFmtId="0" fontId="9" fillId="2" borderId="4" xfId="4" applyFont="1" applyFill="1" applyBorder="1" applyAlignment="1">
      <alignment horizontal="center"/>
    </xf>
  </cellXfs>
  <cellStyles count="15">
    <cellStyle name="Comma" xfId="1" builtinId="3"/>
    <cellStyle name="Comma 2" xfId="5" xr:uid="{00000000-0005-0000-0000-000000000000}"/>
    <cellStyle name="Hyperkobling_Test_skadestat_tabeller" xfId="2" xr:uid="{00000000-0005-0000-0000-000002000000}"/>
    <cellStyle name="Hyperlink" xfId="3" builtinId="8"/>
    <cellStyle name="Hyperlink 2" xfId="6" xr:uid="{00000000-0005-0000-0000-000003000000}"/>
    <cellStyle name="Normal" xfId="0" builtinId="0"/>
    <cellStyle name="Normal 2" xfId="4" xr:uid="{00000000-0005-0000-0000-000006000000}"/>
    <cellStyle name="Normal 2 2" xfId="9" xr:uid="{00000000-0005-0000-0000-000007000000}"/>
    <cellStyle name="Normal 3" xfId="8" xr:uid="{00000000-0005-0000-0000-000008000000}"/>
    <cellStyle name="Normal 4" xfId="10" xr:uid="{00000000-0005-0000-0000-000009000000}"/>
    <cellStyle name="Normal 5" xfId="11" xr:uid="{00000000-0005-0000-0000-00000A000000}"/>
    <cellStyle name="Normal 6" xfId="12" xr:uid="{00000000-0005-0000-0000-00000B000000}"/>
    <cellStyle name="Normal 7" xfId="13" xr:uid="{00000000-0005-0000-0000-00000C000000}"/>
    <cellStyle name="Normal 8" xfId="7" xr:uid="{00000000-0005-0000-0000-00000D000000}"/>
    <cellStyle name="Tusenskille 2"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'Tab2'!$B$71:$B$222</c:f>
              <c:numCache>
                <c:formatCode>General</c:formatCode>
                <c:ptCount val="152"/>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numCache>
            </c:numRef>
          </c:cat>
          <c:val>
            <c:numRef>
              <c:f>'Tab2'!$C$71:$C$222</c:f>
              <c:numCache>
                <c:formatCode>General</c:formatCode>
                <c:ptCount val="152"/>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pt idx="133" formatCode="0.000">
                  <c:v>210.94903078835901</c:v>
                </c:pt>
                <c:pt idx="134" formatCode="0.000">
                  <c:v>193.64755294266695</c:v>
                </c:pt>
                <c:pt idx="135" formatCode="0.000">
                  <c:v>194.66297676649504</c:v>
                </c:pt>
                <c:pt idx="136" formatCode="0.000">
                  <c:v>227.02914608932699</c:v>
                </c:pt>
                <c:pt idx="137" formatCode="0.000">
                  <c:v>200.76722202181199</c:v>
                </c:pt>
                <c:pt idx="138" formatCode="0.000">
                  <c:v>195.05863188886104</c:v>
                </c:pt>
                <c:pt idx="139" formatCode="0.000">
                  <c:v>225.423</c:v>
                </c:pt>
                <c:pt idx="140" formatCode="0.000">
                  <c:v>241.52799999999999</c:v>
                </c:pt>
                <c:pt idx="141" formatCode="0.000">
                  <c:v>226.77080239162902</c:v>
                </c:pt>
                <c:pt idx="142" formatCode="0.000">
                  <c:v>230.04425590433516</c:v>
                </c:pt>
                <c:pt idx="143" formatCode="0.000">
                  <c:v>212.66674917787782</c:v>
                </c:pt>
                <c:pt idx="144" formatCode="0.000">
                  <c:v>242.05576995515696</c:v>
                </c:pt>
                <c:pt idx="145" formatCode="0.000">
                  <c:v>221.71122705530604</c:v>
                </c:pt>
                <c:pt idx="146" formatCode="0.000">
                  <c:v>200.66800298953694</c:v>
                </c:pt>
                <c:pt idx="147" formatCode="0.000">
                  <c:v>216.91973572496272</c:v>
                </c:pt>
                <c:pt idx="148" formatCode="0.000">
                  <c:v>245.16278393124065</c:v>
                </c:pt>
                <c:pt idx="149" formatCode="0.000">
                  <c:v>219.4338294469357</c:v>
                </c:pt>
                <c:pt idx="150" formatCode="0.000">
                  <c:v>230.4091689088192</c:v>
                </c:pt>
                <c:pt idx="151" formatCode="0.000">
                  <c:v>210.53825269058302</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'Tab2'!$B$71:$B$222</c:f>
              <c:numCache>
                <c:formatCode>General</c:formatCode>
                <c:ptCount val="152"/>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numCache>
            </c:numRef>
          </c:cat>
          <c:val>
            <c:numRef>
              <c:f>'Tab2'!$D$71:$D$222</c:f>
              <c:numCache>
                <c:formatCode>General</c:formatCode>
                <c:ptCount val="152"/>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pt idx="133">
                  <c:v>192.89311593057502</c:v>
                </c:pt>
                <c:pt idx="134">
                  <c:v>175.641874720337</c:v>
                </c:pt>
                <c:pt idx="135">
                  <c:v>178.45454935802093</c:v>
                </c:pt>
                <c:pt idx="136">
                  <c:v>210.737716871462</c:v>
                </c:pt>
                <c:pt idx="137">
                  <c:v>183.70797761744905</c:v>
                </c:pt>
                <c:pt idx="138">
                  <c:v>176.76630551108894</c:v>
                </c:pt>
                <c:pt idx="139">
                  <c:v>208.21799999999996</c:v>
                </c:pt>
                <c:pt idx="140" formatCode="0.000">
                  <c:v>222.678</c:v>
                </c:pt>
                <c:pt idx="141" formatCode="0.000">
                  <c:v>208.83864191330298</c:v>
                </c:pt>
                <c:pt idx="142" formatCode="0.000">
                  <c:v>207.39460472346803</c:v>
                </c:pt>
                <c:pt idx="143" formatCode="0.000">
                  <c:v>195.66619934230232</c:v>
                </c:pt>
                <c:pt idx="144" formatCode="0.000">
                  <c:v>223.58363596412556</c:v>
                </c:pt>
                <c:pt idx="145" formatCode="0.000">
                  <c:v>199.97176164424542</c:v>
                </c:pt>
                <c:pt idx="146" formatCode="0.000">
                  <c:v>183.517602391629</c:v>
                </c:pt>
                <c:pt idx="147" formatCode="0.000">
                  <c:v>199.72038857997018</c:v>
                </c:pt>
                <c:pt idx="148" formatCode="0.000">
                  <c:v>227.94719714499254</c:v>
                </c:pt>
                <c:pt idx="149" formatCode="0.000">
                  <c:v>199.23928355754859</c:v>
                </c:pt>
                <c:pt idx="150" formatCode="0.000">
                  <c:v>212.03913512705532</c:v>
                </c:pt>
                <c:pt idx="151" formatCode="0.000">
                  <c:v>195.42257215246639</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25400"/>
          </c:spPr>
          <c:marker>
            <c:symbol val="none"/>
          </c:marker>
          <c:cat>
            <c:numRef>
              <c:f>'Tab2'!$K$103:$K$222</c:f>
              <c:numCache>
                <c:formatCode>General</c:formatCode>
                <c:ptCount val="120"/>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numCache>
            </c:numRef>
          </c:cat>
          <c:val>
            <c:numRef>
              <c:f>'Tab2'!$T$103:$T$222</c:f>
              <c:numCache>
                <c:formatCode>#\ ##0.0</c:formatCode>
                <c:ptCount val="120"/>
                <c:pt idx="0">
                  <c:v>253.46852923976613</c:v>
                </c:pt>
                <c:pt idx="1">
                  <c:v>315.36018764434186</c:v>
                </c:pt>
                <c:pt idx="2">
                  <c:v>366.51901558891467</c:v>
                </c:pt>
                <c:pt idx="3">
                  <c:v>328.26904352806423</c:v>
                </c:pt>
                <c:pt idx="4">
                  <c:v>319.55204285714291</c:v>
                </c:pt>
                <c:pt idx="5">
                  <c:v>291.98140519187365</c:v>
                </c:pt>
                <c:pt idx="6">
                  <c:v>382.64073562570468</c:v>
                </c:pt>
                <c:pt idx="7">
                  <c:v>189.77469764837628</c:v>
                </c:pt>
                <c:pt idx="8">
                  <c:v>302.7423858574611</c:v>
                </c:pt>
                <c:pt idx="9">
                  <c:v>326.19288546255518</c:v>
                </c:pt>
                <c:pt idx="10">
                  <c:v>370.85471026490069</c:v>
                </c:pt>
                <c:pt idx="11">
                  <c:v>280.02509615384622</c:v>
                </c:pt>
                <c:pt idx="12">
                  <c:v>275.25871153846157</c:v>
                </c:pt>
                <c:pt idx="13">
                  <c:v>331.43785714285718</c:v>
                </c:pt>
                <c:pt idx="14">
                  <c:v>369.69238327904475</c:v>
                </c:pt>
                <c:pt idx="15">
                  <c:v>358.66272138228948</c:v>
                </c:pt>
                <c:pt idx="16">
                  <c:v>303.67840738758036</c:v>
                </c:pt>
                <c:pt idx="17">
                  <c:v>351.29926142401706</c:v>
                </c:pt>
                <c:pt idx="18">
                  <c:v>368.91361052072256</c:v>
                </c:pt>
                <c:pt idx="19">
                  <c:v>337.81625000000037</c:v>
                </c:pt>
                <c:pt idx="20">
                  <c:v>326.58842356687904</c:v>
                </c:pt>
                <c:pt idx="21">
                  <c:v>358.51883017875923</c:v>
                </c:pt>
                <c:pt idx="22">
                  <c:v>378.26627225130898</c:v>
                </c:pt>
                <c:pt idx="23">
                  <c:v>302.41547248182786</c:v>
                </c:pt>
                <c:pt idx="24">
                  <c:v>298.98898766700933</c:v>
                </c:pt>
                <c:pt idx="25">
                  <c:v>356.11284032753326</c:v>
                </c:pt>
                <c:pt idx="26">
                  <c:v>315.20584442169923</c:v>
                </c:pt>
                <c:pt idx="27">
                  <c:v>291.39612042682916</c:v>
                </c:pt>
                <c:pt idx="28">
                  <c:v>289.22306646525686</c:v>
                </c:pt>
                <c:pt idx="29">
                  <c:v>317.27293380140429</c:v>
                </c:pt>
                <c:pt idx="30">
                  <c:v>325.33679358717444</c:v>
                </c:pt>
                <c:pt idx="31">
                  <c:v>316.58355014895727</c:v>
                </c:pt>
                <c:pt idx="32">
                  <c:v>248.70750493096651</c:v>
                </c:pt>
                <c:pt idx="33">
                  <c:v>301.7816364970646</c:v>
                </c:pt>
                <c:pt idx="34">
                  <c:v>346.82829646017717</c:v>
                </c:pt>
                <c:pt idx="35">
                  <c:v>287.66397584541056</c:v>
                </c:pt>
                <c:pt idx="36">
                  <c:v>293.22834608030598</c:v>
                </c:pt>
                <c:pt idx="37">
                  <c:v>271.93562083729785</c:v>
                </c:pt>
                <c:pt idx="38">
                  <c:v>285.24752374169043</c:v>
                </c:pt>
                <c:pt idx="39">
                  <c:v>311.84562265917612</c:v>
                </c:pt>
                <c:pt idx="40">
                  <c:v>234.50480396678969</c:v>
                </c:pt>
                <c:pt idx="41">
                  <c:v>268.96804060218983</c:v>
                </c:pt>
                <c:pt idx="42">
                  <c:v>227.13079324699356</c:v>
                </c:pt>
                <c:pt idx="43">
                  <c:v>368.38628104875806</c:v>
                </c:pt>
                <c:pt idx="44">
                  <c:v>280.47753202195798</c:v>
                </c:pt>
                <c:pt idx="45">
                  <c:v>328.82637500000004</c:v>
                </c:pt>
                <c:pt idx="46">
                  <c:v>260.77038093065698</c:v>
                </c:pt>
                <c:pt idx="47">
                  <c:v>270.73923423423446</c:v>
                </c:pt>
                <c:pt idx="48">
                  <c:v>247.3653795811519</c:v>
                </c:pt>
                <c:pt idx="49">
                  <c:v>280.29567230632239</c:v>
                </c:pt>
                <c:pt idx="50">
                  <c:v>261.36314566577306</c:v>
                </c:pt>
                <c:pt idx="51">
                  <c:v>303.89934946714055</c:v>
                </c:pt>
                <c:pt idx="52">
                  <c:v>246.11857682060392</c:v>
                </c:pt>
                <c:pt idx="53">
                  <c:v>312.00064373897715</c:v>
                </c:pt>
                <c:pt idx="54">
                  <c:v>220.43474336283177</c:v>
                </c:pt>
                <c:pt idx="55">
                  <c:v>221.35466447368438</c:v>
                </c:pt>
                <c:pt idx="56">
                  <c:v>217.57895998240988</c:v>
                </c:pt>
                <c:pt idx="57">
                  <c:v>205.064181857639</c:v>
                </c:pt>
                <c:pt idx="58">
                  <c:v>205.91526933101645</c:v>
                </c:pt>
                <c:pt idx="59">
                  <c:v>189.62814655172426</c:v>
                </c:pt>
                <c:pt idx="60">
                  <c:v>200.07778301886796</c:v>
                </c:pt>
                <c:pt idx="61">
                  <c:v>231.37583333333336</c:v>
                </c:pt>
                <c:pt idx="62">
                  <c:v>220.67385549872131</c:v>
                </c:pt>
                <c:pt idx="63">
                  <c:v>187.58126680672268</c:v>
                </c:pt>
                <c:pt idx="64">
                  <c:v>220.69374893617027</c:v>
                </c:pt>
                <c:pt idx="65">
                  <c:v>210.8208579881657</c:v>
                </c:pt>
                <c:pt idx="66">
                  <c:v>201.06414898132428</c:v>
                </c:pt>
                <c:pt idx="67">
                  <c:v>183.1191307947021</c:v>
                </c:pt>
                <c:pt idx="68">
                  <c:v>203.45111361771947</c:v>
                </c:pt>
                <c:pt idx="69">
                  <c:v>239.21781147540989</c:v>
                </c:pt>
                <c:pt idx="70">
                  <c:v>234.43758935824533</c:v>
                </c:pt>
                <c:pt idx="71">
                  <c:v>334.90827586206922</c:v>
                </c:pt>
                <c:pt idx="72">
                  <c:v>264.21023200000002</c:v>
                </c:pt>
                <c:pt idx="73">
                  <c:v>289.97402346857604</c:v>
                </c:pt>
                <c:pt idx="74">
                  <c:v>286.34416666666664</c:v>
                </c:pt>
                <c:pt idx="75">
                  <c:v>338.20247235387063</c:v>
                </c:pt>
                <c:pt idx="76">
                  <c:v>292.60305555555567</c:v>
                </c:pt>
                <c:pt idx="77">
                  <c:v>242.2758107059737</c:v>
                </c:pt>
                <c:pt idx="78">
                  <c:v>243.2702288732394</c:v>
                </c:pt>
                <c:pt idx="79">
                  <c:v>246.17083333333338</c:v>
                </c:pt>
                <c:pt idx="80">
                  <c:v>186.19833909370206</c:v>
                </c:pt>
                <c:pt idx="81">
                  <c:v>233.89849999999998</c:v>
                </c:pt>
                <c:pt idx="82">
                  <c:v>200.27839837712514</c:v>
                </c:pt>
                <c:pt idx="83">
                  <c:v>214.97534859789391</c:v>
                </c:pt>
                <c:pt idx="84">
                  <c:v>206.70526661390477</c:v>
                </c:pt>
                <c:pt idx="85">
                  <c:v>216.66753755742982</c:v>
                </c:pt>
                <c:pt idx="86">
                  <c:v>226.43734203454804</c:v>
                </c:pt>
                <c:pt idx="87">
                  <c:v>223.4626646914104</c:v>
                </c:pt>
                <c:pt idx="88">
                  <c:v>195.49536039407946</c:v>
                </c:pt>
                <c:pt idx="89">
                  <c:v>203.19909709930758</c:v>
                </c:pt>
                <c:pt idx="90">
                  <c:v>199.02269081395056</c:v>
                </c:pt>
                <c:pt idx="91">
                  <c:v>206.20028298894448</c:v>
                </c:pt>
                <c:pt idx="92">
                  <c:v>188.40155249024568</c:v>
                </c:pt>
                <c:pt idx="93">
                  <c:v>189.60703887958056</c:v>
                </c:pt>
                <c:pt idx="94">
                  <c:v>200.17197232846354</c:v>
                </c:pt>
                <c:pt idx="95">
                  <c:v>197.05606342783966</c:v>
                </c:pt>
                <c:pt idx="96">
                  <c:v>173.90126364994546</c:v>
                </c:pt>
                <c:pt idx="97">
                  <c:v>187.36790906014113</c:v>
                </c:pt>
                <c:pt idx="98">
                  <c:v>145.44142458365704</c:v>
                </c:pt>
                <c:pt idx="99">
                  <c:v>173.33725510951479</c:v>
                </c:pt>
                <c:pt idx="100">
                  <c:v>139.59364823817504</c:v>
                </c:pt>
                <c:pt idx="101">
                  <c:v>163.83343584734951</c:v>
                </c:pt>
                <c:pt idx="102">
                  <c:v>159.01408254960663</c:v>
                </c:pt>
                <c:pt idx="103">
                  <c:v>156.13735646956613</c:v>
                </c:pt>
                <c:pt idx="104">
                  <c:v>149.35205161962352</c:v>
                </c:pt>
                <c:pt idx="105">
                  <c:v>126.05536571070488</c:v>
                </c:pt>
                <c:pt idx="106">
                  <c:v>134.61072640868974</c:v>
                </c:pt>
                <c:pt idx="107">
                  <c:v>129.43753369272241</c:v>
                </c:pt>
                <c:pt idx="108">
                  <c:v>120.03520374081499</c:v>
                </c:pt>
                <c:pt idx="109">
                  <c:v>139.311727707377</c:v>
                </c:pt>
                <c:pt idx="110">
                  <c:v>152.84406014765958</c:v>
                </c:pt>
                <c:pt idx="111">
                  <c:v>117.52407407103401</c:v>
                </c:pt>
                <c:pt idx="112">
                  <c:v>123.08075453827793</c:v>
                </c:pt>
                <c:pt idx="113">
                  <c:v>141.8170597892684</c:v>
                </c:pt>
                <c:pt idx="114">
                  <c:v>144.98096459642431</c:v>
                </c:pt>
                <c:pt idx="115">
                  <c:v>132.18263076457498</c:v>
                </c:pt>
                <c:pt idx="116">
                  <c:v>145.26349253092982</c:v>
                </c:pt>
                <c:pt idx="117">
                  <c:v>124.32672386453578</c:v>
                </c:pt>
                <c:pt idx="118">
                  <c:v>156.60407239261983</c:v>
                </c:pt>
                <c:pt idx="119">
                  <c:v>111.94749841865357</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cat>
            <c:numRef>
              <c:f>'Tab2'!$K$103:$K$222</c:f>
              <c:numCache>
                <c:formatCode>General</c:formatCode>
                <c:ptCount val="120"/>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numCache>
            </c:numRef>
          </c:cat>
          <c:val>
            <c:numRef>
              <c:f>'Tab2'!$R$103:$R$222</c:f>
              <c:numCache>
                <c:formatCode>#,##0</c:formatCode>
                <c:ptCount val="120"/>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pt idx="101" formatCode="0">
                  <c:v>10107.700518632999</c:v>
                </c:pt>
                <c:pt idx="102" formatCode="0">
                  <c:v>10325.156290487997</c:v>
                </c:pt>
                <c:pt idx="103" formatCode="0">
                  <c:v>7957.0224983410008</c:v>
                </c:pt>
                <c:pt idx="104" formatCode="0">
                  <c:v>6121.3819215860003</c:v>
                </c:pt>
                <c:pt idx="105" formatCode="0">
                  <c:v>7194.9193664359991</c:v>
                </c:pt>
                <c:pt idx="106" formatCode="0">
                  <c:v>8727</c:v>
                </c:pt>
                <c:pt idx="107" formatCode="0">
                  <c:v>7520</c:v>
                </c:pt>
                <c:pt idx="108" formatCode="0">
                  <c:v>5433</c:v>
                </c:pt>
                <c:pt idx="109" formatCode="0">
                  <c:v>9319.6839472049996</c:v>
                </c:pt>
                <c:pt idx="110" formatCode="0">
                  <c:v>9726.2967189440697</c:v>
                </c:pt>
                <c:pt idx="111" formatCode="0">
                  <c:v>8182.2589673913026</c:v>
                </c:pt>
                <c:pt idx="112" formatCode="0">
                  <c:v>6840.1016739130437</c:v>
                </c:pt>
                <c:pt idx="113" formatCode="0">
                  <c:v>10227.612341614906</c:v>
                </c:pt>
                <c:pt idx="114" formatCode="0">
                  <c:v>10507.793672360251</c:v>
                </c:pt>
                <c:pt idx="115" formatCode="0">
                  <c:v>9597.5708897515542</c:v>
                </c:pt>
                <c:pt idx="116" formatCode="0">
                  <c:v>8173.2696444099374</c:v>
                </c:pt>
                <c:pt idx="117" formatCode="0">
                  <c:v>9378.7613872911825</c:v>
                </c:pt>
                <c:pt idx="118" formatCode="0">
                  <c:v>12479.986334758509</c:v>
                </c:pt>
                <c:pt idx="119" formatCode="0">
                  <c:v>9374.137683010551</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numFmt formatCode="General" sourceLinked="1"/>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210.11022201928608</c:v>
                </c:pt>
                <c:pt idx="1">
                  <c:v>1683.7532472702135</c:v>
                </c:pt>
                <c:pt idx="2">
                  <c:v>400.10805758700963</c:v>
                </c:pt>
                <c:pt idx="3">
                  <c:v>1228.9038561999153</c:v>
                </c:pt>
                <c:pt idx="4" formatCode="0.000">
                  <c:v>11979.564483872551</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2018</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8904.3769745772461</c:v>
                </c:pt>
                <c:pt idx="1">
                  <c:v>6748.8583414238074</c:v>
                </c:pt>
                <c:pt idx="2">
                  <c:v>1876.3099251303952</c:v>
                </c:pt>
                <c:pt idx="3">
                  <c:v>1723.7394637740249</c:v>
                </c:pt>
                <c:pt idx="4">
                  <c:v>573.57984776658577</c:v>
                </c:pt>
                <c:pt idx="5">
                  <c:v>2198.8611608924539</c:v>
                </c:pt>
                <c:pt idx="6">
                  <c:v>540.69659437321695</c:v>
                </c:pt>
                <c:pt idx="7">
                  <c:v>1093.9684121220591</c:v>
                </c:pt>
                <c:pt idx="8">
                  <c:v>178.36200313241494</c:v>
                </c:pt>
                <c:pt idx="9">
                  <c:v>836.59018884125203</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2019</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8866.8966085764332</c:v>
                </c:pt>
                <c:pt idx="1">
                  <c:v>5905.4067986511109</c:v>
                </c:pt>
                <c:pt idx="2">
                  <c:v>2097.286501513945</c:v>
                </c:pt>
                <c:pt idx="3">
                  <c:v>1715.0155545624007</c:v>
                </c:pt>
                <c:pt idx="4">
                  <c:v>750.93103671113693</c:v>
                </c:pt>
                <c:pt idx="5">
                  <c:v>2298.9281077959999</c:v>
                </c:pt>
                <c:pt idx="6">
                  <c:v>506.53855755591928</c:v>
                </c:pt>
                <c:pt idx="7">
                  <c:v>1202.7935045741633</c:v>
                </c:pt>
                <c:pt idx="8">
                  <c:v>271.74329495989718</c:v>
                </c:pt>
                <c:pt idx="9">
                  <c:v>1036.4614203232363</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2020</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8740.3543440821522</c:v>
                </c:pt>
                <c:pt idx="1">
                  <c:v>5870.5359812985025</c:v>
                </c:pt>
                <c:pt idx="2">
                  <c:v>1776.8332046777334</c:v>
                </c:pt>
                <c:pt idx="3">
                  <c:v>2036.0218121420889</c:v>
                </c:pt>
                <c:pt idx="4">
                  <c:v>790.99551165503703</c:v>
                </c:pt>
                <c:pt idx="5">
                  <c:v>2302.5662864483888</c:v>
                </c:pt>
                <c:pt idx="6">
                  <c:v>607.81922434697947</c:v>
                </c:pt>
                <c:pt idx="7">
                  <c:v>1394.3954936555808</c:v>
                </c:pt>
                <c:pt idx="8">
                  <c:v>143.74115385315406</c:v>
                </c:pt>
                <c:pt idx="9">
                  <c:v>1069.6740028511836</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2018</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29861.201098550722</c:v>
                </c:pt>
                <c:pt idx="1">
                  <c:v>90583.531272727269</c:v>
                </c:pt>
                <c:pt idx="2">
                  <c:v>32604.239633540372</c:v>
                </c:pt>
                <c:pt idx="3" formatCode="_ * #\ ##0_ ;_ * \-#\ ##0_ ;_ * &quot;-&quot;??_ ;_ @_ ">
                  <c:v>295967.06376566866</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2019</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36333.151440579713</c:v>
                </c:pt>
                <c:pt idx="1">
                  <c:v>90885.235003952577</c:v>
                </c:pt>
                <c:pt idx="2">
                  <c:v>37173.078577639753</c:v>
                </c:pt>
                <c:pt idx="3" formatCode="_ * #\ ##0_ ;_ * \-#\ ##0_ ;_ * &quot;-&quot;??_ ;_ @_ ">
                  <c:v>318893.27676203824</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2020</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32197.085212471015</c:v>
                </c:pt>
                <c:pt idx="1">
                  <c:v>90395.74477124901</c:v>
                </c:pt>
                <c:pt idx="2">
                  <c:v>39406.155049470181</c:v>
                </c:pt>
                <c:pt idx="3" formatCode="_ * #\ ##0_ ;_ * \-#\ ##0_ ;_ * &quot;-&quot;??_ ;_ @_ ">
                  <c:v>363630.10632896074</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2018</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6008.5193230381956</c:v>
                </c:pt>
                <c:pt idx="1">
                  <c:v>4542.7900681448755</c:v>
                </c:pt>
                <c:pt idx="2">
                  <c:v>518.48416537980279</c:v>
                </c:pt>
                <c:pt idx="3">
                  <c:v>4583.4417594381794</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2019</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5443.96352332889</c:v>
                </c:pt>
                <c:pt idx="1">
                  <c:v>4878.2040030121243</c:v>
                </c:pt>
                <c:pt idx="2">
                  <c:v>541.96165842962091</c:v>
                </c:pt>
                <c:pt idx="3">
                  <c:v>3908.1742224569098</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2020</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5205.6222372676284</c:v>
                </c:pt>
                <c:pt idx="1">
                  <c:v>4622.2436056489114</c:v>
                </c:pt>
                <c:pt idx="2">
                  <c:v>543.27476548082541</c:v>
                </c:pt>
                <c:pt idx="3">
                  <c:v>4239.7497169832895</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2018</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333492</c:v>
                </c:pt>
                <c:pt idx="1">
                  <c:v>130489.07753884791</c:v>
                </c:pt>
                <c:pt idx="2">
                  <c:v>177509.24782434292</c:v>
                </c:pt>
                <c:pt idx="3">
                  <c:v>47104.096671444495</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2019</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351332</c:v>
                </c:pt>
                <c:pt idx="1">
                  <c:v>131285.51443171315</c:v>
                </c:pt>
                <c:pt idx="2">
                  <c:v>214593.35876105269</c:v>
                </c:pt>
                <c:pt idx="3">
                  <c:v>46862.684981684986</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2020</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447542</c:v>
                </c:pt>
                <c:pt idx="1">
                  <c:v>140079.52566316118</c:v>
                </c:pt>
                <c:pt idx="2">
                  <c:v>237964</c:v>
                </c:pt>
                <c:pt idx="3">
                  <c:v>45810.752901417422</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2018</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12077.194513715711</c:v>
                </c:pt>
                <c:pt idx="1">
                  <c:v>11145.096</c:v>
                </c:pt>
                <c:pt idx="2">
                  <c:v>10868.335804081633</c:v>
                </c:pt>
                <c:pt idx="3">
                  <c:v>18679.167529953433</c:v>
                </c:pt>
                <c:pt idx="4">
                  <c:v>24026.283333333333</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2019</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10785.192019950126</c:v>
                </c:pt>
                <c:pt idx="1">
                  <c:v>11204.776</c:v>
                </c:pt>
                <c:pt idx="2">
                  <c:v>9550.4275265306132</c:v>
                </c:pt>
                <c:pt idx="3">
                  <c:v>16571.543347459843</c:v>
                </c:pt>
                <c:pt idx="4">
                  <c:v>27254.799999999999</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2020</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13466</c:v>
                </c:pt>
                <c:pt idx="1">
                  <c:v>11603.98</c:v>
                </c:pt>
                <c:pt idx="2">
                  <c:v>8509.779069387756</c:v>
                </c:pt>
                <c:pt idx="3">
                  <c:v>19730</c:v>
                </c:pt>
                <c:pt idx="4">
                  <c:v>27600.996666666666</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47904"/>
        <c:crosses val="autoZero"/>
        <c:crossBetween val="between"/>
      </c:valAx>
      <c:spPr>
        <a:noFill/>
        <a:ln w="25400">
          <a:noFill/>
        </a:ln>
      </c:spPr>
    </c:plotArea>
    <c:legend>
      <c:legendPos val="r"/>
      <c:layout>
        <c:manualLayout>
          <c:xMode val="edge"/>
          <c:yMode val="edge"/>
          <c:x val="0.80711767770601706"/>
          <c:y val="0.56422090587300433"/>
          <c:w val="0.10299645128629202"/>
          <c:h val="0.158257121529534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25400"/>
          </c:spPr>
          <c:marker>
            <c:symbol val="none"/>
          </c:marker>
          <c:cat>
            <c:numRef>
              <c:f>'Tab2'!$K$71:$K$222</c:f>
              <c:numCache>
                <c:formatCode>General</c:formatCode>
                <c:ptCount val="152"/>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numCache>
            </c:numRef>
          </c:cat>
          <c:val>
            <c:numRef>
              <c:f>'Tab2'!$N$71:$N$222</c:f>
              <c:numCache>
                <c:formatCode>#\ ##0.0</c:formatCode>
                <c:ptCount val="152"/>
                <c:pt idx="0">
                  <c:v>232.93711431226771</c:v>
                </c:pt>
                <c:pt idx="1">
                  <c:v>195.12114716636202</c:v>
                </c:pt>
                <c:pt idx="2">
                  <c:v>178.43775316455702</c:v>
                </c:pt>
                <c:pt idx="3">
                  <c:v>218.57944395017796</c:v>
                </c:pt>
                <c:pt idx="4">
                  <c:v>234.3888350785341</c:v>
                </c:pt>
                <c:pt idx="5">
                  <c:v>221.71468642611686</c:v>
                </c:pt>
                <c:pt idx="6">
                  <c:v>219.82614565587735</c:v>
                </c:pt>
                <c:pt idx="7">
                  <c:v>245.87666946308727</c:v>
                </c:pt>
                <c:pt idx="8">
                  <c:v>265.70226821192057</c:v>
                </c:pt>
                <c:pt idx="9">
                  <c:v>290.4200772357724</c:v>
                </c:pt>
                <c:pt idx="10">
                  <c:v>257.34633064516134</c:v>
                </c:pt>
                <c:pt idx="11">
                  <c:v>291.86540079365085</c:v>
                </c:pt>
                <c:pt idx="12">
                  <c:v>270.60403906250002</c:v>
                </c:pt>
                <c:pt idx="13">
                  <c:v>289.55786538461541</c:v>
                </c:pt>
                <c:pt idx="14">
                  <c:v>233.05486567164183</c:v>
                </c:pt>
                <c:pt idx="15">
                  <c:v>272.72765693430659</c:v>
                </c:pt>
                <c:pt idx="16">
                  <c:v>297.9497446808511</c:v>
                </c:pt>
                <c:pt idx="17">
                  <c:v>294.02135824022355</c:v>
                </c:pt>
                <c:pt idx="18">
                  <c:v>240.6101279391425</c:v>
                </c:pt>
                <c:pt idx="19">
                  <c:v>283.08503736413047</c:v>
                </c:pt>
                <c:pt idx="20">
                  <c:v>269.4401728723405</c:v>
                </c:pt>
                <c:pt idx="21">
                  <c:v>192.06914276401568</c:v>
                </c:pt>
                <c:pt idx="22">
                  <c:v>299.15253571428576</c:v>
                </c:pt>
                <c:pt idx="23">
                  <c:v>396.29345070422551</c:v>
                </c:pt>
                <c:pt idx="24">
                  <c:v>279.97223700887201</c:v>
                </c:pt>
                <c:pt idx="25">
                  <c:v>226.2845547945206</c:v>
                </c:pt>
                <c:pt idx="26">
                  <c:v>199.11187344913154</c:v>
                </c:pt>
                <c:pt idx="27">
                  <c:v>251.20135135135138</c:v>
                </c:pt>
                <c:pt idx="28">
                  <c:v>268.97061664641564</c:v>
                </c:pt>
                <c:pt idx="29">
                  <c:v>216.38757494004798</c:v>
                </c:pt>
                <c:pt idx="30">
                  <c:v>187.66571684587819</c:v>
                </c:pt>
                <c:pt idx="31">
                  <c:v>218.43595769682733</c:v>
                </c:pt>
                <c:pt idx="32">
                  <c:v>235.71304970760241</c:v>
                </c:pt>
                <c:pt idx="33">
                  <c:v>226.63718533487292</c:v>
                </c:pt>
                <c:pt idx="34">
                  <c:v>237.19092956120102</c:v>
                </c:pt>
                <c:pt idx="35">
                  <c:v>245.22584765177561</c:v>
                </c:pt>
                <c:pt idx="36">
                  <c:v>229.08606285714291</c:v>
                </c:pt>
                <c:pt idx="37">
                  <c:v>197.39341704288947</c:v>
                </c:pt>
                <c:pt idx="38">
                  <c:v>228.082519729425</c:v>
                </c:pt>
                <c:pt idx="39">
                  <c:v>188.2134798432252</c:v>
                </c:pt>
                <c:pt idx="40">
                  <c:v>236.15631124721605</c:v>
                </c:pt>
                <c:pt idx="41">
                  <c:v>196.53462555066088</c:v>
                </c:pt>
                <c:pt idx="42">
                  <c:v>227.06088300220753</c:v>
                </c:pt>
                <c:pt idx="43">
                  <c:v>268.61981868131863</c:v>
                </c:pt>
                <c:pt idx="44">
                  <c:v>321.7309615384616</c:v>
                </c:pt>
                <c:pt idx="45">
                  <c:v>281.26607142857148</c:v>
                </c:pt>
                <c:pt idx="46">
                  <c:v>285.7631297502715</c:v>
                </c:pt>
                <c:pt idx="47">
                  <c:v>235.53969762419021</c:v>
                </c:pt>
                <c:pt idx="48">
                  <c:v>283.77594486081375</c:v>
                </c:pt>
                <c:pt idx="49">
                  <c:v>244.13158607863988</c:v>
                </c:pt>
                <c:pt idx="50">
                  <c:v>296.64539319872472</c:v>
                </c:pt>
                <c:pt idx="51">
                  <c:v>281.65000000000015</c:v>
                </c:pt>
                <c:pt idx="52">
                  <c:v>617.65665605095546</c:v>
                </c:pt>
                <c:pt idx="53">
                  <c:v>382.46352260778139</c:v>
                </c:pt>
                <c:pt idx="54">
                  <c:v>389.2963350785343</c:v>
                </c:pt>
                <c:pt idx="55">
                  <c:v>375.44559190031174</c:v>
                </c:pt>
                <c:pt idx="56">
                  <c:v>406.45308067831456</c:v>
                </c:pt>
                <c:pt idx="57">
                  <c:v>446.01309877175044</c:v>
                </c:pt>
                <c:pt idx="58">
                  <c:v>472.33310388945756</c:v>
                </c:pt>
                <c:pt idx="59">
                  <c:v>421.43026168699197</c:v>
                </c:pt>
                <c:pt idx="60">
                  <c:v>444.59856495468284</c:v>
                </c:pt>
                <c:pt idx="61">
                  <c:v>393.87212888666005</c:v>
                </c:pt>
                <c:pt idx="62">
                  <c:v>400.30705661322651</c:v>
                </c:pt>
                <c:pt idx="63">
                  <c:v>460.10757944389286</c:v>
                </c:pt>
                <c:pt idx="64">
                  <c:v>501.84530325443802</c:v>
                </c:pt>
                <c:pt idx="65">
                  <c:v>504.28302592954998</c:v>
                </c:pt>
                <c:pt idx="66">
                  <c:v>678.57710176991156</c:v>
                </c:pt>
                <c:pt idx="67">
                  <c:v>614.54125120772903</c:v>
                </c:pt>
                <c:pt idx="68">
                  <c:v>512.26103489483751</c:v>
                </c:pt>
                <c:pt idx="69">
                  <c:v>372.01382492863945</c:v>
                </c:pt>
                <c:pt idx="70">
                  <c:v>461.19184472934478</c:v>
                </c:pt>
                <c:pt idx="71">
                  <c:v>703.17561797752819</c:v>
                </c:pt>
                <c:pt idx="72">
                  <c:v>965.02799584870854</c:v>
                </c:pt>
                <c:pt idx="73">
                  <c:v>638.85209854014613</c:v>
                </c:pt>
                <c:pt idx="74">
                  <c:v>573.77394079555995</c:v>
                </c:pt>
                <c:pt idx="75">
                  <c:v>725.94186292548284</c:v>
                </c:pt>
                <c:pt idx="76">
                  <c:v>661.15598124428186</c:v>
                </c:pt>
                <c:pt idx="77">
                  <c:v>575.27012500000012</c:v>
                </c:pt>
                <c:pt idx="78">
                  <c:v>710.93496806569351</c:v>
                </c:pt>
                <c:pt idx="79">
                  <c:v>647.82037387387402</c:v>
                </c:pt>
                <c:pt idx="80">
                  <c:v>847.26021815008733</c:v>
                </c:pt>
                <c:pt idx="81">
                  <c:v>560.17752226179903</c:v>
                </c:pt>
                <c:pt idx="82">
                  <c:v>595.95780831099205</c:v>
                </c:pt>
                <c:pt idx="83">
                  <c:v>649.20825266429836</c:v>
                </c:pt>
                <c:pt idx="84">
                  <c:v>712.21680950266432</c:v>
                </c:pt>
                <c:pt idx="85">
                  <c:v>470.869623015873</c:v>
                </c:pt>
                <c:pt idx="86">
                  <c:v>622.5088119469026</c:v>
                </c:pt>
                <c:pt idx="87">
                  <c:v>581.85431140350931</c:v>
                </c:pt>
                <c:pt idx="88">
                  <c:v>569.49283201407218</c:v>
                </c:pt>
                <c:pt idx="89">
                  <c:v>434.60159722222232</c:v>
                </c:pt>
                <c:pt idx="90">
                  <c:v>603.34519765421373</c:v>
                </c:pt>
                <c:pt idx="91">
                  <c:v>639.39406034482761</c:v>
                </c:pt>
                <c:pt idx="92">
                  <c:v>777.19457547169839</c:v>
                </c:pt>
                <c:pt idx="93">
                  <c:v>569.96500000000003</c:v>
                </c:pt>
                <c:pt idx="94">
                  <c:v>655.81470161977836</c:v>
                </c:pt>
                <c:pt idx="95">
                  <c:v>684.19648739495824</c:v>
                </c:pt>
                <c:pt idx="96">
                  <c:v>856.4077617021278</c:v>
                </c:pt>
                <c:pt idx="97">
                  <c:v>673.31729923922239</c:v>
                </c:pt>
                <c:pt idx="98">
                  <c:v>860.27577674023826</c:v>
                </c:pt>
                <c:pt idx="99">
                  <c:v>727.34713576158913</c:v>
                </c:pt>
                <c:pt idx="100">
                  <c:v>752.17185602953248</c:v>
                </c:pt>
                <c:pt idx="101">
                  <c:v>696.32190983606574</c:v>
                </c:pt>
                <c:pt idx="102">
                  <c:v>909.43663891145468</c:v>
                </c:pt>
                <c:pt idx="103">
                  <c:v>873.41991379310377</c:v>
                </c:pt>
                <c:pt idx="104">
                  <c:v>916.5566960000001</c:v>
                </c:pt>
                <c:pt idx="105">
                  <c:v>744.09823786793982</c:v>
                </c:pt>
                <c:pt idx="106">
                  <c:v>982.93379385964897</c:v>
                </c:pt>
                <c:pt idx="107">
                  <c:v>929.07792061611417</c:v>
                </c:pt>
                <c:pt idx="108">
                  <c:v>2038.020741600895</c:v>
                </c:pt>
                <c:pt idx="109">
                  <c:v>1039.4918033854567</c:v>
                </c:pt>
                <c:pt idx="110">
                  <c:v>1044.4925045359762</c:v>
                </c:pt>
                <c:pt idx="111">
                  <c:v>1068.5602796553428</c:v>
                </c:pt>
                <c:pt idx="112">
                  <c:v>1262.8422894336686</c:v>
                </c:pt>
                <c:pt idx="113">
                  <c:v>918.30950179797094</c:v>
                </c:pt>
                <c:pt idx="114">
                  <c:v>1094.9430710016616</c:v>
                </c:pt>
                <c:pt idx="115">
                  <c:v>922.77887013791155</c:v>
                </c:pt>
                <c:pt idx="116">
                  <c:v>1022.3125963586797</c:v>
                </c:pt>
                <c:pt idx="117">
                  <c:v>747.40401524048468</c:v>
                </c:pt>
                <c:pt idx="118">
                  <c:v>1030.4609811979956</c:v>
                </c:pt>
                <c:pt idx="119">
                  <c:v>970.27659587697508</c:v>
                </c:pt>
                <c:pt idx="120">
                  <c:v>1191.6011500993093</c:v>
                </c:pt>
                <c:pt idx="121">
                  <c:v>1166.8024614799976</c:v>
                </c:pt>
                <c:pt idx="122">
                  <c:v>849.01924796618005</c:v>
                </c:pt>
                <c:pt idx="123">
                  <c:v>1025.5161641839914</c:v>
                </c:pt>
                <c:pt idx="124">
                  <c:v>1011.4347304773464</c:v>
                </c:pt>
                <c:pt idx="125">
                  <c:v>830.58757686280785</c:v>
                </c:pt>
                <c:pt idx="126">
                  <c:v>1221.8383562451722</c:v>
                </c:pt>
                <c:pt idx="127">
                  <c:v>976.93303898235843</c:v>
                </c:pt>
                <c:pt idx="128">
                  <c:v>1071.8224604504062</c:v>
                </c:pt>
                <c:pt idx="129">
                  <c:v>820.82757694813699</c:v>
                </c:pt>
                <c:pt idx="130">
                  <c:v>1086.5421152890067</c:v>
                </c:pt>
                <c:pt idx="131">
                  <c:v>964.72488082787845</c:v>
                </c:pt>
                <c:pt idx="132">
                  <c:v>1109.0270094900277</c:v>
                </c:pt>
                <c:pt idx="133">
                  <c:v>853.6594023952498</c:v>
                </c:pt>
                <c:pt idx="134">
                  <c:v>1497.1667514517083</c:v>
                </c:pt>
                <c:pt idx="135">
                  <c:v>1015.8282660023655</c:v>
                </c:pt>
                <c:pt idx="136">
                  <c:v>1088.9536964869781</c:v>
                </c:pt>
                <c:pt idx="137">
                  <c:v>807.65004901399948</c:v>
                </c:pt>
                <c:pt idx="138">
                  <c:v>953.84319416157507</c:v>
                </c:pt>
                <c:pt idx="139">
                  <c:v>1191.0340801886794</c:v>
                </c:pt>
                <c:pt idx="140">
                  <c:v>1215.8738309953242</c:v>
                </c:pt>
                <c:pt idx="141">
                  <c:v>1106.1212681850081</c:v>
                </c:pt>
                <c:pt idx="142">
                  <c:v>1232.9420612914205</c:v>
                </c:pt>
                <c:pt idx="143">
                  <c:v>1087.81584039173</c:v>
                </c:pt>
                <c:pt idx="144">
                  <c:v>1157.1458163390637</c:v>
                </c:pt>
                <c:pt idx="145">
                  <c:v>1008.9474988452163</c:v>
                </c:pt>
                <c:pt idx="146">
                  <c:v>1404.2292682641942</c:v>
                </c:pt>
                <c:pt idx="147">
                  <c:v>1307.7300780064691</c:v>
                </c:pt>
                <c:pt idx="148">
                  <c:v>1182.3317362318105</c:v>
                </c:pt>
                <c:pt idx="149">
                  <c:v>993.15594837842684</c:v>
                </c:pt>
                <c:pt idx="150">
                  <c:v>1172.1868179701769</c:v>
                </c:pt>
                <c:pt idx="151">
                  <c:v>1232.0953064404555</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cat>
            <c:numRef>
              <c:f>'Tab2'!$K$71:$K$222</c:f>
              <c:numCache>
                <c:formatCode>General</c:formatCode>
                <c:ptCount val="152"/>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numCache>
            </c:numRef>
          </c:cat>
          <c:val>
            <c:numRef>
              <c:f>'Tab2'!$L$71:$L$222</c:f>
              <c:numCache>
                <c:formatCode>#,##0</c:formatCode>
                <c:ptCount val="152"/>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pt idx="133" formatCode="0">
                  <c:v>19039.287573122998</c:v>
                </c:pt>
                <c:pt idx="134" formatCode="0">
                  <c:v>25325.005330874006</c:v>
                </c:pt>
                <c:pt idx="135" formatCode="0">
                  <c:v>18369.446222722992</c:v>
                </c:pt>
                <c:pt idx="136" formatCode="0">
                  <c:v>20188.970584052</c:v>
                </c:pt>
                <c:pt idx="137" formatCode="0">
                  <c:v>16357.538075795001</c:v>
                </c:pt>
                <c:pt idx="138" formatCode="0">
                  <c:v>19399</c:v>
                </c:pt>
                <c:pt idx="139" formatCode="0">
                  <c:v>23333</c:v>
                </c:pt>
                <c:pt idx="140" formatCode="0">
                  <c:v>25111</c:v>
                </c:pt>
                <c:pt idx="141" formatCode="0">
                  <c:v>20973.437462450995</c:v>
                </c:pt>
                <c:pt idx="142" formatCode="0">
                  <c:v>22635.655438734771</c:v>
                </c:pt>
                <c:pt idx="143" formatCode="0">
                  <c:v>22335.438371541502</c:v>
                </c:pt>
                <c:pt idx="144" formatCode="0">
                  <c:v>22394.924612648225</c:v>
                </c:pt>
                <c:pt idx="145" formatCode="0">
                  <c:v>19703.243703557309</c:v>
                </c:pt>
                <c:pt idx="146" formatCode="0">
                  <c:v>26165.077849802379</c:v>
                </c:pt>
                <c:pt idx="147" formatCode="0">
                  <c:v>22621.988837944664</c:v>
                </c:pt>
                <c:pt idx="148" formatCode="0">
                  <c:v>22417.308750988144</c:v>
                </c:pt>
                <c:pt idx="149" formatCode="0">
                  <c:v>20318.697663474304</c:v>
                </c:pt>
                <c:pt idx="150" formatCode="0">
                  <c:v>23115.129949173919</c:v>
                </c:pt>
                <c:pt idx="151" formatCode="0">
                  <c:v>24544.608407612643</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nb-NO"/>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numFmt formatCode="General" sourceLinked="1"/>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25400"/>
          </c:spPr>
          <c:marker>
            <c:symbol val="none"/>
          </c:marker>
          <c:cat>
            <c:numRef>
              <c:f>'Tab2'!$K$103:$K$222</c:f>
              <c:numCache>
                <c:formatCode>General</c:formatCode>
                <c:ptCount val="120"/>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numCache>
            </c:numRef>
          </c:cat>
          <c:val>
            <c:numRef>
              <c:f>'Tab2'!$Q$103:$Q$222</c:f>
              <c:numCache>
                <c:formatCode>#\ ##0.0</c:formatCode>
                <c:ptCount val="120"/>
                <c:pt idx="0">
                  <c:v>682.86124853801175</c:v>
                </c:pt>
                <c:pt idx="1">
                  <c:v>660.59283775981532</c:v>
                </c:pt>
                <c:pt idx="2">
                  <c:v>770.78108256351049</c:v>
                </c:pt>
                <c:pt idx="3">
                  <c:v>757.68044100801899</c:v>
                </c:pt>
                <c:pt idx="4">
                  <c:v>724.96710000000007</c:v>
                </c:pt>
                <c:pt idx="5">
                  <c:v>720.33735891647871</c:v>
                </c:pt>
                <c:pt idx="6">
                  <c:v>769.12359639233398</c:v>
                </c:pt>
                <c:pt idx="7">
                  <c:v>738.28255319148934</c:v>
                </c:pt>
                <c:pt idx="8">
                  <c:v>775.22751113585764</c:v>
                </c:pt>
                <c:pt idx="9">
                  <c:v>602.05789372246704</c:v>
                </c:pt>
                <c:pt idx="10">
                  <c:v>664.25567052980182</c:v>
                </c:pt>
                <c:pt idx="11">
                  <c:v>794.96486263736244</c:v>
                </c:pt>
                <c:pt idx="12">
                  <c:v>727.8950219780221</c:v>
                </c:pt>
                <c:pt idx="13">
                  <c:v>835.01392857142878</c:v>
                </c:pt>
                <c:pt idx="14">
                  <c:v>715.66928610206321</c:v>
                </c:pt>
                <c:pt idx="15">
                  <c:v>653.42191684665238</c:v>
                </c:pt>
                <c:pt idx="16">
                  <c:v>900.58642933618853</c:v>
                </c:pt>
                <c:pt idx="17">
                  <c:v>761.2032731137092</c:v>
                </c:pt>
                <c:pt idx="18">
                  <c:v>803.18139479277352</c:v>
                </c:pt>
                <c:pt idx="19">
                  <c:v>605.71124999999995</c:v>
                </c:pt>
                <c:pt idx="20">
                  <c:v>789.17313428874752</c:v>
                </c:pt>
                <c:pt idx="21">
                  <c:v>953.38969242902238</c:v>
                </c:pt>
                <c:pt idx="22">
                  <c:v>943.88140575916225</c:v>
                </c:pt>
                <c:pt idx="23">
                  <c:v>1071.0011786085156</c:v>
                </c:pt>
                <c:pt idx="24">
                  <c:v>996.15234069886969</c:v>
                </c:pt>
                <c:pt idx="25">
                  <c:v>1053.4344216990787</c:v>
                </c:pt>
                <c:pt idx="26">
                  <c:v>1142.0662461617201</c:v>
                </c:pt>
                <c:pt idx="27">
                  <c:v>887.88445121951236</c:v>
                </c:pt>
                <c:pt idx="28">
                  <c:v>935.37298086606268</c:v>
                </c:pt>
                <c:pt idx="29">
                  <c:v>896.35041875626894</c:v>
                </c:pt>
                <c:pt idx="30">
                  <c:v>671.78322645290621</c:v>
                </c:pt>
                <c:pt idx="31">
                  <c:v>1136.193440913604</c:v>
                </c:pt>
                <c:pt idx="32">
                  <c:v>1052.7293713017755</c:v>
                </c:pt>
                <c:pt idx="33">
                  <c:v>1325.6565508806266</c:v>
                </c:pt>
                <c:pt idx="34">
                  <c:v>863.64358407079624</c:v>
                </c:pt>
                <c:pt idx="35">
                  <c:v>1400.1542632850244</c:v>
                </c:pt>
                <c:pt idx="36">
                  <c:v>1214.2319239961762</c:v>
                </c:pt>
                <c:pt idx="37">
                  <c:v>993.70729305423424</c:v>
                </c:pt>
                <c:pt idx="38">
                  <c:v>1038.895313390314</c:v>
                </c:pt>
                <c:pt idx="39">
                  <c:v>1072.1687640449438</c:v>
                </c:pt>
                <c:pt idx="40">
                  <c:v>1253.264552583026</c:v>
                </c:pt>
                <c:pt idx="41">
                  <c:v>1304.558599452555</c:v>
                </c:pt>
                <c:pt idx="42">
                  <c:v>1679.7647687326551</c:v>
                </c:pt>
                <c:pt idx="43">
                  <c:v>1144.7764006439747</c:v>
                </c:pt>
                <c:pt idx="44">
                  <c:v>1162.7274748398906</c:v>
                </c:pt>
                <c:pt idx="45">
                  <c:v>970.42507499999999</c:v>
                </c:pt>
                <c:pt idx="46">
                  <c:v>1266.2557413321172</c:v>
                </c:pt>
                <c:pt idx="47">
                  <c:v>1309.7359346846849</c:v>
                </c:pt>
                <c:pt idx="48">
                  <c:v>1469.5936649214664</c:v>
                </c:pt>
                <c:pt idx="49">
                  <c:v>1128.0797284060554</c:v>
                </c:pt>
                <c:pt idx="50">
                  <c:v>1190.8081456657728</c:v>
                </c:pt>
                <c:pt idx="51">
                  <c:v>1048.7210235346363</c:v>
                </c:pt>
                <c:pt idx="52">
                  <c:v>1011.4386678507996</c:v>
                </c:pt>
                <c:pt idx="53">
                  <c:v>967.55716269841275</c:v>
                </c:pt>
                <c:pt idx="54">
                  <c:v>894.76217035398224</c:v>
                </c:pt>
                <c:pt idx="55">
                  <c:v>963.95947807017637</c:v>
                </c:pt>
                <c:pt idx="56">
                  <c:v>974.40496042216375</c:v>
                </c:pt>
                <c:pt idx="57">
                  <c:v>1002.4612955729167</c:v>
                </c:pt>
                <c:pt idx="58">
                  <c:v>1119.8829778453523</c:v>
                </c:pt>
                <c:pt idx="59">
                  <c:v>1062.7188663793102</c:v>
                </c:pt>
                <c:pt idx="60">
                  <c:v>1258.3909433962269</c:v>
                </c:pt>
                <c:pt idx="61">
                  <c:v>1065.8266666666668</c:v>
                </c:pt>
                <c:pt idx="62">
                  <c:v>1130.3097122762151</c:v>
                </c:pt>
                <c:pt idx="63">
                  <c:v>1075.2402941176472</c:v>
                </c:pt>
                <c:pt idx="64">
                  <c:v>1439.91465106383</c:v>
                </c:pt>
                <c:pt idx="65">
                  <c:v>1364.0502345731193</c:v>
                </c:pt>
                <c:pt idx="66">
                  <c:v>893.67688455008556</c:v>
                </c:pt>
                <c:pt idx="67">
                  <c:v>1169.1156270695365</c:v>
                </c:pt>
                <c:pt idx="68">
                  <c:v>1224.5190073831011</c:v>
                </c:pt>
                <c:pt idx="69">
                  <c:v>1465.0186352459023</c:v>
                </c:pt>
                <c:pt idx="70">
                  <c:v>1870.5930036555644</c:v>
                </c:pt>
                <c:pt idx="71">
                  <c:v>1441.0000000000002</c:v>
                </c:pt>
                <c:pt idx="72">
                  <c:v>1301.0990740000002</c:v>
                </c:pt>
                <c:pt idx="73">
                  <c:v>1328.3595405727926</c:v>
                </c:pt>
                <c:pt idx="74">
                  <c:v>1578.8458991228069</c:v>
                </c:pt>
                <c:pt idx="75">
                  <c:v>1458.7734715639817</c:v>
                </c:pt>
                <c:pt idx="76">
                  <c:v>1984.1881410256417</c:v>
                </c:pt>
                <c:pt idx="77">
                  <c:v>1660.4786093871217</c:v>
                </c:pt>
                <c:pt idx="78">
                  <c:v>1559.0142918622851</c:v>
                </c:pt>
                <c:pt idx="79">
                  <c:v>1574.0523333333349</c:v>
                </c:pt>
                <c:pt idx="80">
                  <c:v>2021.0550710445473</c:v>
                </c:pt>
                <c:pt idx="81">
                  <c:v>1813.2455000000007</c:v>
                </c:pt>
                <c:pt idx="82">
                  <c:v>1538.7797565687788</c:v>
                </c:pt>
                <c:pt idx="83">
                  <c:v>1527.5454660021117</c:v>
                </c:pt>
                <c:pt idx="84">
                  <c:v>1353.0165135198333</c:v>
                </c:pt>
                <c:pt idx="85">
                  <c:v>1220.6723544220222</c:v>
                </c:pt>
                <c:pt idx="86">
                  <c:v>1348.9594398163592</c:v>
                </c:pt>
                <c:pt idx="87">
                  <c:v>1256.8770405292632</c:v>
                </c:pt>
                <c:pt idx="88">
                  <c:v>1337.3107175680798</c:v>
                </c:pt>
                <c:pt idx="89">
                  <c:v>1307.6667350654986</c:v>
                </c:pt>
                <c:pt idx="90">
                  <c:v>1527.5922097284504</c:v>
                </c:pt>
                <c:pt idx="91">
                  <c:v>1388.4005916567189</c:v>
                </c:pt>
                <c:pt idx="92">
                  <c:v>1693.8473858530283</c:v>
                </c:pt>
                <c:pt idx="93">
                  <c:v>1313.1076588739609</c:v>
                </c:pt>
                <c:pt idx="94">
                  <c:v>1424.5543011884461</c:v>
                </c:pt>
                <c:pt idx="95">
                  <c:v>1243.3610181326762</c:v>
                </c:pt>
                <c:pt idx="96">
                  <c:v>1432.4869695355867</c:v>
                </c:pt>
                <c:pt idx="97">
                  <c:v>1339.0630891614371</c:v>
                </c:pt>
                <c:pt idx="98">
                  <c:v>1487.0953375923648</c:v>
                </c:pt>
                <c:pt idx="99">
                  <c:v>1558.1897796590672</c:v>
                </c:pt>
                <c:pt idx="100">
                  <c:v>1375.5795864622501</c:v>
                </c:pt>
                <c:pt idx="101">
                  <c:v>1064.4049223557404</c:v>
                </c:pt>
                <c:pt idx="102">
                  <c:v>1591.1370721730893</c:v>
                </c:pt>
                <c:pt idx="103">
                  <c:v>1290.4892452379786</c:v>
                </c:pt>
                <c:pt idx="104">
                  <c:v>1371.78514211741</c:v>
                </c:pt>
                <c:pt idx="105">
                  <c:v>1767.4788469651301</c:v>
                </c:pt>
                <c:pt idx="106">
                  <c:v>1003.2705702647659</c:v>
                </c:pt>
                <c:pt idx="107">
                  <c:v>1257.8405491913747</c:v>
                </c:pt>
                <c:pt idx="108">
                  <c:v>1305.9002338009357</c:v>
                </c:pt>
                <c:pt idx="109">
                  <c:v>1512.0595856369632</c:v>
                </c:pt>
                <c:pt idx="110">
                  <c:v>1853.6535650613187</c:v>
                </c:pt>
                <c:pt idx="111">
                  <c:v>1464.4411816611112</c:v>
                </c:pt>
                <c:pt idx="112">
                  <c:v>1391.7580004738079</c:v>
                </c:pt>
                <c:pt idx="113">
                  <c:v>1349.4210907296606</c:v>
                </c:pt>
                <c:pt idx="114">
                  <c:v>1486.9707423619029</c:v>
                </c:pt>
                <c:pt idx="115">
                  <c:v>1218.3600073469861</c:v>
                </c:pt>
                <c:pt idx="116">
                  <c:v>1766.4113683229159</c:v>
                </c:pt>
                <c:pt idx="117">
                  <c:v>1183.1751341909353</c:v>
                </c:pt>
                <c:pt idx="118">
                  <c:v>1028.9420242790497</c:v>
                </c:pt>
                <c:pt idx="119">
                  <c:v>1182.9477373349102</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cat>
            <c:numRef>
              <c:f>'Tab2'!$K$103:$K$222</c:f>
              <c:numCache>
                <c:formatCode>General</c:formatCode>
                <c:ptCount val="120"/>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numCache>
            </c:numRef>
          </c:cat>
          <c:val>
            <c:numRef>
              <c:f>'Tab2'!$O$103:$O$222</c:f>
              <c:numCache>
                <c:formatCode>#,##0</c:formatCode>
                <c:ptCount val="120"/>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pt idx="101" formatCode="0">
                  <c:v>5385.3991579709982</c:v>
                </c:pt>
                <c:pt idx="102" formatCode="0">
                  <c:v>9666.7747891530034</c:v>
                </c:pt>
                <c:pt idx="103" formatCode="0">
                  <c:v>6575.4640743699983</c:v>
                </c:pt>
                <c:pt idx="104" formatCode="0">
                  <c:v>7124.2571060979999</c:v>
                </c:pt>
                <c:pt idx="105" formatCode="0">
                  <c:v>5007.3623026510004</c:v>
                </c:pt>
                <c:pt idx="106" formatCode="0">
                  <c:v>8892</c:v>
                </c:pt>
                <c:pt idx="107" formatCode="0">
                  <c:v>6366</c:v>
                </c:pt>
                <c:pt idx="108" formatCode="0">
                  <c:v>6317</c:v>
                </c:pt>
                <c:pt idx="109" formatCode="0">
                  <c:v>5869.5992710140017</c:v>
                </c:pt>
                <c:pt idx="110" formatCode="0">
                  <c:v>10333.380031159912</c:v>
                </c:pt>
                <c:pt idx="111" formatCode="0">
                  <c:v>7362.2217963768126</c:v>
                </c:pt>
                <c:pt idx="112" formatCode="0">
                  <c:v>6179.0660115942028</c:v>
                </c:pt>
                <c:pt idx="113" formatCode="0">
                  <c:v>8628.701004347824</c:v>
                </c:pt>
                <c:pt idx="114" formatCode="0">
                  <c:v>13748.462299275363</c:v>
                </c:pt>
                <c:pt idx="115" formatCode="0">
                  <c:v>7776.9221253623255</c:v>
                </c:pt>
                <c:pt idx="116" formatCode="0">
                  <c:v>7817.2878601449283</c:v>
                </c:pt>
                <c:pt idx="117" formatCode="0">
                  <c:v>6698.4276256020294</c:v>
                </c:pt>
                <c:pt idx="118" formatCode="0">
                  <c:v>9381.5569490356484</c:v>
                </c:pt>
                <c:pt idx="119" formatCode="0">
                  <c:v>8299.8127776884066</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numFmt formatCode="General" sourceLinked="1"/>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41275</xdr:colOff>
      <xdr:row>2</xdr:row>
      <xdr:rowOff>3175</xdr:rowOff>
    </xdr:from>
    <xdr:to>
      <xdr:col>8</xdr:col>
      <xdr:colOff>82251</xdr:colOff>
      <xdr:row>48</xdr:row>
      <xdr:rowOff>42934</xdr:rowOff>
    </xdr:to>
    <xdr:pic>
      <xdr:nvPicPr>
        <xdr:cNvPr id="7" name="Picture 6">
          <a:extLst>
            <a:ext uri="{FF2B5EF4-FFF2-40B4-BE49-F238E27FC236}">
              <a16:creationId xmlns:a16="http://schemas.microsoft.com/office/drawing/2014/main" id="{9A863527-B4AB-41A4-A262-AED1021F2A54}"/>
            </a:ext>
          </a:extLst>
        </xdr:cNvPr>
        <xdr:cNvPicPr>
          <a:picLocks noChangeAspect="1"/>
        </xdr:cNvPicPr>
      </xdr:nvPicPr>
      <xdr:blipFill>
        <a:blip xmlns:r="http://schemas.openxmlformats.org/officeDocument/2006/relationships" r:embed="rId1"/>
        <a:stretch>
          <a:fillRect/>
        </a:stretch>
      </xdr:blipFill>
      <xdr:spPr>
        <a:xfrm>
          <a:off x="41275" y="320675"/>
          <a:ext cx="6771976" cy="9882259"/>
        </a:xfrm>
        <a:prstGeom prst="rect">
          <a:avLst/>
        </a:prstGeom>
      </xdr:spPr>
    </xdr:pic>
    <xdr:clientData/>
  </xdr:twoCellAnchor>
  <xdr:twoCellAnchor>
    <xdr:from>
      <xdr:col>0</xdr:col>
      <xdr:colOff>695325</xdr:colOff>
      <xdr:row>41</xdr:row>
      <xdr:rowOff>123825</xdr:rowOff>
    </xdr:from>
    <xdr:to>
      <xdr:col>4</xdr:col>
      <xdr:colOff>815992</xdr:colOff>
      <xdr:row>44</xdr:row>
      <xdr:rowOff>85725</xdr:rowOff>
    </xdr:to>
    <xdr:sp macro="" textlink="">
      <xdr:nvSpPr>
        <xdr:cNvPr id="3" name="Text Box 6">
          <a:extLst>
            <a:ext uri="{FF2B5EF4-FFF2-40B4-BE49-F238E27FC236}">
              <a16:creationId xmlns:a16="http://schemas.microsoft.com/office/drawing/2014/main" id="{00000000-0008-0000-0000-000003000000}"/>
            </a:ext>
          </a:extLst>
        </xdr:cNvPr>
        <xdr:cNvSpPr txBox="1"/>
      </xdr:nvSpPr>
      <xdr:spPr>
        <a:xfrm>
          <a:off x="695325" y="9172575"/>
          <a:ext cx="3492517" cy="523875"/>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4. KVARTAL 2020 </a:t>
          </a:r>
          <a:r>
            <a:rPr lang="nb-NO" sz="1000">
              <a:effectLst/>
              <a:latin typeface="Arial"/>
              <a:ea typeface="ＭＳ 明朝"/>
              <a:cs typeface="Times New Roman"/>
            </a:rPr>
            <a:t>(22. februar 2021)</a:t>
          </a:r>
          <a:endParaRPr lang="nb-NO" sz="1200">
            <a:effectLst/>
            <a:ea typeface="ＭＳ 明朝"/>
            <a:cs typeface="Times New Roman"/>
          </a:endParaRPr>
        </a:p>
      </xdr:txBody>
    </xdr:sp>
    <xdr:clientData/>
  </xdr:twoCellAnchor>
  <xdr:twoCellAnchor>
    <xdr:from>
      <xdr:col>0</xdr:col>
      <xdr:colOff>666750</xdr:colOff>
      <xdr:row>33</xdr:row>
      <xdr:rowOff>0</xdr:rowOff>
    </xdr:from>
    <xdr:to>
      <xdr:col>7</xdr:col>
      <xdr:colOff>466725</xdr:colOff>
      <xdr:row>38</xdr:row>
      <xdr:rowOff>101600</xdr:rowOff>
    </xdr:to>
    <xdr:sp macro="" textlink="">
      <xdr:nvSpPr>
        <xdr:cNvPr id="4" name="Text Box 4">
          <a:extLst>
            <a:ext uri="{FF2B5EF4-FFF2-40B4-BE49-F238E27FC236}">
              <a16:creationId xmlns:a16="http://schemas.microsoft.com/office/drawing/2014/main" id="{00000000-0008-0000-0000-000004000000}"/>
            </a:ext>
          </a:extLst>
        </xdr:cNvPr>
        <xdr:cNvSpPr txBox="1"/>
      </xdr:nvSpPr>
      <xdr:spPr>
        <a:xfrm>
          <a:off x="666750" y="7353300"/>
          <a:ext cx="5638800" cy="1168400"/>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54758C"/>
              </a:solidFill>
              <a:effectLst/>
              <a:latin typeface="Arial"/>
              <a:ea typeface="ＭＳ 明朝"/>
              <a:cs typeface="Times New Roman"/>
            </a:rPr>
            <a:t>SKADESTATISTIKK	</a:t>
          </a:r>
          <a:endParaRPr lang="nb-NO" sz="1200">
            <a:effectLst/>
            <a:ea typeface="ＭＳ 明朝"/>
            <a:cs typeface="Times New Roman"/>
          </a:endParaRPr>
        </a:p>
        <a:p>
          <a:pPr>
            <a:lnSpc>
              <a:spcPct val="120000"/>
            </a:lnSpc>
            <a:spcAft>
              <a:spcPts val="0"/>
            </a:spcAft>
          </a:pPr>
          <a:r>
            <a:rPr lang="en-GB" sz="2600">
              <a:solidFill>
                <a:srgbClr val="54758C"/>
              </a:solidFill>
              <a:effectLst/>
              <a:latin typeface="Arial"/>
              <a:ea typeface="ＭＳ 明朝"/>
              <a:cs typeface="MinionPro-Regular"/>
            </a:rPr>
            <a:t>landbasert forsikring</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654050</xdr:colOff>
      <xdr:row>37</xdr:row>
      <xdr:rowOff>101600</xdr:rowOff>
    </xdr:from>
    <xdr:to>
      <xdr:col>7</xdr:col>
      <xdr:colOff>295303</xdr:colOff>
      <xdr:row>39</xdr:row>
      <xdr:rowOff>85809</xdr:rowOff>
    </xdr:to>
    <xdr:sp macro="" textlink="">
      <xdr:nvSpPr>
        <xdr:cNvPr id="5" name="Text Box 5">
          <a:extLst>
            <a:ext uri="{FF2B5EF4-FFF2-40B4-BE49-F238E27FC236}">
              <a16:creationId xmlns:a16="http://schemas.microsoft.com/office/drawing/2014/main" id="{00000000-0008-0000-0000-000005000000}"/>
            </a:ext>
          </a:extLst>
        </xdr:cNvPr>
        <xdr:cNvSpPr txBox="1"/>
      </xdr:nvSpPr>
      <xdr:spPr>
        <a:xfrm>
          <a:off x="654050" y="8359775"/>
          <a:ext cx="5480078" cy="374734"/>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nb-NO" sz="1400">
              <a:solidFill>
                <a:srgbClr val="000000"/>
              </a:solidFill>
              <a:effectLst/>
              <a:latin typeface="Arial"/>
              <a:ea typeface="ＭＳ 明朝"/>
              <a:cs typeface="MinionPro-Regular"/>
            </a:rPr>
            <a:t>Statistikk over antall meldte skader og totalt anslåtte erstatninger</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108858</xdr:colOff>
      <xdr:row>5</xdr:row>
      <xdr:rowOff>12700</xdr:rowOff>
    </xdr:from>
    <xdr:to>
      <xdr:col>2</xdr:col>
      <xdr:colOff>346333</xdr:colOff>
      <xdr:row>8</xdr:row>
      <xdr:rowOff>38553</xdr:rowOff>
    </xdr:to>
    <xdr:sp macro="" textlink="">
      <xdr:nvSpPr>
        <xdr:cNvPr id="6" name="Text Box 3">
          <a:extLst>
            <a:ext uri="{FF2B5EF4-FFF2-40B4-BE49-F238E27FC236}">
              <a16:creationId xmlns:a16="http://schemas.microsoft.com/office/drawing/2014/main" id="{00000000-0008-0000-0000-000006000000}"/>
            </a:ext>
          </a:extLst>
        </xdr:cNvPr>
        <xdr:cNvSpPr txBox="1"/>
      </xdr:nvSpPr>
      <xdr:spPr>
        <a:xfrm>
          <a:off x="108858" y="806450"/>
          <a:ext cx="2094850" cy="644978"/>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20000"/>
            </a:lnSpc>
            <a:spcAft>
              <a:spcPts val="0"/>
            </a:spcAft>
          </a:pPr>
          <a:r>
            <a:rPr lang="nb-NO" sz="1400" cap="all">
              <a:ln w="0" cap="flat" cmpd="sng" algn="ctr">
                <a:noFill/>
                <a:prstDash val="solid"/>
                <a:round/>
              </a:ln>
              <a:solidFill>
                <a:schemeClr val="bg1"/>
              </a:solidFill>
              <a:effectLst/>
              <a:latin typeface="Arial"/>
              <a:ea typeface="ＭＳ 明朝"/>
              <a:cs typeface="Arial"/>
            </a:rPr>
            <a:t>SKADEFORSIKRING</a:t>
          </a:r>
          <a:r>
            <a:rPr lang="nb-NO" sz="1200">
              <a:effectLst/>
              <a:ea typeface="ＭＳ 明朝"/>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a:extLst>
            <a:ext uri="{FF2B5EF4-FFF2-40B4-BE49-F238E27FC236}">
              <a16:creationId xmlns:a16="http://schemas.microsoft.com/office/drawing/2014/main" id="{00000000-0008-0000-0100-0000EE0C0000}"/>
            </a:ext>
          </a:extLst>
        </xdr:cNvPr>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31751</xdr:colOff>
      <xdr:row>2</xdr:row>
      <xdr:rowOff>1</xdr:rowOff>
    </xdr:from>
    <xdr:to>
      <xdr:col>3</xdr:col>
      <xdr:colOff>677333</xdr:colOff>
      <xdr:row>45</xdr:row>
      <xdr:rowOff>148167</xdr:rowOff>
    </xdr:to>
    <xdr:sp macro="" textlink="">
      <xdr:nvSpPr>
        <xdr:cNvPr id="5121" name="Text Box 1">
          <a:extLst>
            <a:ext uri="{FF2B5EF4-FFF2-40B4-BE49-F238E27FC236}">
              <a16:creationId xmlns:a16="http://schemas.microsoft.com/office/drawing/2014/main" id="{00000000-0008-0000-0200-000001140000}"/>
            </a:ext>
          </a:extLst>
        </xdr:cNvPr>
        <xdr:cNvSpPr txBox="1">
          <a:spLocks noChangeArrowheads="1"/>
        </xdr:cNvSpPr>
      </xdr:nvSpPr>
      <xdr:spPr bwMode="auto">
        <a:xfrm>
          <a:off x="31751" y="264584"/>
          <a:ext cx="2772832" cy="8223250"/>
        </a:xfrm>
        <a:prstGeom prst="rect">
          <a:avLst/>
        </a:prstGeom>
        <a:solidFill>
          <a:srgbClr val="FFFFFF"/>
        </a:solidFill>
        <a:ln w="9525">
          <a:noFill/>
          <a:miter lim="800000"/>
          <a:headEnd/>
          <a:tailEnd/>
        </a:ln>
      </xdr:spPr>
      <xdr:txBody>
        <a:bodyPr vertOverflow="clip" wrap="square" lIns="27432" tIns="27432"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lang="nb-NO" sz="1000" b="1" i="0">
              <a:latin typeface="Times New Roman" pitchFamily="18" charset="0"/>
              <a:ea typeface="+mn-ea"/>
              <a:cs typeface="Times New Roman" pitchFamily="18" charset="0"/>
            </a:rPr>
            <a:t>HOVEDTREKK – ferie i Norge, hjemmekontor og nedstengte virksomheter </a:t>
          </a:r>
        </a:p>
        <a:p>
          <a:pPr rtl="0"/>
          <a:r>
            <a:rPr lang="en-US" sz="1000" b="0" i="0">
              <a:latin typeface="Times New Roman" pitchFamily="18" charset="0"/>
              <a:ea typeface="+mn-ea"/>
              <a:cs typeface="Times New Roman" pitchFamily="18" charset="0"/>
            </a:rPr>
            <a:t>Erstatningene for landbasert forsikring totalt i 2020 ble nesten 1 prosent større enn i 2019; 43,7 milliarder kr mot 43,4 milliarder, en økning på 318 mill.kr. Bygningserstatningene ble redusert med 1 prosent fra 2019 til 2020, og endte på 14,6 milliarder kr i 2020; reduksjonen skyldes hovedsakelig færre brann- og vannskader. Motorerstatningene samlet i 2020 ble på 15,5 milliarder kr, en reduksjon på 2 prosent fra 2019, vesentlig som følge av mindre kjøring i rushtiden og relativt gunstige kjøreforhold på vinteren og høsten i fjor.   </a:t>
          </a:r>
        </a:p>
        <a:p>
          <a:pPr rtl="0"/>
          <a:endParaRPr lang="en-US" sz="1000" b="1" i="0">
            <a:latin typeface="Times New Roman" pitchFamily="18" charset="0"/>
            <a:ea typeface="+mn-ea"/>
            <a:cs typeface="Times New Roman" pitchFamily="18" charset="0"/>
          </a:endParaRPr>
        </a:p>
        <a:p>
          <a:pPr rtl="0"/>
          <a:r>
            <a:rPr lang="en-US" sz="1000" b="1" i="0">
              <a:latin typeface="Times New Roman" pitchFamily="18" charset="0"/>
              <a:ea typeface="+mn-ea"/>
              <a:cs typeface="Times New Roman" pitchFamily="18" charset="0"/>
            </a:rPr>
            <a:t>Motor – færre skader etter rush-trafikk og mild vinter</a:t>
          </a:r>
        </a:p>
        <a:p>
          <a:pPr rtl="0"/>
          <a:r>
            <a:rPr lang="en-US" sz="1000" b="0" i="0">
              <a:latin typeface="Times New Roman" pitchFamily="18" charset="0"/>
              <a:ea typeface="+mn-ea"/>
              <a:cs typeface="Times New Roman" pitchFamily="18" charset="0"/>
            </a:rPr>
            <a:t>Antall meldte personbilskader har en økning på nesten 4 prosent fra 2019 til 2020. Mens det for lastebil, buss og varebil, er en reduksjon på nesten 13 prosent i antall meldte skader og 14,5 prosent reduksjon i erstatningsbeløp.  Erstatningene på personbil ble redusert med 207 mill.kr fra 2019 til 2020, og endte på 12,9 milliarder kr, som hovedsakelig skyldes gode kjøreforhold både på våren 2020 og før jul; lite is og snø. Kjøremønsteret ble nok også endret som følge av at mange var på hjemmekontor og dermed kan ha medført mindre rushtidstrafikk. Motorsykler økte noe både i antall skader og erstatningsbeløp fra 2019 til 2020; nesten 8 prosent i antall og ca. 4 prosent i erstatning. </a:t>
          </a:r>
          <a:endParaRPr lang="en-US" sz="1000" b="1" i="0">
            <a:latin typeface="Times New Roman" pitchFamily="18" charset="0"/>
            <a:ea typeface="+mn-ea"/>
            <a:cs typeface="Times New Roman" pitchFamily="18" charset="0"/>
          </a:endParaRPr>
        </a:p>
        <a:p>
          <a:pPr rtl="0"/>
          <a:endParaRPr lang="en-US" sz="1000" b="1" i="0">
            <a:latin typeface="Times New Roman" pitchFamily="18" charset="0"/>
            <a:ea typeface="+mn-ea"/>
            <a:cs typeface="Times New Roman" pitchFamily="18" charset="0"/>
          </a:endParaRPr>
        </a:p>
        <a:p>
          <a:pPr rtl="0"/>
          <a:r>
            <a:rPr lang="en-US" sz="1000" b="1" i="0">
              <a:latin typeface="Times New Roman" pitchFamily="18" charset="0"/>
              <a:ea typeface="+mn-ea"/>
              <a:cs typeface="Times New Roman" pitchFamily="18" charset="0"/>
            </a:rPr>
            <a:t>Brann-kombinert privat – mindre innvendig vannskader og brannskader </a:t>
          </a:r>
        </a:p>
        <a:p>
          <a:pPr rtl="0"/>
          <a:r>
            <a:rPr lang="en-US" sz="1000" b="0" i="0">
              <a:latin typeface="Times New Roman" pitchFamily="18" charset="0"/>
              <a:ea typeface="+mn-ea"/>
              <a:cs typeface="Times New Roman" pitchFamily="18" charset="0"/>
            </a:rPr>
            <a:t>Erstatninger på private bygninger og innbo i 2020 ble på 8,7 mrd.kr, hvor brann utgjør nesten 2,5 mrd.kr og vannskadene nesten 3 mrd.kr. Erstatning etter brann ble redusert med nesten 12 prosent, og erstatning etter vannskader ble redusert med nesten 8 prosent. Men det var største reduksjon i innvendige vannskader, mens vanninntrenging utenfra og stopp i avløp økte fra 2019 til 2020. I september 2019 var det ekstraordinært mye regnvær, særlig på Østlandsområdet, som ga mye vannskader etter vanninntrenging utenfra og stopp i avløp, mens i 2020 var det mer jevnt utover, med en topp i januar og oktober/november. </a:t>
          </a:r>
          <a:endParaRPr lang="en-US" sz="1000" b="1" i="0">
            <a:latin typeface="Times New Roman" pitchFamily="18" charset="0"/>
            <a:ea typeface="+mn-ea"/>
            <a:cs typeface="Times New Roman" pitchFamily="18" charset="0"/>
          </a:endParaRPr>
        </a:p>
        <a:p>
          <a:pPr rtl="0"/>
          <a:endParaRPr lang="en-US" sz="1000" b="1" i="0">
            <a:latin typeface="Times New Roman" pitchFamily="18" charset="0"/>
            <a:ea typeface="+mn-ea"/>
            <a:cs typeface="Times New Roman"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b-NO" sz="1000" b="1" i="0">
              <a:latin typeface="Times New Roman" pitchFamily="18" charset="0"/>
              <a:ea typeface="+mn-ea"/>
              <a:cs typeface="Times New Roman" pitchFamily="18" charset="0"/>
            </a:rPr>
            <a:t>Brann-kombinert næring</a:t>
          </a:r>
        </a:p>
        <a:p>
          <a:pPr rtl="0"/>
          <a:r>
            <a:rPr lang="nb-NO" sz="1000" b="0" i="0" baseline="0">
              <a:latin typeface="Times New Roman" pitchFamily="18" charset="0"/>
              <a:ea typeface="+mn-ea"/>
              <a:cs typeface="Times New Roman" pitchFamily="18" charset="0"/>
            </a:rPr>
            <a:t>Samlet erstatning i 2020 ble på 5,9 mrd.kr som er 0,6 prosent lavere enn i 2019, dvs. 35 mill.kr. Brannerstatningene ble på 2,7 mrd.kr som er nesten 4 prosent høyere enn i 2019, mens erstatning etter vannskader ble noe lavere enn i 2019. I 2020 var det flere store branner enn året før, og særlig stor ble skaden etter at et parkeringshus på Sola flyplass brant ned i januar.</a:t>
          </a:r>
        </a:p>
        <a:p>
          <a:pPr rtl="0"/>
          <a:endParaRPr lang="nb-NO" sz="1000" b="0" i="0" baseline="0">
            <a:latin typeface="Times New Roman" pitchFamily="18" charset="0"/>
            <a:ea typeface="+mn-ea"/>
            <a:cs typeface="Times New Roman" pitchFamily="18" charset="0"/>
          </a:endParaRPr>
        </a:p>
      </xdr:txBody>
    </xdr:sp>
    <xdr:clientData/>
  </xdr:twoCellAnchor>
  <xdr:twoCellAnchor>
    <xdr:from>
      <xdr:col>4</xdr:col>
      <xdr:colOff>148168</xdr:colOff>
      <xdr:row>1</xdr:row>
      <xdr:rowOff>169334</xdr:rowOff>
    </xdr:from>
    <xdr:to>
      <xdr:col>7</xdr:col>
      <xdr:colOff>730250</xdr:colOff>
      <xdr:row>45</xdr:row>
      <xdr:rowOff>127000</xdr:rowOff>
    </xdr:to>
    <xdr:sp macro="" textlink="">
      <xdr:nvSpPr>
        <xdr:cNvPr id="5122" name="Text Box 2">
          <a:extLst>
            <a:ext uri="{FF2B5EF4-FFF2-40B4-BE49-F238E27FC236}">
              <a16:creationId xmlns:a16="http://schemas.microsoft.com/office/drawing/2014/main" id="{00000000-0008-0000-0200-000002140000}"/>
            </a:ext>
          </a:extLst>
        </xdr:cNvPr>
        <xdr:cNvSpPr txBox="1">
          <a:spLocks noChangeArrowheads="1"/>
        </xdr:cNvSpPr>
      </xdr:nvSpPr>
      <xdr:spPr bwMode="auto">
        <a:xfrm>
          <a:off x="2984501" y="243417"/>
          <a:ext cx="2709332" cy="8223250"/>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000" b="1" i="0">
              <a:latin typeface="Times New Roman" pitchFamily="18" charset="0"/>
              <a:ea typeface="+mn-ea"/>
              <a:cs typeface="Times New Roman" pitchFamily="18" charset="0"/>
            </a:rPr>
            <a:t>Reiseforsikring – stor koronaeffekt i mars/april med mye avbestilling</a:t>
          </a:r>
        </a:p>
        <a:p>
          <a:pPr rtl="0"/>
          <a:r>
            <a:rPr lang="en-US" sz="1000" b="0" i="0">
              <a:latin typeface="Times New Roman" pitchFamily="18" charset="0"/>
              <a:ea typeface="+mn-ea"/>
              <a:cs typeface="Times New Roman" pitchFamily="18" charset="0"/>
            </a:rPr>
            <a:t>«Koronaeffekten» har slått mest ut på reiseforsikring, siden utenlandsreiser i stor grad ble «rødmerket» og/eller frarådet. I 2020 ble det meldt nesten 448.000 skader, som er om lag 96.000 flere enn i 2019, noe som har medført stort trykk på skadebehandlerapparatet. Det er hovedsakelig avbestilling som står for økningen med over tre ganger så mange saker som året før. Siden mange ikke kunne dra utenlands på ferie ble det færre tyveri- og ulykkesaker. Totalerstatning på reise ble på 2,3 mrd.kr i 2020, som er 0,2 prosent over 2019. Erstatning etter avbestilling ble på 1,2 mrd. kr som er en økning på hele 150 prosent fra 2019. Mens erstatning etter reisesykdom ble omtrent halvert fra 2019 til 2020 og endte på 483 mill.kr</a:t>
          </a:r>
        </a:p>
        <a:p>
          <a:pPr rtl="0"/>
          <a:endParaRPr lang="nb-NO" sz="1000">
            <a:latin typeface="Times New Roman" pitchFamily="18" charset="0"/>
            <a:ea typeface="+mn-ea"/>
            <a:cs typeface="Times New Roman" pitchFamily="18" charset="0"/>
          </a:endParaRPr>
        </a:p>
        <a:p>
          <a:pPr rtl="0"/>
          <a:r>
            <a:rPr lang="nb-NO" sz="1000" b="1" i="0" baseline="0">
              <a:latin typeface="Times New Roman" pitchFamily="18" charset="0"/>
              <a:ea typeface="+mn-ea"/>
              <a:cs typeface="Times New Roman" pitchFamily="18" charset="0"/>
            </a:rPr>
            <a:t>Fritidsbåtforsikring – mer båtskader som følge av norgesferie og varm juni</a:t>
          </a:r>
        </a:p>
        <a:p>
          <a:pPr rtl="0"/>
          <a:r>
            <a:rPr lang="nb-NO" sz="1000" b="0" i="0" baseline="0">
              <a:latin typeface="Times New Roman" pitchFamily="18" charset="0"/>
              <a:ea typeface="+mn-ea"/>
              <a:cs typeface="Times New Roman" pitchFamily="18" charset="0"/>
            </a:rPr>
            <a:t>Koronatiltak med mye hjemme-/hyttekontor, norgesferie i tillegg til at mange har kjøpt fritidsbåt, førte til mer båtbruk og dermed flere skader enn i 2019. Dessuten var været i juni svært varmt og gunstig i store deler av landet. Antall båtskader økte med 25 prosent fra 2019 til 2020, og erstatninger økte med 20 prosent. Samlet erstatning i 2020 ble på 608 mill.kr i år (101 mill.kr mer enn året før). Havari- og øvrige materielle skader utgjør 504 mill.kr. Til sammenligning var det en varm sommer også i 2018, hvor de tilsvarende skadene utgjorde 446 mill.kr.  </a:t>
          </a:r>
        </a:p>
        <a:p>
          <a:pPr rtl="0"/>
          <a:endParaRPr lang="nb-NO" sz="1000" b="1" i="0" baseline="0">
            <a:latin typeface="Times New Roman" pitchFamily="18" charset="0"/>
            <a:ea typeface="+mn-ea"/>
            <a:cs typeface="Times New Roman" pitchFamily="18" charset="0"/>
          </a:endParaRPr>
        </a:p>
        <a:p>
          <a:pPr rtl="0"/>
          <a:endParaRPr lang="nb-NO" sz="1000" b="1" i="0" baseline="0">
            <a:latin typeface="Times New Roman" pitchFamily="18" charset="0"/>
            <a:ea typeface="+mn-ea"/>
            <a:cs typeface="Times New Roman" pitchFamily="18" charset="0"/>
          </a:endParaRPr>
        </a:p>
        <a:p>
          <a:pPr rtl="0"/>
          <a:r>
            <a:rPr lang="nb-NO" sz="1000" b="1" i="0" baseline="0">
              <a:latin typeface="Times New Roman" pitchFamily="18" charset="0"/>
              <a:ea typeface="+mn-ea"/>
              <a:cs typeface="Times New Roman" pitchFamily="18" charset="0"/>
            </a:rPr>
            <a:t>Behandlingsforsikring – redusert bruk av fysioterapi som følge av nedstenging, økt psykologbruk</a:t>
          </a:r>
        </a:p>
        <a:p>
          <a:pPr rtl="0"/>
          <a:r>
            <a:rPr lang="nb-NO" sz="1000" b="0" i="0" baseline="0">
              <a:latin typeface="Times New Roman" pitchFamily="18" charset="0"/>
              <a:ea typeface="+mn-ea"/>
              <a:cs typeface="Times New Roman" pitchFamily="18" charset="0"/>
            </a:rPr>
            <a:t>Behandlingsforsikring øker i antall forsikrede, og dermed øker også bruken. I 2020 var økningen i bruk (skader) omtrent som porteføljeveksten. I 2020 økte erstatningene totalt med 9 prosent fra 2019 og ble på nesten 1,5 mrd.kr. Det var bare bruk av fysioterapeut/kiropraktor som ble redusert fra året før, naturlig nok siden denne virksomheten ble stengt ned en periode i mars/april som følge av koronarestriksjoner. Den største prosentvise økningen er på psykologi med 20 prosent i beløp og 30 prosent i bruk (antall). Denne økningen kan skyldes at stadig flere har denne dekningen i avtalen sin, men også at behovet kan være økt på grunn av koronarestriksjonene med hjemmekontor og permitterte arbeidsplasser.     </a:t>
          </a:r>
        </a:p>
        <a:p>
          <a:pPr rtl="0"/>
          <a:endParaRPr lang="nb-NO" sz="1000" b="1" i="0" baseline="0">
            <a:latin typeface="Times New Roman" pitchFamily="18" charset="0"/>
            <a:ea typeface="+mn-ea"/>
            <a:cs typeface="Times New Roman"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a:extLst>
            <a:ext uri="{FF2B5EF4-FFF2-40B4-BE49-F238E27FC236}">
              <a16:creationId xmlns:a16="http://schemas.microsoft.com/office/drawing/2014/main" id="{00000000-0008-0000-0300-0000A1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a:extLst>
            <a:ext uri="{FF2B5EF4-FFF2-40B4-BE49-F238E27FC236}">
              <a16:creationId xmlns:a16="http://schemas.microsoft.com/office/drawing/2014/main" id="{00000000-0008-0000-0300-0000A2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a:extLst>
            <a:ext uri="{FF2B5EF4-FFF2-40B4-BE49-F238E27FC236}">
              <a16:creationId xmlns:a16="http://schemas.microsoft.com/office/drawing/2014/main" id="{00000000-0008-0000-0300-0000A4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a:extLst>
            <a:ext uri="{FF2B5EF4-FFF2-40B4-BE49-F238E27FC236}">
              <a16:creationId xmlns:a16="http://schemas.microsoft.com/office/drawing/2014/main" id="{00000000-0008-0000-0300-0000A5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a:extLst>
            <a:ext uri="{FF2B5EF4-FFF2-40B4-BE49-F238E27FC236}">
              <a16:creationId xmlns:a16="http://schemas.microsoft.com/office/drawing/2014/main" id="{00000000-0008-0000-0300-0000A6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a:extLst>
            <a:ext uri="{FF2B5EF4-FFF2-40B4-BE49-F238E27FC236}">
              <a16:creationId xmlns:a16="http://schemas.microsoft.com/office/drawing/2014/main" id="{00000000-0008-0000-0300-0000A7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a:extLst>
            <a:ext uri="{FF2B5EF4-FFF2-40B4-BE49-F238E27FC236}">
              <a16:creationId xmlns:a16="http://schemas.microsoft.com/office/drawing/2014/main" id="{00000000-0008-0000-0300-0000A8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381000</xdr:colOff>
      <xdr:row>51</xdr:row>
      <xdr:rowOff>0</xdr:rowOff>
    </xdr:to>
    <xdr:sp macro="" textlink="">
      <xdr:nvSpPr>
        <xdr:cNvPr id="6145" name="Text Box 1">
          <a:extLst>
            <a:ext uri="{FF2B5EF4-FFF2-40B4-BE49-F238E27FC236}">
              <a16:creationId xmlns:a16="http://schemas.microsoft.com/office/drawing/2014/main" id="{00000000-0008-0000-1600-000001180000}"/>
            </a:ext>
          </a:extLst>
        </xdr:cNvPr>
        <xdr:cNvSpPr txBox="1">
          <a:spLocks noChangeArrowheads="1"/>
        </xdr:cNvSpPr>
      </xdr:nvSpPr>
      <xdr:spPr bwMode="auto">
        <a:xfrm>
          <a:off x="0" y="612775"/>
          <a:ext cx="2889250" cy="95472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Codan Forsikring</a:t>
          </a:r>
        </a:p>
        <a:p>
          <a:pPr algn="l" rtl="0">
            <a:defRPr sz="1000"/>
          </a:pPr>
          <a:r>
            <a:rPr lang="en-US" sz="1050" b="0" i="0" strike="noStrike">
              <a:solidFill>
                <a:srgbClr val="000000"/>
              </a:solidFill>
              <a:latin typeface="Times New Roman" pitchFamily="18" charset="0"/>
              <a:ea typeface="+mn-ea"/>
              <a:cs typeface="Times New Roman" pitchFamily="18" charset="0"/>
            </a:rPr>
            <a:t>  Danica Pensjonsforsikring </a:t>
          </a:r>
        </a:p>
        <a:p>
          <a:pPr algn="l" rtl="0">
            <a:defRPr sz="1000"/>
          </a:pPr>
          <a:r>
            <a:rPr lang="en-US" sz="1050" b="0" i="0" strike="noStrike">
              <a:solidFill>
                <a:srgbClr val="000000"/>
              </a:solidFill>
              <a:latin typeface="Times New Roman" pitchFamily="18" charset="0"/>
              <a:ea typeface="+mn-ea"/>
              <a:cs typeface="Times New Roman" pitchFamily="18" charset="0"/>
            </a:rPr>
            <a:t>  DNB Forsikring </a:t>
          </a:r>
        </a:p>
        <a:p>
          <a:pPr algn="l" rtl="0">
            <a:defRPr sz="1000"/>
          </a:pPr>
          <a:r>
            <a:rPr lang="en-US" sz="1050" b="0" i="0" strike="noStrike">
              <a:solidFill>
                <a:srgbClr val="000000"/>
              </a:solidFill>
              <a:latin typeface="Times New Roman" pitchFamily="18" charset="0"/>
              <a:ea typeface="+mn-ea"/>
              <a:cs typeface="Times New Roman" pitchFamily="18" charset="0"/>
            </a:rPr>
            <a:t>  Euro Insurance LTD </a:t>
          </a:r>
        </a:p>
        <a:p>
          <a:pPr algn="l" rtl="0">
            <a:defRPr sz="1000"/>
          </a:pPr>
          <a:r>
            <a:rPr lang="en-US" sz="1050" b="0" i="0" strike="noStrike">
              <a:solidFill>
                <a:srgbClr val="000000"/>
              </a:solidFill>
              <a:latin typeface="Times New Roman" pitchFamily="18" charset="0"/>
              <a:ea typeface="+mn-ea"/>
              <a:cs typeface="Times New Roman" pitchFamily="18" charset="0"/>
            </a:rPr>
            <a:t>  Fremtind Livsforsikring </a:t>
          </a:r>
        </a:p>
        <a:p>
          <a:pPr algn="l" rtl="0">
            <a:defRPr sz="1000"/>
          </a:pPr>
          <a:r>
            <a:rPr lang="en-US" sz="1050" b="0" i="0" strike="noStrike">
              <a:solidFill>
                <a:srgbClr val="000000"/>
              </a:solidFill>
              <a:latin typeface="Times New Roman" pitchFamily="18" charset="0"/>
              <a:ea typeface="+mn-ea"/>
              <a:cs typeface="Times New Roman" pitchFamily="18" charset="0"/>
            </a:rPr>
            <a:t>  Fremtind Skadeforsirking  </a:t>
          </a:r>
        </a:p>
        <a:p>
          <a:pPr algn="l" rtl="0">
            <a:defRPr sz="1000"/>
          </a:pPr>
          <a:r>
            <a:rPr lang="en-US" sz="1050" b="0" i="0" strike="noStrike">
              <a:solidFill>
                <a:srgbClr val="000000"/>
              </a:solidFill>
              <a:latin typeface="Times New Roman" pitchFamily="18" charset="0"/>
              <a:ea typeface="+mn-ea"/>
              <a:cs typeface="Times New Roman" pitchFamily="18" charset="0"/>
            </a:rPr>
            <a:t>  Frende Skadeforsikring </a:t>
          </a:r>
        </a:p>
        <a:p>
          <a:pPr algn="l" rtl="0">
            <a:defRPr sz="1000"/>
          </a:pPr>
          <a:r>
            <a:rPr lang="en-US" sz="1050" b="0" i="0" strike="noStrike">
              <a:solidFill>
                <a:srgbClr val="000000"/>
              </a:solidFill>
              <a:latin typeface="Times New Roman" pitchFamily="18" charset="0"/>
              <a:ea typeface="+mn-ea"/>
              <a:cs typeface="Times New Roman" pitchFamily="18" charset="0"/>
            </a:rPr>
            <a:t>  Gjensidige </a:t>
          </a:r>
        </a:p>
        <a:p>
          <a:pPr algn="l" rtl="0">
            <a:defRPr sz="1000"/>
          </a:pPr>
          <a:r>
            <a:rPr lang="en-US" sz="1050" b="0" i="0" strike="noStrike">
              <a:solidFill>
                <a:srgbClr val="000000"/>
              </a:solidFill>
              <a:latin typeface="Times New Roman" pitchFamily="18" charset="0"/>
              <a:ea typeface="+mn-ea"/>
              <a:cs typeface="Times New Roman" pitchFamily="18" charset="0"/>
            </a:rPr>
            <a:t>  If Skadeforsikring </a:t>
          </a:r>
        </a:p>
        <a:p>
          <a:pPr algn="l" rtl="0">
            <a:defRPr sz="1000"/>
          </a:pPr>
          <a:r>
            <a:rPr lang="en-US" sz="1050" b="0" i="0" strike="noStrike">
              <a:solidFill>
                <a:srgbClr val="000000"/>
              </a:solidFill>
              <a:latin typeface="Times New Roman" pitchFamily="18" charset="0"/>
              <a:ea typeface="+mn-ea"/>
              <a:cs typeface="Times New Roman" pitchFamily="18" charset="0"/>
            </a:rPr>
            <a:t>  Insr </a:t>
          </a:r>
        </a:p>
        <a:p>
          <a:pPr algn="l" rtl="0">
            <a:defRPr sz="1000"/>
          </a:pPr>
          <a:r>
            <a:rPr lang="en-US" sz="1050" b="0" i="0" strike="noStrike">
              <a:solidFill>
                <a:srgbClr val="000000"/>
              </a:solidFill>
              <a:latin typeface="Times New Roman" pitchFamily="18" charset="0"/>
              <a:ea typeface="+mn-ea"/>
              <a:cs typeface="Times New Roman" pitchFamily="18" charset="0"/>
            </a:rPr>
            <a:t>  Inter Hannover </a:t>
          </a:r>
        </a:p>
        <a:p>
          <a:pPr algn="l" rtl="0">
            <a:defRPr sz="1000"/>
          </a:pPr>
          <a:r>
            <a:rPr lang="en-US" sz="1050" b="0" i="0" strike="noStrike">
              <a:solidFill>
                <a:srgbClr val="000000"/>
              </a:solidFill>
              <a:latin typeface="Times New Roman" pitchFamily="18" charset="0"/>
              <a:ea typeface="+mn-ea"/>
              <a:cs typeface="Times New Roman" pitchFamily="18" charset="0"/>
            </a:rPr>
            <a:t>  Jernbanepersonalets bank og forsikring </a:t>
          </a:r>
        </a:p>
        <a:p>
          <a:pPr algn="l" rtl="0">
            <a:defRPr sz="1000"/>
          </a:pPr>
          <a:r>
            <a:rPr lang="en-US" sz="1050" b="0" i="0" strike="noStrike">
              <a:solidFill>
                <a:srgbClr val="000000"/>
              </a:solidFill>
              <a:latin typeface="Times New Roman" pitchFamily="18" charset="0"/>
              <a:ea typeface="+mn-ea"/>
              <a:cs typeface="Times New Roman" pitchFamily="18" charset="0"/>
            </a:rPr>
            <a:t>  KLP skadeforsikring </a:t>
          </a:r>
        </a:p>
        <a:p>
          <a:pPr algn="l" rtl="0">
            <a:defRPr sz="1000"/>
          </a:pPr>
          <a:r>
            <a:rPr lang="en-US" sz="1050" b="0" i="0" strike="noStrike">
              <a:solidFill>
                <a:srgbClr val="000000"/>
              </a:solidFill>
              <a:latin typeface="Times New Roman" pitchFamily="18" charset="0"/>
              <a:ea typeface="+mn-ea"/>
              <a:cs typeface="Times New Roman" pitchFamily="18" charset="0"/>
            </a:rPr>
            <a:t>  KNIF Tryghet Forsikring </a:t>
          </a:r>
        </a:p>
        <a:p>
          <a:pPr algn="l" rtl="0">
            <a:defRPr sz="1000"/>
          </a:pPr>
          <a:r>
            <a:rPr lang="en-US" sz="1050" b="0" i="0" strike="noStrike">
              <a:solidFill>
                <a:srgbClr val="000000"/>
              </a:solidFill>
              <a:latin typeface="Times New Roman" pitchFamily="18" charset="0"/>
              <a:ea typeface="+mn-ea"/>
              <a:cs typeface="Times New Roman" pitchFamily="18" charset="0"/>
            </a:rPr>
            <a:t>  Landkreditt Forsikring </a:t>
          </a:r>
        </a:p>
        <a:p>
          <a:pPr algn="l" rtl="0">
            <a:defRPr sz="1000"/>
          </a:pPr>
          <a:r>
            <a:rPr lang="en-US" sz="1050" b="0" i="0" strike="noStrike">
              <a:solidFill>
                <a:srgbClr val="000000"/>
              </a:solidFill>
              <a:latin typeface="Times New Roman" pitchFamily="18" charset="0"/>
              <a:ea typeface="+mn-ea"/>
              <a:cs typeface="Times New Roman" pitchFamily="18" charset="0"/>
            </a:rPr>
            <a:t>  Møretrygd </a:t>
          </a:r>
        </a:p>
        <a:p>
          <a:pPr algn="l" rtl="0">
            <a:defRPr sz="1000"/>
          </a:pPr>
          <a:r>
            <a:rPr lang="en-US" sz="1050" b="0" i="0" strike="noStrike">
              <a:solidFill>
                <a:srgbClr val="000000"/>
              </a:solidFill>
              <a:latin typeface="Times New Roman" pitchFamily="18" charset="0"/>
              <a:ea typeface="+mn-ea"/>
              <a:cs typeface="Times New Roman" pitchFamily="18" charset="0"/>
            </a:rPr>
            <a:t>  Nordea Liv </a:t>
          </a:r>
        </a:p>
        <a:p>
          <a:pPr algn="l" rtl="0">
            <a:defRPr sz="1000"/>
          </a:pPr>
          <a:r>
            <a:rPr lang="en-US" sz="1050" b="0" i="0" strike="noStrike">
              <a:solidFill>
                <a:srgbClr val="000000"/>
              </a:solidFill>
              <a:latin typeface="Times New Roman" pitchFamily="18" charset="0"/>
              <a:ea typeface="+mn-ea"/>
              <a:cs typeface="Times New Roman" pitchFamily="18" charset="0"/>
            </a:rPr>
            <a:t>  OBOS Skadeforsikring </a:t>
          </a:r>
        </a:p>
        <a:p>
          <a:pPr algn="l" rtl="0">
            <a:defRPr sz="1000"/>
          </a:pPr>
          <a:r>
            <a:rPr lang="en-US" sz="1050" b="0" i="0" strike="noStrike">
              <a:solidFill>
                <a:srgbClr val="000000"/>
              </a:solidFill>
              <a:latin typeface="Times New Roman" pitchFamily="18" charset="0"/>
              <a:ea typeface="+mn-ea"/>
              <a:cs typeface="Times New Roman" pitchFamily="18" charset="0"/>
            </a:rPr>
            <a:t>  Oslo Forsikring </a:t>
          </a:r>
        </a:p>
        <a:p>
          <a:pPr algn="l" rtl="0">
            <a:defRPr sz="1000"/>
          </a:pPr>
          <a:r>
            <a:rPr lang="en-US" sz="1050" b="0" i="0" strike="noStrike">
              <a:solidFill>
                <a:srgbClr val="000000"/>
              </a:solidFill>
              <a:latin typeface="Times New Roman" pitchFamily="18" charset="0"/>
              <a:ea typeface="+mn-ea"/>
              <a:cs typeface="Times New Roman" pitchFamily="18" charset="0"/>
            </a:rPr>
            <a:t>  Oslo Pensjonsforsikring </a:t>
          </a:r>
        </a:p>
        <a:p>
          <a:pPr algn="l" rtl="0">
            <a:defRPr sz="1000"/>
          </a:pPr>
          <a:r>
            <a:rPr lang="en-US" sz="1050" b="0" i="0" strike="noStrike">
              <a:solidFill>
                <a:srgbClr val="000000"/>
              </a:solidFill>
              <a:latin typeface="Times New Roman" pitchFamily="18" charset="0"/>
              <a:ea typeface="+mn-ea"/>
              <a:cs typeface="Times New Roman" pitchFamily="18" charset="0"/>
            </a:rPr>
            <a:t>  Protector Forsikring </a:t>
          </a:r>
        </a:p>
        <a:p>
          <a:pPr algn="l" rtl="0">
            <a:defRPr sz="1000"/>
          </a:pPr>
          <a:r>
            <a:rPr lang="en-US" sz="1050" b="0" i="0" strike="noStrike">
              <a:solidFill>
                <a:srgbClr val="000000"/>
              </a:solidFill>
              <a:latin typeface="Times New Roman" pitchFamily="18" charset="0"/>
              <a:ea typeface="+mn-ea"/>
              <a:cs typeface="Times New Roman" pitchFamily="18" charset="0"/>
            </a:rPr>
            <a:t>  Skogbrand </a:t>
          </a:r>
        </a:p>
        <a:p>
          <a:pPr algn="l" rtl="0">
            <a:defRPr sz="1000"/>
          </a:pPr>
          <a:r>
            <a:rPr lang="en-US" sz="1050" b="0" i="0" strike="noStrike">
              <a:solidFill>
                <a:srgbClr val="000000"/>
              </a:solidFill>
              <a:latin typeface="Times New Roman" pitchFamily="18" charset="0"/>
              <a:ea typeface="+mn-ea"/>
              <a:cs typeface="Times New Roman" pitchFamily="18" charset="0"/>
            </a:rPr>
            <a:t>  Storebrand Forsikring </a:t>
          </a:r>
        </a:p>
        <a:p>
          <a:pPr algn="l" rtl="0">
            <a:defRPr sz="1000"/>
          </a:pPr>
          <a:r>
            <a:rPr lang="en-US" sz="1050" b="0" i="0" strike="noStrike">
              <a:solidFill>
                <a:srgbClr val="000000"/>
              </a:solidFill>
              <a:latin typeface="Times New Roman" pitchFamily="18" charset="0"/>
              <a:ea typeface="+mn-ea"/>
              <a:cs typeface="Times New Roman" pitchFamily="18" charset="0"/>
            </a:rPr>
            <a:t>  Telenor Forsikring </a:t>
          </a:r>
        </a:p>
        <a:p>
          <a:pPr algn="l" rtl="0">
            <a:defRPr sz="1000"/>
          </a:pPr>
          <a:r>
            <a:rPr lang="en-US" sz="1050" b="0" i="0" strike="noStrike">
              <a:solidFill>
                <a:srgbClr val="000000"/>
              </a:solidFill>
              <a:latin typeface="Times New Roman" pitchFamily="18" charset="0"/>
              <a:ea typeface="+mn-ea"/>
              <a:cs typeface="Times New Roman" pitchFamily="18" charset="0"/>
            </a:rPr>
            <a:t>  Troll Forsikring </a:t>
          </a:r>
        </a:p>
        <a:p>
          <a:pPr algn="l" rtl="0">
            <a:defRPr sz="1000"/>
          </a:pPr>
          <a:r>
            <a:rPr lang="en-US" sz="1050" b="0" i="0" strike="noStrike">
              <a:solidFill>
                <a:srgbClr val="000000"/>
              </a:solidFill>
              <a:latin typeface="Times New Roman" pitchFamily="18" charset="0"/>
              <a:ea typeface="+mn-ea"/>
              <a:cs typeface="Times New Roman" pitchFamily="18" charset="0"/>
            </a:rPr>
            <a:t>  Tryg </a:t>
          </a:r>
        </a:p>
        <a:p>
          <a:pPr algn="l" rtl="0">
            <a:defRPr sz="1000"/>
          </a:pPr>
          <a:r>
            <a:rPr lang="en-US" sz="1050" b="0" i="0" strike="noStrike">
              <a:solidFill>
                <a:srgbClr val="000000"/>
              </a:solidFill>
              <a:latin typeface="Times New Roman" pitchFamily="18" charset="0"/>
              <a:ea typeface="+mn-ea"/>
              <a:cs typeface="Times New Roman" pitchFamily="18" charset="0"/>
            </a:rPr>
            <a:t>  W. R. Berkley </a:t>
          </a:r>
        </a:p>
        <a:p>
          <a:pPr algn="l" rtl="0">
            <a:defRPr sz="1000"/>
          </a:pPr>
          <a:r>
            <a:rPr lang="en-US" sz="1050" b="0" i="0" strike="noStrike">
              <a:solidFill>
                <a:srgbClr val="000000"/>
              </a:solidFill>
              <a:latin typeface="Times New Roman" pitchFamily="18" charset="0"/>
              <a:ea typeface="+mn-ea"/>
              <a:cs typeface="Times New Roman" pitchFamily="18" charset="0"/>
            </a:rPr>
            <a:t>  WaterCircles Forsikring  </a:t>
          </a: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460375</xdr:colOff>
      <xdr:row>4</xdr:row>
      <xdr:rowOff>96537</xdr:rowOff>
    </xdr:from>
    <xdr:to>
      <xdr:col>7</xdr:col>
      <xdr:colOff>0</xdr:colOff>
      <xdr:row>50</xdr:row>
      <xdr:rowOff>142874</xdr:rowOff>
    </xdr:to>
    <xdr:sp macro="" textlink="">
      <xdr:nvSpPr>
        <xdr:cNvPr id="6146" name="Text Box 2">
          <a:extLst>
            <a:ext uri="{FF2B5EF4-FFF2-40B4-BE49-F238E27FC236}">
              <a16:creationId xmlns:a16="http://schemas.microsoft.com/office/drawing/2014/main" id="{00000000-0008-0000-1600-000002180000}"/>
            </a:ext>
          </a:extLst>
        </xdr:cNvPr>
        <xdr:cNvSpPr txBox="1">
          <a:spLocks noChangeArrowheads="1"/>
        </xdr:cNvSpPr>
      </xdr:nvSpPr>
      <xdr:spPr bwMode="auto">
        <a:xfrm>
          <a:off x="2968625" y="604537"/>
          <a:ext cx="2492375" cy="9539587"/>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pitchFamily="18" charset="0"/>
            <a:cs typeface="Times New Roman" pitchFamily="18" charset="0"/>
          </a:endParaRPr>
        </a:p>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a:extLst>
            <a:ext uri="{FF2B5EF4-FFF2-40B4-BE49-F238E27FC236}">
              <a16:creationId xmlns:a16="http://schemas.microsoft.com/office/drawing/2014/main" id="{00000000-0008-0000-1600-000007180000}"/>
            </a:ext>
          </a:extLst>
        </xdr:cNvPr>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Prognose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I rapporten for 1., 2. og 3. kvartal gis det en prognose for antall skader og anslått erstatning for inneværende skadeår. Alle prognosetall er merket med *. Prognosen gir uttrykk for hva årsresultatet blir om den gjenværende del av året utvikler seg  på samme vis som de de to foregående skadeår, gitt volumet for antall skader og anslått erstatning hittil i år. Prognosen blir derfor særlig sårbar hvis det er meldt storskader tidlig i året. Dette vil normalt bli omtalt i rapportens kommentardel.</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454823</xdr:colOff>
      <xdr:row>4</xdr:row>
      <xdr:rowOff>66675</xdr:rowOff>
    </xdr:from>
    <xdr:to>
      <xdr:col>13</xdr:col>
      <xdr:colOff>721523</xdr:colOff>
      <xdr:row>50</xdr:row>
      <xdr:rowOff>133350</xdr:rowOff>
    </xdr:to>
    <xdr:sp macro="" textlink="">
      <xdr:nvSpPr>
        <xdr:cNvPr id="6152" name="Text Box 8">
          <a:extLst>
            <a:ext uri="{FF2B5EF4-FFF2-40B4-BE49-F238E27FC236}">
              <a16:creationId xmlns:a16="http://schemas.microsoft.com/office/drawing/2014/main" id="{00000000-0008-0000-1600-000008180000}"/>
            </a:ext>
          </a:extLst>
        </xdr:cNvPr>
        <xdr:cNvSpPr txBox="1">
          <a:spLocks noChangeArrowheads="1"/>
        </xdr:cNvSpPr>
      </xdr:nvSpPr>
      <xdr:spPr bwMode="auto">
        <a:xfrm>
          <a:off x="8205792" y="578644"/>
          <a:ext cx="2552700" cy="9377362"/>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Kvartalstatistikkene\Premiestatistikk\Rapport\premiestatistikk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 val="Forside"/>
      <sheetName val="DATA_P1"/>
      <sheetName val="DATA_P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J57"/>
  <sheetViews>
    <sheetView showGridLines="0" showRowColHeaders="0" tabSelected="1" zoomScale="70" zoomScaleNormal="70" zoomScaleSheetLayoutView="100" workbookViewId="0"/>
  </sheetViews>
  <sheetFormatPr defaultColWidth="11.42578125" defaultRowHeight="12.75" x14ac:dyDescent="0.2"/>
  <cols>
    <col min="1" max="1" width="16.42578125" style="99" customWidth="1"/>
    <col min="2" max="4" width="11.42578125" style="99"/>
    <col min="5" max="5" width="14.140625" style="99" bestFit="1" customWidth="1"/>
    <col min="6" max="7" width="11.42578125" style="99"/>
    <col min="8" max="8" width="13.42578125" style="99" customWidth="1"/>
    <col min="9" max="9" width="11.42578125" style="99"/>
    <col min="10" max="10" width="13.42578125" style="99" bestFit="1" customWidth="1"/>
    <col min="11" max="256" width="11.42578125" style="99"/>
    <col min="257" max="257" width="16.42578125" style="99" customWidth="1"/>
    <col min="258" max="260" width="11.42578125" style="99"/>
    <col min="261" max="261" width="14.140625" style="99" bestFit="1" customWidth="1"/>
    <col min="262" max="263" width="11.42578125" style="99"/>
    <col min="264" max="264" width="13.42578125" style="99" customWidth="1"/>
    <col min="265" max="265" width="11.42578125" style="99"/>
    <col min="266" max="266" width="13.42578125" style="99" bestFit="1" customWidth="1"/>
    <col min="267" max="512" width="11.42578125" style="99"/>
    <col min="513" max="513" width="16.42578125" style="99" customWidth="1"/>
    <col min="514" max="516" width="11.42578125" style="99"/>
    <col min="517" max="517" width="14.140625" style="99" bestFit="1" customWidth="1"/>
    <col min="518" max="519" width="11.42578125" style="99"/>
    <col min="520" max="520" width="13.42578125" style="99" customWidth="1"/>
    <col min="521" max="521" width="11.42578125" style="99"/>
    <col min="522" max="522" width="13.42578125" style="99" bestFit="1" customWidth="1"/>
    <col min="523" max="768" width="11.42578125" style="99"/>
    <col min="769" max="769" width="16.42578125" style="99" customWidth="1"/>
    <col min="770" max="772" width="11.42578125" style="99"/>
    <col min="773" max="773" width="14.140625" style="99" bestFit="1" customWidth="1"/>
    <col min="774" max="775" width="11.42578125" style="99"/>
    <col min="776" max="776" width="13.42578125" style="99" customWidth="1"/>
    <col min="777" max="777" width="11.42578125" style="99"/>
    <col min="778" max="778" width="13.42578125" style="99" bestFit="1" customWidth="1"/>
    <col min="779" max="1024" width="11.42578125" style="99"/>
    <col min="1025" max="1025" width="16.42578125" style="99" customWidth="1"/>
    <col min="1026" max="1028" width="11.42578125" style="99"/>
    <col min="1029" max="1029" width="14.140625" style="99" bestFit="1" customWidth="1"/>
    <col min="1030" max="1031" width="11.42578125" style="99"/>
    <col min="1032" max="1032" width="13.42578125" style="99" customWidth="1"/>
    <col min="1033" max="1033" width="11.42578125" style="99"/>
    <col min="1034" max="1034" width="13.42578125" style="99" bestFit="1" customWidth="1"/>
    <col min="1035" max="1280" width="11.42578125" style="99"/>
    <col min="1281" max="1281" width="16.42578125" style="99" customWidth="1"/>
    <col min="1282" max="1284" width="11.42578125" style="99"/>
    <col min="1285" max="1285" width="14.140625" style="99" bestFit="1" customWidth="1"/>
    <col min="1286" max="1287" width="11.42578125" style="99"/>
    <col min="1288" max="1288" width="13.42578125" style="99" customWidth="1"/>
    <col min="1289" max="1289" width="11.42578125" style="99"/>
    <col min="1290" max="1290" width="13.42578125" style="99" bestFit="1" customWidth="1"/>
    <col min="1291" max="1536" width="11.42578125" style="99"/>
    <col min="1537" max="1537" width="16.42578125" style="99" customWidth="1"/>
    <col min="1538" max="1540" width="11.42578125" style="99"/>
    <col min="1541" max="1541" width="14.140625" style="99" bestFit="1" customWidth="1"/>
    <col min="1542" max="1543" width="11.42578125" style="99"/>
    <col min="1544" max="1544" width="13.42578125" style="99" customWidth="1"/>
    <col min="1545" max="1545" width="11.42578125" style="99"/>
    <col min="1546" max="1546" width="13.42578125" style="99" bestFit="1" customWidth="1"/>
    <col min="1547" max="1792" width="11.42578125" style="99"/>
    <col min="1793" max="1793" width="16.42578125" style="99" customWidth="1"/>
    <col min="1794" max="1796" width="11.42578125" style="99"/>
    <col min="1797" max="1797" width="14.140625" style="99" bestFit="1" customWidth="1"/>
    <col min="1798" max="1799" width="11.42578125" style="99"/>
    <col min="1800" max="1800" width="13.42578125" style="99" customWidth="1"/>
    <col min="1801" max="1801" width="11.42578125" style="99"/>
    <col min="1802" max="1802" width="13.42578125" style="99" bestFit="1" customWidth="1"/>
    <col min="1803" max="2048" width="11.42578125" style="99"/>
    <col min="2049" max="2049" width="16.42578125" style="99" customWidth="1"/>
    <col min="2050" max="2052" width="11.42578125" style="99"/>
    <col min="2053" max="2053" width="14.140625" style="99" bestFit="1" customWidth="1"/>
    <col min="2054" max="2055" width="11.42578125" style="99"/>
    <col min="2056" max="2056" width="13.42578125" style="99" customWidth="1"/>
    <col min="2057" max="2057" width="11.42578125" style="99"/>
    <col min="2058" max="2058" width="13.42578125" style="99" bestFit="1" customWidth="1"/>
    <col min="2059" max="2304" width="11.42578125" style="99"/>
    <col min="2305" max="2305" width="16.42578125" style="99" customWidth="1"/>
    <col min="2306" max="2308" width="11.42578125" style="99"/>
    <col min="2309" max="2309" width="14.140625" style="99" bestFit="1" customWidth="1"/>
    <col min="2310" max="2311" width="11.42578125" style="99"/>
    <col min="2312" max="2312" width="13.42578125" style="99" customWidth="1"/>
    <col min="2313" max="2313" width="11.42578125" style="99"/>
    <col min="2314" max="2314" width="13.42578125" style="99" bestFit="1" customWidth="1"/>
    <col min="2315" max="2560" width="11.42578125" style="99"/>
    <col min="2561" max="2561" width="16.42578125" style="99" customWidth="1"/>
    <col min="2562" max="2564" width="11.42578125" style="99"/>
    <col min="2565" max="2565" width="14.140625" style="99" bestFit="1" customWidth="1"/>
    <col min="2566" max="2567" width="11.42578125" style="99"/>
    <col min="2568" max="2568" width="13.42578125" style="99" customWidth="1"/>
    <col min="2569" max="2569" width="11.42578125" style="99"/>
    <col min="2570" max="2570" width="13.42578125" style="99" bestFit="1" customWidth="1"/>
    <col min="2571" max="2816" width="11.42578125" style="99"/>
    <col min="2817" max="2817" width="16.42578125" style="99" customWidth="1"/>
    <col min="2818" max="2820" width="11.42578125" style="99"/>
    <col min="2821" max="2821" width="14.140625" style="99" bestFit="1" customWidth="1"/>
    <col min="2822" max="2823" width="11.42578125" style="99"/>
    <col min="2824" max="2824" width="13.42578125" style="99" customWidth="1"/>
    <col min="2825" max="2825" width="11.42578125" style="99"/>
    <col min="2826" max="2826" width="13.42578125" style="99" bestFit="1" customWidth="1"/>
    <col min="2827" max="3072" width="11.42578125" style="99"/>
    <col min="3073" max="3073" width="16.42578125" style="99" customWidth="1"/>
    <col min="3074" max="3076" width="11.42578125" style="99"/>
    <col min="3077" max="3077" width="14.140625" style="99" bestFit="1" customWidth="1"/>
    <col min="3078" max="3079" width="11.42578125" style="99"/>
    <col min="3080" max="3080" width="13.42578125" style="99" customWidth="1"/>
    <col min="3081" max="3081" width="11.42578125" style="99"/>
    <col min="3082" max="3082" width="13.42578125" style="99" bestFit="1" customWidth="1"/>
    <col min="3083" max="3328" width="11.42578125" style="99"/>
    <col min="3329" max="3329" width="16.42578125" style="99" customWidth="1"/>
    <col min="3330" max="3332" width="11.42578125" style="99"/>
    <col min="3333" max="3333" width="14.140625" style="99" bestFit="1" customWidth="1"/>
    <col min="3334" max="3335" width="11.42578125" style="99"/>
    <col min="3336" max="3336" width="13.42578125" style="99" customWidth="1"/>
    <col min="3337" max="3337" width="11.42578125" style="99"/>
    <col min="3338" max="3338" width="13.42578125" style="99" bestFit="1" customWidth="1"/>
    <col min="3339" max="3584" width="11.42578125" style="99"/>
    <col min="3585" max="3585" width="16.42578125" style="99" customWidth="1"/>
    <col min="3586" max="3588" width="11.42578125" style="99"/>
    <col min="3589" max="3589" width="14.140625" style="99" bestFit="1" customWidth="1"/>
    <col min="3590" max="3591" width="11.42578125" style="99"/>
    <col min="3592" max="3592" width="13.42578125" style="99" customWidth="1"/>
    <col min="3593" max="3593" width="11.42578125" style="99"/>
    <col min="3594" max="3594" width="13.42578125" style="99" bestFit="1" customWidth="1"/>
    <col min="3595" max="3840" width="11.42578125" style="99"/>
    <col min="3841" max="3841" width="16.42578125" style="99" customWidth="1"/>
    <col min="3842" max="3844" width="11.42578125" style="99"/>
    <col min="3845" max="3845" width="14.140625" style="99" bestFit="1" customWidth="1"/>
    <col min="3846" max="3847" width="11.42578125" style="99"/>
    <col min="3848" max="3848" width="13.42578125" style="99" customWidth="1"/>
    <col min="3849" max="3849" width="11.42578125" style="99"/>
    <col min="3850" max="3850" width="13.42578125" style="99" bestFit="1" customWidth="1"/>
    <col min="3851" max="4096" width="11.42578125" style="99"/>
    <col min="4097" max="4097" width="16.42578125" style="99" customWidth="1"/>
    <col min="4098" max="4100" width="11.42578125" style="99"/>
    <col min="4101" max="4101" width="14.140625" style="99" bestFit="1" customWidth="1"/>
    <col min="4102" max="4103" width="11.42578125" style="99"/>
    <col min="4104" max="4104" width="13.42578125" style="99" customWidth="1"/>
    <col min="4105" max="4105" width="11.42578125" style="99"/>
    <col min="4106" max="4106" width="13.42578125" style="99" bestFit="1" customWidth="1"/>
    <col min="4107" max="4352" width="11.42578125" style="99"/>
    <col min="4353" max="4353" width="16.42578125" style="99" customWidth="1"/>
    <col min="4354" max="4356" width="11.42578125" style="99"/>
    <col min="4357" max="4357" width="14.140625" style="99" bestFit="1" customWidth="1"/>
    <col min="4358" max="4359" width="11.42578125" style="99"/>
    <col min="4360" max="4360" width="13.42578125" style="99" customWidth="1"/>
    <col min="4361" max="4361" width="11.42578125" style="99"/>
    <col min="4362" max="4362" width="13.42578125" style="99" bestFit="1" customWidth="1"/>
    <col min="4363" max="4608" width="11.42578125" style="99"/>
    <col min="4609" max="4609" width="16.42578125" style="99" customWidth="1"/>
    <col min="4610" max="4612" width="11.42578125" style="99"/>
    <col min="4613" max="4613" width="14.140625" style="99" bestFit="1" customWidth="1"/>
    <col min="4614" max="4615" width="11.42578125" style="99"/>
    <col min="4616" max="4616" width="13.42578125" style="99" customWidth="1"/>
    <col min="4617" max="4617" width="11.42578125" style="99"/>
    <col min="4618" max="4618" width="13.42578125" style="99" bestFit="1" customWidth="1"/>
    <col min="4619" max="4864" width="11.42578125" style="99"/>
    <col min="4865" max="4865" width="16.42578125" style="99" customWidth="1"/>
    <col min="4866" max="4868" width="11.42578125" style="99"/>
    <col min="4869" max="4869" width="14.140625" style="99" bestFit="1" customWidth="1"/>
    <col min="4870" max="4871" width="11.42578125" style="99"/>
    <col min="4872" max="4872" width="13.42578125" style="99" customWidth="1"/>
    <col min="4873" max="4873" width="11.42578125" style="99"/>
    <col min="4874" max="4874" width="13.42578125" style="99" bestFit="1" customWidth="1"/>
    <col min="4875" max="5120" width="11.42578125" style="99"/>
    <col min="5121" max="5121" width="16.42578125" style="99" customWidth="1"/>
    <col min="5122" max="5124" width="11.42578125" style="99"/>
    <col min="5125" max="5125" width="14.140625" style="99" bestFit="1" customWidth="1"/>
    <col min="5126" max="5127" width="11.42578125" style="99"/>
    <col min="5128" max="5128" width="13.42578125" style="99" customWidth="1"/>
    <col min="5129" max="5129" width="11.42578125" style="99"/>
    <col min="5130" max="5130" width="13.42578125" style="99" bestFit="1" customWidth="1"/>
    <col min="5131" max="5376" width="11.42578125" style="99"/>
    <col min="5377" max="5377" width="16.42578125" style="99" customWidth="1"/>
    <col min="5378" max="5380" width="11.42578125" style="99"/>
    <col min="5381" max="5381" width="14.140625" style="99" bestFit="1" customWidth="1"/>
    <col min="5382" max="5383" width="11.42578125" style="99"/>
    <col min="5384" max="5384" width="13.42578125" style="99" customWidth="1"/>
    <col min="5385" max="5385" width="11.42578125" style="99"/>
    <col min="5386" max="5386" width="13.42578125" style="99" bestFit="1" customWidth="1"/>
    <col min="5387" max="5632" width="11.42578125" style="99"/>
    <col min="5633" max="5633" width="16.42578125" style="99" customWidth="1"/>
    <col min="5634" max="5636" width="11.42578125" style="99"/>
    <col min="5637" max="5637" width="14.140625" style="99" bestFit="1" customWidth="1"/>
    <col min="5638" max="5639" width="11.42578125" style="99"/>
    <col min="5640" max="5640" width="13.42578125" style="99" customWidth="1"/>
    <col min="5641" max="5641" width="11.42578125" style="99"/>
    <col min="5642" max="5642" width="13.42578125" style="99" bestFit="1" customWidth="1"/>
    <col min="5643" max="5888" width="11.42578125" style="99"/>
    <col min="5889" max="5889" width="16.42578125" style="99" customWidth="1"/>
    <col min="5890" max="5892" width="11.42578125" style="99"/>
    <col min="5893" max="5893" width="14.140625" style="99" bestFit="1" customWidth="1"/>
    <col min="5894" max="5895" width="11.42578125" style="99"/>
    <col min="5896" max="5896" width="13.42578125" style="99" customWidth="1"/>
    <col min="5897" max="5897" width="11.42578125" style="99"/>
    <col min="5898" max="5898" width="13.42578125" style="99" bestFit="1" customWidth="1"/>
    <col min="5899" max="6144" width="11.42578125" style="99"/>
    <col min="6145" max="6145" width="16.42578125" style="99" customWidth="1"/>
    <col min="6146" max="6148" width="11.42578125" style="99"/>
    <col min="6149" max="6149" width="14.140625" style="99" bestFit="1" customWidth="1"/>
    <col min="6150" max="6151" width="11.42578125" style="99"/>
    <col min="6152" max="6152" width="13.42578125" style="99" customWidth="1"/>
    <col min="6153" max="6153" width="11.42578125" style="99"/>
    <col min="6154" max="6154" width="13.42578125" style="99" bestFit="1" customWidth="1"/>
    <col min="6155" max="6400" width="11.42578125" style="99"/>
    <col min="6401" max="6401" width="16.42578125" style="99" customWidth="1"/>
    <col min="6402" max="6404" width="11.42578125" style="99"/>
    <col min="6405" max="6405" width="14.140625" style="99" bestFit="1" customWidth="1"/>
    <col min="6406" max="6407" width="11.42578125" style="99"/>
    <col min="6408" max="6408" width="13.42578125" style="99" customWidth="1"/>
    <col min="6409" max="6409" width="11.42578125" style="99"/>
    <col min="6410" max="6410" width="13.42578125" style="99" bestFit="1" customWidth="1"/>
    <col min="6411" max="6656" width="11.42578125" style="99"/>
    <col min="6657" max="6657" width="16.42578125" style="99" customWidth="1"/>
    <col min="6658" max="6660" width="11.42578125" style="99"/>
    <col min="6661" max="6661" width="14.140625" style="99" bestFit="1" customWidth="1"/>
    <col min="6662" max="6663" width="11.42578125" style="99"/>
    <col min="6664" max="6664" width="13.42578125" style="99" customWidth="1"/>
    <col min="6665" max="6665" width="11.42578125" style="99"/>
    <col min="6666" max="6666" width="13.42578125" style="99" bestFit="1" customWidth="1"/>
    <col min="6667" max="6912" width="11.42578125" style="99"/>
    <col min="6913" max="6913" width="16.42578125" style="99" customWidth="1"/>
    <col min="6914" max="6916" width="11.42578125" style="99"/>
    <col min="6917" max="6917" width="14.140625" style="99" bestFit="1" customWidth="1"/>
    <col min="6918" max="6919" width="11.42578125" style="99"/>
    <col min="6920" max="6920" width="13.42578125" style="99" customWidth="1"/>
    <col min="6921" max="6921" width="11.42578125" style="99"/>
    <col min="6922" max="6922" width="13.42578125" style="99" bestFit="1" customWidth="1"/>
    <col min="6923" max="7168" width="11.42578125" style="99"/>
    <col min="7169" max="7169" width="16.42578125" style="99" customWidth="1"/>
    <col min="7170" max="7172" width="11.42578125" style="99"/>
    <col min="7173" max="7173" width="14.140625" style="99" bestFit="1" customWidth="1"/>
    <col min="7174" max="7175" width="11.42578125" style="99"/>
    <col min="7176" max="7176" width="13.42578125" style="99" customWidth="1"/>
    <col min="7177" max="7177" width="11.42578125" style="99"/>
    <col min="7178" max="7178" width="13.42578125" style="99" bestFit="1" customWidth="1"/>
    <col min="7179" max="7424" width="11.42578125" style="99"/>
    <col min="7425" max="7425" width="16.42578125" style="99" customWidth="1"/>
    <col min="7426" max="7428" width="11.42578125" style="99"/>
    <col min="7429" max="7429" width="14.140625" style="99" bestFit="1" customWidth="1"/>
    <col min="7430" max="7431" width="11.42578125" style="99"/>
    <col min="7432" max="7432" width="13.42578125" style="99" customWidth="1"/>
    <col min="7433" max="7433" width="11.42578125" style="99"/>
    <col min="7434" max="7434" width="13.42578125" style="99" bestFit="1" customWidth="1"/>
    <col min="7435" max="7680" width="11.42578125" style="99"/>
    <col min="7681" max="7681" width="16.42578125" style="99" customWidth="1"/>
    <col min="7682" max="7684" width="11.42578125" style="99"/>
    <col min="7685" max="7685" width="14.140625" style="99" bestFit="1" customWidth="1"/>
    <col min="7686" max="7687" width="11.42578125" style="99"/>
    <col min="7688" max="7688" width="13.42578125" style="99" customWidth="1"/>
    <col min="7689" max="7689" width="11.42578125" style="99"/>
    <col min="7690" max="7690" width="13.42578125" style="99" bestFit="1" customWidth="1"/>
    <col min="7691" max="7936" width="11.42578125" style="99"/>
    <col min="7937" max="7937" width="16.42578125" style="99" customWidth="1"/>
    <col min="7938" max="7940" width="11.42578125" style="99"/>
    <col min="7941" max="7941" width="14.140625" style="99" bestFit="1" customWidth="1"/>
    <col min="7942" max="7943" width="11.42578125" style="99"/>
    <col min="7944" max="7944" width="13.42578125" style="99" customWidth="1"/>
    <col min="7945" max="7945" width="11.42578125" style="99"/>
    <col min="7946" max="7946" width="13.42578125" style="99" bestFit="1" customWidth="1"/>
    <col min="7947" max="8192" width="11.42578125" style="99"/>
    <col min="8193" max="8193" width="16.42578125" style="99" customWidth="1"/>
    <col min="8194" max="8196" width="11.42578125" style="99"/>
    <col min="8197" max="8197" width="14.140625" style="99" bestFit="1" customWidth="1"/>
    <col min="8198" max="8199" width="11.42578125" style="99"/>
    <col min="8200" max="8200" width="13.42578125" style="99" customWidth="1"/>
    <col min="8201" max="8201" width="11.42578125" style="99"/>
    <col min="8202" max="8202" width="13.42578125" style="99" bestFit="1" customWidth="1"/>
    <col min="8203" max="8448" width="11.42578125" style="99"/>
    <col min="8449" max="8449" width="16.42578125" style="99" customWidth="1"/>
    <col min="8450" max="8452" width="11.42578125" style="99"/>
    <col min="8453" max="8453" width="14.140625" style="99" bestFit="1" customWidth="1"/>
    <col min="8454" max="8455" width="11.42578125" style="99"/>
    <col min="8456" max="8456" width="13.42578125" style="99" customWidth="1"/>
    <col min="8457" max="8457" width="11.42578125" style="99"/>
    <col min="8458" max="8458" width="13.42578125" style="99" bestFit="1" customWidth="1"/>
    <col min="8459" max="8704" width="11.42578125" style="99"/>
    <col min="8705" max="8705" width="16.42578125" style="99" customWidth="1"/>
    <col min="8706" max="8708" width="11.42578125" style="99"/>
    <col min="8709" max="8709" width="14.140625" style="99" bestFit="1" customWidth="1"/>
    <col min="8710" max="8711" width="11.42578125" style="99"/>
    <col min="8712" max="8712" width="13.42578125" style="99" customWidth="1"/>
    <col min="8713" max="8713" width="11.42578125" style="99"/>
    <col min="8714" max="8714" width="13.42578125" style="99" bestFit="1" customWidth="1"/>
    <col min="8715" max="8960" width="11.42578125" style="99"/>
    <col min="8961" max="8961" width="16.42578125" style="99" customWidth="1"/>
    <col min="8962" max="8964" width="11.42578125" style="99"/>
    <col min="8965" max="8965" width="14.140625" style="99" bestFit="1" customWidth="1"/>
    <col min="8966" max="8967" width="11.42578125" style="99"/>
    <col min="8968" max="8968" width="13.42578125" style="99" customWidth="1"/>
    <col min="8969" max="8969" width="11.42578125" style="99"/>
    <col min="8970" max="8970" width="13.42578125" style="99" bestFit="1" customWidth="1"/>
    <col min="8971" max="9216" width="11.42578125" style="99"/>
    <col min="9217" max="9217" width="16.42578125" style="99" customWidth="1"/>
    <col min="9218" max="9220" width="11.42578125" style="99"/>
    <col min="9221" max="9221" width="14.140625" style="99" bestFit="1" customWidth="1"/>
    <col min="9222" max="9223" width="11.42578125" style="99"/>
    <col min="9224" max="9224" width="13.42578125" style="99" customWidth="1"/>
    <col min="9225" max="9225" width="11.42578125" style="99"/>
    <col min="9226" max="9226" width="13.42578125" style="99" bestFit="1" customWidth="1"/>
    <col min="9227" max="9472" width="11.42578125" style="99"/>
    <col min="9473" max="9473" width="16.42578125" style="99" customWidth="1"/>
    <col min="9474" max="9476" width="11.42578125" style="99"/>
    <col min="9477" max="9477" width="14.140625" style="99" bestFit="1" customWidth="1"/>
    <col min="9478" max="9479" width="11.42578125" style="99"/>
    <col min="9480" max="9480" width="13.42578125" style="99" customWidth="1"/>
    <col min="9481" max="9481" width="11.42578125" style="99"/>
    <col min="9482" max="9482" width="13.42578125" style="99" bestFit="1" customWidth="1"/>
    <col min="9483" max="9728" width="11.42578125" style="99"/>
    <col min="9729" max="9729" width="16.42578125" style="99" customWidth="1"/>
    <col min="9730" max="9732" width="11.42578125" style="99"/>
    <col min="9733" max="9733" width="14.140625" style="99" bestFit="1" customWidth="1"/>
    <col min="9734" max="9735" width="11.42578125" style="99"/>
    <col min="9736" max="9736" width="13.42578125" style="99" customWidth="1"/>
    <col min="9737" max="9737" width="11.42578125" style="99"/>
    <col min="9738" max="9738" width="13.42578125" style="99" bestFit="1" customWidth="1"/>
    <col min="9739" max="9984" width="11.42578125" style="99"/>
    <col min="9985" max="9985" width="16.42578125" style="99" customWidth="1"/>
    <col min="9986" max="9988" width="11.42578125" style="99"/>
    <col min="9989" max="9989" width="14.140625" style="99" bestFit="1" customWidth="1"/>
    <col min="9990" max="9991" width="11.42578125" style="99"/>
    <col min="9992" max="9992" width="13.42578125" style="99" customWidth="1"/>
    <col min="9993" max="9993" width="11.42578125" style="99"/>
    <col min="9994" max="9994" width="13.42578125" style="99" bestFit="1" customWidth="1"/>
    <col min="9995" max="10240" width="11.42578125" style="99"/>
    <col min="10241" max="10241" width="16.42578125" style="99" customWidth="1"/>
    <col min="10242" max="10244" width="11.42578125" style="99"/>
    <col min="10245" max="10245" width="14.140625" style="99" bestFit="1" customWidth="1"/>
    <col min="10246" max="10247" width="11.42578125" style="99"/>
    <col min="10248" max="10248" width="13.42578125" style="99" customWidth="1"/>
    <col min="10249" max="10249" width="11.42578125" style="99"/>
    <col min="10250" max="10250" width="13.42578125" style="99" bestFit="1" customWidth="1"/>
    <col min="10251" max="10496" width="11.42578125" style="99"/>
    <col min="10497" max="10497" width="16.42578125" style="99" customWidth="1"/>
    <col min="10498" max="10500" width="11.42578125" style="99"/>
    <col min="10501" max="10501" width="14.140625" style="99" bestFit="1" customWidth="1"/>
    <col min="10502" max="10503" width="11.42578125" style="99"/>
    <col min="10504" max="10504" width="13.42578125" style="99" customWidth="1"/>
    <col min="10505" max="10505" width="11.42578125" style="99"/>
    <col min="10506" max="10506" width="13.42578125" style="99" bestFit="1" customWidth="1"/>
    <col min="10507" max="10752" width="11.42578125" style="99"/>
    <col min="10753" max="10753" width="16.42578125" style="99" customWidth="1"/>
    <col min="10754" max="10756" width="11.42578125" style="99"/>
    <col min="10757" max="10757" width="14.140625" style="99" bestFit="1" customWidth="1"/>
    <col min="10758" max="10759" width="11.42578125" style="99"/>
    <col min="10760" max="10760" width="13.42578125" style="99" customWidth="1"/>
    <col min="10761" max="10761" width="11.42578125" style="99"/>
    <col min="10762" max="10762" width="13.42578125" style="99" bestFit="1" customWidth="1"/>
    <col min="10763" max="11008" width="11.42578125" style="99"/>
    <col min="11009" max="11009" width="16.42578125" style="99" customWidth="1"/>
    <col min="11010" max="11012" width="11.42578125" style="99"/>
    <col min="11013" max="11013" width="14.140625" style="99" bestFit="1" customWidth="1"/>
    <col min="11014" max="11015" width="11.42578125" style="99"/>
    <col min="11016" max="11016" width="13.42578125" style="99" customWidth="1"/>
    <col min="11017" max="11017" width="11.42578125" style="99"/>
    <col min="11018" max="11018" width="13.42578125" style="99" bestFit="1" customWidth="1"/>
    <col min="11019" max="11264" width="11.42578125" style="99"/>
    <col min="11265" max="11265" width="16.42578125" style="99" customWidth="1"/>
    <col min="11266" max="11268" width="11.42578125" style="99"/>
    <col min="11269" max="11269" width="14.140625" style="99" bestFit="1" customWidth="1"/>
    <col min="11270" max="11271" width="11.42578125" style="99"/>
    <col min="11272" max="11272" width="13.42578125" style="99" customWidth="1"/>
    <col min="11273" max="11273" width="11.42578125" style="99"/>
    <col min="11274" max="11274" width="13.42578125" style="99" bestFit="1" customWidth="1"/>
    <col min="11275" max="11520" width="11.42578125" style="99"/>
    <col min="11521" max="11521" width="16.42578125" style="99" customWidth="1"/>
    <col min="11522" max="11524" width="11.42578125" style="99"/>
    <col min="11525" max="11525" width="14.140625" style="99" bestFit="1" customWidth="1"/>
    <col min="11526" max="11527" width="11.42578125" style="99"/>
    <col min="11528" max="11528" width="13.42578125" style="99" customWidth="1"/>
    <col min="11529" max="11529" width="11.42578125" style="99"/>
    <col min="11530" max="11530" width="13.42578125" style="99" bestFit="1" customWidth="1"/>
    <col min="11531" max="11776" width="11.42578125" style="99"/>
    <col min="11777" max="11777" width="16.42578125" style="99" customWidth="1"/>
    <col min="11778" max="11780" width="11.42578125" style="99"/>
    <col min="11781" max="11781" width="14.140625" style="99" bestFit="1" customWidth="1"/>
    <col min="11782" max="11783" width="11.42578125" style="99"/>
    <col min="11784" max="11784" width="13.42578125" style="99" customWidth="1"/>
    <col min="11785" max="11785" width="11.42578125" style="99"/>
    <col min="11786" max="11786" width="13.42578125" style="99" bestFit="1" customWidth="1"/>
    <col min="11787" max="12032" width="11.42578125" style="99"/>
    <col min="12033" max="12033" width="16.42578125" style="99" customWidth="1"/>
    <col min="12034" max="12036" width="11.42578125" style="99"/>
    <col min="12037" max="12037" width="14.140625" style="99" bestFit="1" customWidth="1"/>
    <col min="12038" max="12039" width="11.42578125" style="99"/>
    <col min="12040" max="12040" width="13.42578125" style="99" customWidth="1"/>
    <col min="12041" max="12041" width="11.42578125" style="99"/>
    <col min="12042" max="12042" width="13.42578125" style="99" bestFit="1" customWidth="1"/>
    <col min="12043" max="12288" width="11.42578125" style="99"/>
    <col min="12289" max="12289" width="16.42578125" style="99" customWidth="1"/>
    <col min="12290" max="12292" width="11.42578125" style="99"/>
    <col min="12293" max="12293" width="14.140625" style="99" bestFit="1" customWidth="1"/>
    <col min="12294" max="12295" width="11.42578125" style="99"/>
    <col min="12296" max="12296" width="13.42578125" style="99" customWidth="1"/>
    <col min="12297" max="12297" width="11.42578125" style="99"/>
    <col min="12298" max="12298" width="13.42578125" style="99" bestFit="1" customWidth="1"/>
    <col min="12299" max="12544" width="11.42578125" style="99"/>
    <col min="12545" max="12545" width="16.42578125" style="99" customWidth="1"/>
    <col min="12546" max="12548" width="11.42578125" style="99"/>
    <col min="12549" max="12549" width="14.140625" style="99" bestFit="1" customWidth="1"/>
    <col min="12550" max="12551" width="11.42578125" style="99"/>
    <col min="12552" max="12552" width="13.42578125" style="99" customWidth="1"/>
    <col min="12553" max="12553" width="11.42578125" style="99"/>
    <col min="12554" max="12554" width="13.42578125" style="99" bestFit="1" customWidth="1"/>
    <col min="12555" max="12800" width="11.42578125" style="99"/>
    <col min="12801" max="12801" width="16.42578125" style="99" customWidth="1"/>
    <col min="12802" max="12804" width="11.42578125" style="99"/>
    <col min="12805" max="12805" width="14.140625" style="99" bestFit="1" customWidth="1"/>
    <col min="12806" max="12807" width="11.42578125" style="99"/>
    <col min="12808" max="12808" width="13.42578125" style="99" customWidth="1"/>
    <col min="12809" max="12809" width="11.42578125" style="99"/>
    <col min="12810" max="12810" width="13.42578125" style="99" bestFit="1" customWidth="1"/>
    <col min="12811" max="13056" width="11.42578125" style="99"/>
    <col min="13057" max="13057" width="16.42578125" style="99" customWidth="1"/>
    <col min="13058" max="13060" width="11.42578125" style="99"/>
    <col min="13061" max="13061" width="14.140625" style="99" bestFit="1" customWidth="1"/>
    <col min="13062" max="13063" width="11.42578125" style="99"/>
    <col min="13064" max="13064" width="13.42578125" style="99" customWidth="1"/>
    <col min="13065" max="13065" width="11.42578125" style="99"/>
    <col min="13066" max="13066" width="13.42578125" style="99" bestFit="1" customWidth="1"/>
    <col min="13067" max="13312" width="11.42578125" style="99"/>
    <col min="13313" max="13313" width="16.42578125" style="99" customWidth="1"/>
    <col min="13314" max="13316" width="11.42578125" style="99"/>
    <col min="13317" max="13317" width="14.140625" style="99" bestFit="1" customWidth="1"/>
    <col min="13318" max="13319" width="11.42578125" style="99"/>
    <col min="13320" max="13320" width="13.42578125" style="99" customWidth="1"/>
    <col min="13321" max="13321" width="11.42578125" style="99"/>
    <col min="13322" max="13322" width="13.42578125" style="99" bestFit="1" customWidth="1"/>
    <col min="13323" max="13568" width="11.42578125" style="99"/>
    <col min="13569" max="13569" width="16.42578125" style="99" customWidth="1"/>
    <col min="13570" max="13572" width="11.42578125" style="99"/>
    <col min="13573" max="13573" width="14.140625" style="99" bestFit="1" customWidth="1"/>
    <col min="13574" max="13575" width="11.42578125" style="99"/>
    <col min="13576" max="13576" width="13.42578125" style="99" customWidth="1"/>
    <col min="13577" max="13577" width="11.42578125" style="99"/>
    <col min="13578" max="13578" width="13.42578125" style="99" bestFit="1" customWidth="1"/>
    <col min="13579" max="13824" width="11.42578125" style="99"/>
    <col min="13825" max="13825" width="16.42578125" style="99" customWidth="1"/>
    <col min="13826" max="13828" width="11.42578125" style="99"/>
    <col min="13829" max="13829" width="14.140625" style="99" bestFit="1" customWidth="1"/>
    <col min="13830" max="13831" width="11.42578125" style="99"/>
    <col min="13832" max="13832" width="13.42578125" style="99" customWidth="1"/>
    <col min="13833" max="13833" width="11.42578125" style="99"/>
    <col min="13834" max="13834" width="13.42578125" style="99" bestFit="1" customWidth="1"/>
    <col min="13835" max="14080" width="11.42578125" style="99"/>
    <col min="14081" max="14081" width="16.42578125" style="99" customWidth="1"/>
    <col min="14082" max="14084" width="11.42578125" style="99"/>
    <col min="14085" max="14085" width="14.140625" style="99" bestFit="1" customWidth="1"/>
    <col min="14086" max="14087" width="11.42578125" style="99"/>
    <col min="14088" max="14088" width="13.42578125" style="99" customWidth="1"/>
    <col min="14089" max="14089" width="11.42578125" style="99"/>
    <col min="14090" max="14090" width="13.42578125" style="99" bestFit="1" customWidth="1"/>
    <col min="14091" max="14336" width="11.42578125" style="99"/>
    <col min="14337" max="14337" width="16.42578125" style="99" customWidth="1"/>
    <col min="14338" max="14340" width="11.42578125" style="99"/>
    <col min="14341" max="14341" width="14.140625" style="99" bestFit="1" customWidth="1"/>
    <col min="14342" max="14343" width="11.42578125" style="99"/>
    <col min="14344" max="14344" width="13.42578125" style="99" customWidth="1"/>
    <col min="14345" max="14345" width="11.42578125" style="99"/>
    <col min="14346" max="14346" width="13.42578125" style="99" bestFit="1" customWidth="1"/>
    <col min="14347" max="14592" width="11.42578125" style="99"/>
    <col min="14593" max="14593" width="16.42578125" style="99" customWidth="1"/>
    <col min="14594" max="14596" width="11.42578125" style="99"/>
    <col min="14597" max="14597" width="14.140625" style="99" bestFit="1" customWidth="1"/>
    <col min="14598" max="14599" width="11.42578125" style="99"/>
    <col min="14600" max="14600" width="13.42578125" style="99" customWidth="1"/>
    <col min="14601" max="14601" width="11.42578125" style="99"/>
    <col min="14602" max="14602" width="13.42578125" style="99" bestFit="1" customWidth="1"/>
    <col min="14603" max="14848" width="11.42578125" style="99"/>
    <col min="14849" max="14849" width="16.42578125" style="99" customWidth="1"/>
    <col min="14850" max="14852" width="11.42578125" style="99"/>
    <col min="14853" max="14853" width="14.140625" style="99" bestFit="1" customWidth="1"/>
    <col min="14854" max="14855" width="11.42578125" style="99"/>
    <col min="14856" max="14856" width="13.42578125" style="99" customWidth="1"/>
    <col min="14857" max="14857" width="11.42578125" style="99"/>
    <col min="14858" max="14858" width="13.42578125" style="99" bestFit="1" customWidth="1"/>
    <col min="14859" max="15104" width="11.42578125" style="99"/>
    <col min="15105" max="15105" width="16.42578125" style="99" customWidth="1"/>
    <col min="15106" max="15108" width="11.42578125" style="99"/>
    <col min="15109" max="15109" width="14.140625" style="99" bestFit="1" customWidth="1"/>
    <col min="15110" max="15111" width="11.42578125" style="99"/>
    <col min="15112" max="15112" width="13.42578125" style="99" customWidth="1"/>
    <col min="15113" max="15113" width="11.42578125" style="99"/>
    <col min="15114" max="15114" width="13.42578125" style="99" bestFit="1" customWidth="1"/>
    <col min="15115" max="15360" width="11.42578125" style="99"/>
    <col min="15361" max="15361" width="16.42578125" style="99" customWidth="1"/>
    <col min="15362" max="15364" width="11.42578125" style="99"/>
    <col min="15365" max="15365" width="14.140625" style="99" bestFit="1" customWidth="1"/>
    <col min="15366" max="15367" width="11.42578125" style="99"/>
    <col min="15368" max="15368" width="13.42578125" style="99" customWidth="1"/>
    <col min="15369" max="15369" width="11.42578125" style="99"/>
    <col min="15370" max="15370" width="13.42578125" style="99" bestFit="1" customWidth="1"/>
    <col min="15371" max="15616" width="11.42578125" style="99"/>
    <col min="15617" max="15617" width="16.42578125" style="99" customWidth="1"/>
    <col min="15618" max="15620" width="11.42578125" style="99"/>
    <col min="15621" max="15621" width="14.140625" style="99" bestFit="1" customWidth="1"/>
    <col min="15622" max="15623" width="11.42578125" style="99"/>
    <col min="15624" max="15624" width="13.42578125" style="99" customWidth="1"/>
    <col min="15625" max="15625" width="11.42578125" style="99"/>
    <col min="15626" max="15626" width="13.42578125" style="99" bestFit="1" customWidth="1"/>
    <col min="15627" max="15872" width="11.42578125" style="99"/>
    <col min="15873" max="15873" width="16.42578125" style="99" customWidth="1"/>
    <col min="15874" max="15876" width="11.42578125" style="99"/>
    <col min="15877" max="15877" width="14.140625" style="99" bestFit="1" customWidth="1"/>
    <col min="15878" max="15879" width="11.42578125" style="99"/>
    <col min="15880" max="15880" width="13.42578125" style="99" customWidth="1"/>
    <col min="15881" max="15881" width="11.42578125" style="99"/>
    <col min="15882" max="15882" width="13.42578125" style="99" bestFit="1" customWidth="1"/>
    <col min="15883" max="16128" width="11.42578125" style="99"/>
    <col min="16129" max="16129" width="16.42578125" style="99" customWidth="1"/>
    <col min="16130" max="16132" width="11.42578125" style="99"/>
    <col min="16133" max="16133" width="14.140625" style="99" bestFit="1" customWidth="1"/>
    <col min="16134" max="16135" width="11.42578125" style="99"/>
    <col min="16136" max="16136" width="13.42578125" style="99" customWidth="1"/>
    <col min="16137" max="16137" width="11.42578125" style="99"/>
    <col min="16138" max="16138" width="13.42578125" style="99" bestFit="1" customWidth="1"/>
    <col min="16139" max="16384" width="11.42578125" style="99"/>
  </cols>
  <sheetData>
    <row r="5" spans="2:9" x14ac:dyDescent="0.2">
      <c r="B5" s="98"/>
      <c r="C5" s="98"/>
      <c r="D5" s="98"/>
      <c r="E5" s="98"/>
      <c r="F5" s="98"/>
      <c r="G5" s="98"/>
      <c r="H5" s="98"/>
    </row>
    <row r="6" spans="2:9" ht="23.25" x14ac:dyDescent="0.35">
      <c r="B6" s="100"/>
      <c r="C6" s="98"/>
      <c r="D6" s="98"/>
      <c r="E6" s="98"/>
      <c r="F6" s="98"/>
      <c r="G6" s="98"/>
      <c r="H6" s="98"/>
      <c r="I6" s="101"/>
    </row>
    <row r="7" spans="2:9" x14ac:dyDescent="0.2">
      <c r="B7" s="98"/>
      <c r="C7" s="98"/>
      <c r="D7" s="98"/>
      <c r="E7" s="98"/>
      <c r="F7" s="98"/>
      <c r="G7" s="98"/>
      <c r="H7" s="98"/>
      <c r="I7" s="98"/>
    </row>
    <row r="8" spans="2:9" x14ac:dyDescent="0.2">
      <c r="B8" s="98"/>
      <c r="C8" s="98"/>
      <c r="D8" s="98"/>
      <c r="F8" s="98"/>
      <c r="G8" s="98"/>
      <c r="H8" s="98"/>
    </row>
    <row r="9" spans="2:9" x14ac:dyDescent="0.2">
      <c r="B9" s="98"/>
      <c r="C9" s="98"/>
      <c r="D9" s="98"/>
      <c r="E9" s="98"/>
      <c r="F9" s="98"/>
      <c r="G9" s="98"/>
      <c r="H9" s="98"/>
    </row>
    <row r="10" spans="2:9" ht="23.25" x14ac:dyDescent="0.35">
      <c r="B10" s="98"/>
      <c r="C10" s="98"/>
      <c r="D10" s="98"/>
      <c r="I10" s="101"/>
    </row>
    <row r="11" spans="2:9" x14ac:dyDescent="0.2">
      <c r="B11" s="98"/>
      <c r="C11" s="98"/>
      <c r="D11" s="98"/>
    </row>
    <row r="12" spans="2:9" ht="27" customHeight="1" x14ac:dyDescent="0.35">
      <c r="B12" s="98"/>
      <c r="C12" s="98"/>
      <c r="D12" s="98"/>
      <c r="E12" s="98"/>
      <c r="F12" s="98"/>
      <c r="G12" s="98"/>
      <c r="H12" s="98"/>
      <c r="I12" s="101"/>
    </row>
    <row r="13" spans="2:9" ht="19.5" customHeight="1" x14ac:dyDescent="0.35">
      <c r="B13" s="98"/>
      <c r="C13" s="93"/>
      <c r="D13" s="93"/>
      <c r="E13" s="93"/>
      <c r="F13" s="93"/>
      <c r="G13" s="93"/>
      <c r="H13" s="93"/>
      <c r="I13" s="101"/>
    </row>
    <row r="14" spans="2:9" x14ac:dyDescent="0.2">
      <c r="B14" s="98"/>
      <c r="C14" s="98"/>
      <c r="D14" s="98"/>
      <c r="F14" s="98"/>
      <c r="G14" s="98"/>
      <c r="H14" s="98"/>
    </row>
    <row r="15" spans="2:9" x14ac:dyDescent="0.2">
      <c r="B15" s="98"/>
      <c r="C15" s="98"/>
      <c r="D15" s="98"/>
      <c r="F15" s="98"/>
      <c r="G15" s="98"/>
      <c r="H15" s="98"/>
      <c r="I15" s="98"/>
    </row>
    <row r="16" spans="2:9" ht="34.5" x14ac:dyDescent="0.45">
      <c r="B16" s="98"/>
      <c r="C16" s="98"/>
      <c r="D16" s="98"/>
      <c r="E16" s="102"/>
      <c r="F16" s="98"/>
      <c r="G16" s="98"/>
      <c r="H16" s="98"/>
      <c r="I16" s="98"/>
    </row>
    <row r="17" spans="2:9" ht="33" x14ac:dyDescent="0.45">
      <c r="B17" s="98"/>
      <c r="C17" s="98"/>
      <c r="D17" s="98"/>
      <c r="E17" s="103"/>
      <c r="F17" s="98"/>
      <c r="G17" s="98"/>
      <c r="H17" s="98"/>
      <c r="I17" s="98"/>
    </row>
    <row r="18" spans="2:9" ht="33" x14ac:dyDescent="0.45">
      <c r="D18" s="103"/>
    </row>
    <row r="19" spans="2:9" ht="18.75" x14ac:dyDescent="0.3">
      <c r="E19" s="104"/>
      <c r="I19" s="105"/>
    </row>
    <row r="21" spans="2:9" x14ac:dyDescent="0.2">
      <c r="E21" s="106"/>
    </row>
    <row r="22" spans="2:9" ht="26.25" x14ac:dyDescent="0.4">
      <c r="E22" s="107"/>
    </row>
    <row r="25" spans="2:9" ht="18.75" x14ac:dyDescent="0.3">
      <c r="E25" s="108"/>
    </row>
    <row r="26" spans="2:9" ht="18.75" x14ac:dyDescent="0.3">
      <c r="E26" s="109"/>
    </row>
    <row r="28" spans="2:9" x14ac:dyDescent="0.2">
      <c r="D28" s="93"/>
      <c r="E28" s="93"/>
      <c r="F28" s="93"/>
      <c r="G28" s="93"/>
      <c r="H28" s="93"/>
    </row>
    <row r="33" spans="1:9" ht="35.25" x14ac:dyDescent="0.2">
      <c r="A33" s="110"/>
    </row>
    <row r="36" spans="1:9" ht="33" x14ac:dyDescent="0.2">
      <c r="B36" s="111"/>
    </row>
    <row r="39" spans="1:9" ht="18" x14ac:dyDescent="0.25">
      <c r="B39" s="112"/>
    </row>
    <row r="41" spans="1:9" ht="18.75" x14ac:dyDescent="0.3">
      <c r="I41" s="113"/>
    </row>
    <row r="43" spans="1:9" ht="18.75" x14ac:dyDescent="0.3">
      <c r="B43" s="201"/>
      <c r="C43" s="201"/>
      <c r="D43" s="201"/>
    </row>
    <row r="57" spans="10:10" ht="18.75" x14ac:dyDescent="0.3">
      <c r="J57" s="114"/>
    </row>
  </sheetData>
  <mergeCells count="1">
    <mergeCell ref="B43:D43"/>
  </mergeCells>
  <pageMargins left="0.78740157480314965" right="0.78740157480314965" top="0.98425196850393704" bottom="0.98425196850393704" header="0.51181102362204722" footer="0.51181102362204722"/>
  <pageSetup paperSize="9" scale="7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148</v>
      </c>
      <c r="B4" s="5"/>
      <c r="C4" s="5"/>
      <c r="D4" s="5"/>
      <c r="E4" s="5"/>
      <c r="F4" s="5"/>
      <c r="G4" s="5"/>
      <c r="H4" s="6"/>
    </row>
    <row r="5" spans="1:8" x14ac:dyDescent="0.2">
      <c r="A5" s="7"/>
      <c r="B5" s="8"/>
      <c r="C5" s="9"/>
      <c r="D5" s="8"/>
      <c r="E5" s="10"/>
      <c r="F5" s="11"/>
      <c r="G5" s="205" t="s">
        <v>1</v>
      </c>
      <c r="H5" s="206"/>
    </row>
    <row r="6" spans="1:8" x14ac:dyDescent="0.2">
      <c r="A6" s="12"/>
      <c r="B6" s="13"/>
      <c r="C6" s="14" t="s">
        <v>232</v>
      </c>
      <c r="D6" s="15" t="s">
        <v>233</v>
      </c>
      <c r="E6" s="15" t="s">
        <v>234</v>
      </c>
      <c r="F6" s="16"/>
      <c r="G6" s="17" t="s">
        <v>235</v>
      </c>
      <c r="H6" s="18" t="s">
        <v>236</v>
      </c>
    </row>
    <row r="7" spans="1:8" x14ac:dyDescent="0.2">
      <c r="A7" s="207" t="s">
        <v>42</v>
      </c>
      <c r="B7" s="19" t="s">
        <v>3</v>
      </c>
      <c r="C7" s="20">
        <v>177509.24782434292</v>
      </c>
      <c r="D7" s="20">
        <v>214593.35876105269</v>
      </c>
      <c r="E7" s="21">
        <v>237964</v>
      </c>
      <c r="F7" s="22" t="s">
        <v>237</v>
      </c>
      <c r="G7" s="23">
        <v>34.057240913713429</v>
      </c>
      <c r="H7" s="24">
        <v>10.890663799605392</v>
      </c>
    </row>
    <row r="8" spans="1:8" x14ac:dyDescent="0.2">
      <c r="A8" s="208"/>
      <c r="B8" s="25" t="s">
        <v>237</v>
      </c>
      <c r="C8" s="26" t="s">
        <v>237</v>
      </c>
      <c r="D8" s="26" t="s">
        <v>237</v>
      </c>
      <c r="E8" s="26" t="s">
        <v>237</v>
      </c>
      <c r="F8" s="27"/>
      <c r="G8" s="28" t="s">
        <v>237</v>
      </c>
      <c r="H8" s="29" t="s">
        <v>237</v>
      </c>
    </row>
    <row r="9" spans="1:8" x14ac:dyDescent="0.2">
      <c r="A9" s="30" t="s">
        <v>18</v>
      </c>
      <c r="B9" s="31" t="s">
        <v>3</v>
      </c>
      <c r="C9" s="20">
        <v>9931.9197217391302</v>
      </c>
      <c r="D9" s="20">
        <v>13497.019426086958</v>
      </c>
      <c r="E9" s="21">
        <v>12133</v>
      </c>
      <c r="F9" s="22" t="s">
        <v>237</v>
      </c>
      <c r="G9" s="32">
        <v>22.161680117521627</v>
      </c>
      <c r="H9" s="33">
        <v>-10.106078853606661</v>
      </c>
    </row>
    <row r="10" spans="1:8" x14ac:dyDescent="0.2">
      <c r="A10" s="34"/>
      <c r="B10" s="25" t="s">
        <v>237</v>
      </c>
      <c r="C10" s="26" t="s">
        <v>237</v>
      </c>
      <c r="D10" s="26" t="s">
        <v>237</v>
      </c>
      <c r="E10" s="26" t="s">
        <v>237</v>
      </c>
      <c r="F10" s="27"/>
      <c r="G10" s="35" t="s">
        <v>237</v>
      </c>
      <c r="H10" s="29" t="s">
        <v>237</v>
      </c>
    </row>
    <row r="11" spans="1:8" x14ac:dyDescent="0.2">
      <c r="A11" s="30" t="s">
        <v>19</v>
      </c>
      <c r="B11" s="31" t="s">
        <v>3</v>
      </c>
      <c r="C11" s="20">
        <v>6782.0657391304348</v>
      </c>
      <c r="D11" s="20">
        <v>8872.3980869565221</v>
      </c>
      <c r="E11" s="21">
        <v>8652</v>
      </c>
      <c r="F11" s="22" t="s">
        <v>237</v>
      </c>
      <c r="G11" s="37">
        <v>27.571750743739031</v>
      </c>
      <c r="H11" s="33">
        <v>-2.4840869942539427</v>
      </c>
    </row>
    <row r="12" spans="1:8" x14ac:dyDescent="0.2">
      <c r="A12" s="34"/>
      <c r="B12" s="25" t="s">
        <v>237</v>
      </c>
      <c r="C12" s="26" t="s">
        <v>237</v>
      </c>
      <c r="D12" s="26" t="s">
        <v>237</v>
      </c>
      <c r="E12" s="26" t="s">
        <v>237</v>
      </c>
      <c r="F12" s="27"/>
      <c r="G12" s="28" t="s">
        <v>237</v>
      </c>
      <c r="H12" s="29" t="s">
        <v>237</v>
      </c>
    </row>
    <row r="13" spans="1:8" x14ac:dyDescent="0.2">
      <c r="A13" s="30" t="s">
        <v>20</v>
      </c>
      <c r="B13" s="31" t="s">
        <v>3</v>
      </c>
      <c r="C13" s="20">
        <v>22790.459875776396</v>
      </c>
      <c r="D13" s="20">
        <v>26709.618136645964</v>
      </c>
      <c r="E13" s="21">
        <v>29205</v>
      </c>
      <c r="F13" s="22" t="s">
        <v>237</v>
      </c>
      <c r="G13" s="23">
        <v>28.145724830421329</v>
      </c>
      <c r="H13" s="24">
        <v>9.3426339926976993</v>
      </c>
    </row>
    <row r="14" spans="1:8" x14ac:dyDescent="0.2">
      <c r="A14" s="34"/>
      <c r="B14" s="25" t="s">
        <v>237</v>
      </c>
      <c r="C14" s="26" t="s">
        <v>237</v>
      </c>
      <c r="D14" s="26" t="s">
        <v>237</v>
      </c>
      <c r="E14" s="26" t="s">
        <v>237</v>
      </c>
      <c r="F14" s="27"/>
      <c r="G14" s="38" t="s">
        <v>237</v>
      </c>
      <c r="H14" s="24" t="s">
        <v>237</v>
      </c>
    </row>
    <row r="15" spans="1:8" x14ac:dyDescent="0.2">
      <c r="A15" s="30" t="s">
        <v>21</v>
      </c>
      <c r="B15" s="31" t="s">
        <v>3</v>
      </c>
      <c r="C15" s="20">
        <v>1303.4257971014492</v>
      </c>
      <c r="D15" s="20">
        <v>1392.4719565217392</v>
      </c>
      <c r="E15" s="21">
        <v>2089</v>
      </c>
      <c r="F15" s="22" t="s">
        <v>237</v>
      </c>
      <c r="G15" s="37">
        <v>60.269959720415699</v>
      </c>
      <c r="H15" s="33">
        <v>50.020974585234768</v>
      </c>
    </row>
    <row r="16" spans="1:8" x14ac:dyDescent="0.2">
      <c r="A16" s="34"/>
      <c r="B16" s="25" t="s">
        <v>237</v>
      </c>
      <c r="C16" s="26" t="s">
        <v>237</v>
      </c>
      <c r="D16" s="26" t="s">
        <v>237</v>
      </c>
      <c r="E16" s="26" t="s">
        <v>237</v>
      </c>
      <c r="F16" s="27"/>
      <c r="G16" s="28" t="s">
        <v>237</v>
      </c>
      <c r="H16" s="29" t="s">
        <v>237</v>
      </c>
    </row>
    <row r="17" spans="1:8" x14ac:dyDescent="0.2">
      <c r="A17" s="30" t="s">
        <v>22</v>
      </c>
      <c r="B17" s="31" t="s">
        <v>3</v>
      </c>
      <c r="C17" s="20">
        <v>7081.4257971014495</v>
      </c>
      <c r="D17" s="20">
        <v>6695.4719565217392</v>
      </c>
      <c r="E17" s="21">
        <v>5918</v>
      </c>
      <c r="F17" s="22" t="s">
        <v>237</v>
      </c>
      <c r="G17" s="37">
        <v>-16.429259169497485</v>
      </c>
      <c r="H17" s="33">
        <v>-11.611906697099087</v>
      </c>
    </row>
    <row r="18" spans="1:8" x14ac:dyDescent="0.2">
      <c r="A18" s="34"/>
      <c r="B18" s="25" t="s">
        <v>237</v>
      </c>
      <c r="C18" s="26" t="s">
        <v>237</v>
      </c>
      <c r="D18" s="26" t="s">
        <v>237</v>
      </c>
      <c r="E18" s="26" t="s">
        <v>237</v>
      </c>
      <c r="F18" s="27"/>
      <c r="G18" s="28" t="s">
        <v>237</v>
      </c>
      <c r="H18" s="29" t="s">
        <v>237</v>
      </c>
    </row>
    <row r="19" spans="1:8" x14ac:dyDescent="0.2">
      <c r="A19" s="30" t="s">
        <v>189</v>
      </c>
      <c r="B19" s="31" t="s">
        <v>3</v>
      </c>
      <c r="C19" s="20">
        <v>79580.649689440994</v>
      </c>
      <c r="D19" s="20">
        <v>142574.0453416149</v>
      </c>
      <c r="E19" s="21">
        <v>166646</v>
      </c>
      <c r="F19" s="22" t="s">
        <v>237</v>
      </c>
      <c r="G19" s="23">
        <v>109.40517657285613</v>
      </c>
      <c r="H19" s="24">
        <v>16.883826646503181</v>
      </c>
    </row>
    <row r="20" spans="1:8" x14ac:dyDescent="0.2">
      <c r="A20" s="30"/>
      <c r="B20" s="25" t="s">
        <v>237</v>
      </c>
      <c r="C20" s="26" t="s">
        <v>237</v>
      </c>
      <c r="D20" s="26" t="s">
        <v>237</v>
      </c>
      <c r="E20" s="26" t="s">
        <v>237</v>
      </c>
      <c r="F20" s="27"/>
      <c r="G20" s="38" t="s">
        <v>237</v>
      </c>
      <c r="H20" s="24" t="s">
        <v>237</v>
      </c>
    </row>
    <row r="21" spans="1:8" x14ac:dyDescent="0.2">
      <c r="A21" s="39" t="s">
        <v>12</v>
      </c>
      <c r="B21" s="31" t="s">
        <v>3</v>
      </c>
      <c r="C21" s="20">
        <v>1491.2554782608695</v>
      </c>
      <c r="D21" s="20">
        <v>1460.2831739130434</v>
      </c>
      <c r="E21" s="21">
        <v>1853</v>
      </c>
      <c r="F21" s="22" t="s">
        <v>237</v>
      </c>
      <c r="G21" s="37">
        <v>24.257716200379292</v>
      </c>
      <c r="H21" s="33">
        <v>26.893196682847091</v>
      </c>
    </row>
    <row r="22" spans="1:8" x14ac:dyDescent="0.2">
      <c r="A22" s="34"/>
      <c r="B22" s="25" t="s">
        <v>237</v>
      </c>
      <c r="C22" s="26" t="s">
        <v>237</v>
      </c>
      <c r="D22" s="26" t="s">
        <v>237</v>
      </c>
      <c r="E22" s="26" t="s">
        <v>237</v>
      </c>
      <c r="F22" s="27"/>
      <c r="G22" s="28" t="s">
        <v>237</v>
      </c>
      <c r="H22" s="29" t="s">
        <v>237</v>
      </c>
    </row>
    <row r="23" spans="1:8" x14ac:dyDescent="0.2">
      <c r="A23" s="39" t="s">
        <v>23</v>
      </c>
      <c r="B23" s="31" t="s">
        <v>3</v>
      </c>
      <c r="C23" s="20">
        <v>4781.4257971014495</v>
      </c>
      <c r="D23" s="20">
        <v>5200.4719565217392</v>
      </c>
      <c r="E23" s="21">
        <v>5386</v>
      </c>
      <c r="F23" s="22" t="s">
        <v>237</v>
      </c>
      <c r="G23" s="23">
        <v>12.64422430784245</v>
      </c>
      <c r="H23" s="24">
        <v>3.567523198458872</v>
      </c>
    </row>
    <row r="24" spans="1:8" x14ac:dyDescent="0.2">
      <c r="A24" s="34"/>
      <c r="B24" s="25" t="s">
        <v>237</v>
      </c>
      <c r="C24" s="26" t="s">
        <v>237</v>
      </c>
      <c r="D24" s="26" t="s">
        <v>237</v>
      </c>
      <c r="E24" s="26" t="s">
        <v>237</v>
      </c>
      <c r="F24" s="27"/>
      <c r="G24" s="28" t="s">
        <v>237</v>
      </c>
      <c r="H24" s="29" t="s">
        <v>237</v>
      </c>
    </row>
    <row r="25" spans="1:8" x14ac:dyDescent="0.2">
      <c r="A25" s="30" t="s">
        <v>24</v>
      </c>
      <c r="B25" s="31" t="s">
        <v>3</v>
      </c>
      <c r="C25" s="20">
        <v>47693.851594202897</v>
      </c>
      <c r="D25" s="20">
        <v>10875.943913043478</v>
      </c>
      <c r="E25" s="21">
        <v>9242</v>
      </c>
      <c r="F25" s="22" t="s">
        <v>237</v>
      </c>
      <c r="G25" s="23">
        <v>-80.622240202711268</v>
      </c>
      <c r="H25" s="24">
        <v>-15.023467628257038</v>
      </c>
    </row>
    <row r="26" spans="1:8" ht="13.5" thickBot="1" x14ac:dyDescent="0.25">
      <c r="A26" s="41"/>
      <c r="B26" s="42" t="s">
        <v>237</v>
      </c>
      <c r="C26" s="43" t="s">
        <v>237</v>
      </c>
      <c r="D26" s="43" t="s">
        <v>237</v>
      </c>
      <c r="E26" s="43" t="s">
        <v>237</v>
      </c>
      <c r="F26" s="44"/>
      <c r="G26" s="45" t="s">
        <v>237</v>
      </c>
      <c r="H26" s="46" t="s">
        <v>237</v>
      </c>
    </row>
    <row r="31" spans="1:8" x14ac:dyDescent="0.2">
      <c r="A31" s="47"/>
      <c r="B31" s="48"/>
      <c r="C31" s="49"/>
      <c r="D31" s="55"/>
      <c r="E31" s="49"/>
      <c r="F31" s="49"/>
      <c r="G31" s="50"/>
      <c r="H31" s="51"/>
    </row>
    <row r="32" spans="1:8" ht="16.5" thickBot="1" x14ac:dyDescent="0.3">
      <c r="A32" s="4" t="s">
        <v>43</v>
      </c>
      <c r="B32" s="5"/>
      <c r="C32" s="5"/>
      <c r="D32" s="5"/>
      <c r="E32" s="5"/>
      <c r="F32" s="5"/>
      <c r="G32" s="5"/>
      <c r="H32" s="6"/>
    </row>
    <row r="33" spans="1:8" x14ac:dyDescent="0.2">
      <c r="A33" s="7"/>
      <c r="B33" s="8"/>
      <c r="C33" s="211" t="s">
        <v>16</v>
      </c>
      <c r="D33" s="205"/>
      <c r="E33" s="205"/>
      <c r="F33" s="212"/>
      <c r="G33" s="205" t="s">
        <v>1</v>
      </c>
      <c r="H33" s="206"/>
    </row>
    <row r="34" spans="1:8" x14ac:dyDescent="0.2">
      <c r="A34" s="12"/>
      <c r="B34" s="13"/>
      <c r="C34" s="14" t="s">
        <v>232</v>
      </c>
      <c r="D34" s="15" t="s">
        <v>233</v>
      </c>
      <c r="E34" s="15" t="s">
        <v>234</v>
      </c>
      <c r="F34" s="16"/>
      <c r="G34" s="17" t="s">
        <v>235</v>
      </c>
      <c r="H34" s="18" t="s">
        <v>236</v>
      </c>
    </row>
    <row r="35" spans="1:8" ht="12.75" customHeight="1" x14ac:dyDescent="0.2">
      <c r="A35" s="207" t="s">
        <v>42</v>
      </c>
      <c r="B35" s="19" t="s">
        <v>3</v>
      </c>
      <c r="C35" s="80">
        <v>1546.2412040680645</v>
      </c>
      <c r="D35" s="80">
        <v>1738.0038904658556</v>
      </c>
      <c r="E35" s="83">
        <v>1739.1286627570805</v>
      </c>
      <c r="F35" s="22" t="s">
        <v>237</v>
      </c>
      <c r="G35" s="23">
        <v>12.474603456533245</v>
      </c>
      <c r="H35" s="24">
        <v>6.4716327586779698E-2</v>
      </c>
    </row>
    <row r="36" spans="1:8" ht="12.75" customHeight="1" x14ac:dyDescent="0.2">
      <c r="A36" s="208"/>
      <c r="B36" s="25" t="s">
        <v>237</v>
      </c>
      <c r="C36" s="82" t="s">
        <v>237</v>
      </c>
      <c r="D36" s="82" t="s">
        <v>237</v>
      </c>
      <c r="E36" s="82" t="s">
        <v>237</v>
      </c>
      <c r="F36" s="27"/>
      <c r="G36" s="28" t="s">
        <v>237</v>
      </c>
      <c r="H36" s="29" t="s">
        <v>237</v>
      </c>
    </row>
    <row r="37" spans="1:8" x14ac:dyDescent="0.2">
      <c r="A37" s="30" t="s">
        <v>18</v>
      </c>
      <c r="B37" s="31" t="s">
        <v>3</v>
      </c>
      <c r="C37" s="80">
        <v>492.17972909280638</v>
      </c>
      <c r="D37" s="80">
        <v>496.6699762231616</v>
      </c>
      <c r="E37" s="83">
        <v>445.74235518505708</v>
      </c>
      <c r="F37" s="22" t="s">
        <v>237</v>
      </c>
      <c r="G37" s="32">
        <v>-9.4350439814625133</v>
      </c>
      <c r="H37" s="33">
        <v>-10.253815103818951</v>
      </c>
    </row>
    <row r="38" spans="1:8" x14ac:dyDescent="0.2">
      <c r="A38" s="34"/>
      <c r="B38" s="25" t="s">
        <v>237</v>
      </c>
      <c r="C38" s="82" t="s">
        <v>237</v>
      </c>
      <c r="D38" s="82" t="s">
        <v>237</v>
      </c>
      <c r="E38" s="82" t="s">
        <v>237</v>
      </c>
      <c r="F38" s="27"/>
      <c r="G38" s="35" t="s">
        <v>237</v>
      </c>
      <c r="H38" s="29" t="s">
        <v>237</v>
      </c>
    </row>
    <row r="39" spans="1:8" x14ac:dyDescent="0.2">
      <c r="A39" s="30" t="s">
        <v>19</v>
      </c>
      <c r="B39" s="31" t="s">
        <v>3</v>
      </c>
      <c r="C39" s="80">
        <v>143.40503966759906</v>
      </c>
      <c r="D39" s="80">
        <v>225.58190716607882</v>
      </c>
      <c r="E39" s="83">
        <v>132.70640476573288</v>
      </c>
      <c r="F39" s="22" t="s">
        <v>237</v>
      </c>
      <c r="G39" s="37">
        <v>-7.4604316045410428</v>
      </c>
      <c r="H39" s="33">
        <v>-41.171521052869174</v>
      </c>
    </row>
    <row r="40" spans="1:8" x14ac:dyDescent="0.2">
      <c r="A40" s="34"/>
      <c r="B40" s="25" t="s">
        <v>237</v>
      </c>
      <c r="C40" s="82" t="s">
        <v>237</v>
      </c>
      <c r="D40" s="82" t="s">
        <v>237</v>
      </c>
      <c r="E40" s="82" t="s">
        <v>237</v>
      </c>
      <c r="F40" s="27"/>
      <c r="G40" s="28" t="s">
        <v>237</v>
      </c>
      <c r="H40" s="29" t="s">
        <v>237</v>
      </c>
    </row>
    <row r="41" spans="1:8" x14ac:dyDescent="0.2">
      <c r="A41" s="30" t="s">
        <v>20</v>
      </c>
      <c r="B41" s="31" t="s">
        <v>3</v>
      </c>
      <c r="C41" s="80">
        <v>244.72721945667439</v>
      </c>
      <c r="D41" s="80">
        <v>266.0323258711706</v>
      </c>
      <c r="E41" s="83">
        <v>283.56403810824088</v>
      </c>
      <c r="F41" s="22" t="s">
        <v>237</v>
      </c>
      <c r="G41" s="23">
        <v>15.869431580920661</v>
      </c>
      <c r="H41" s="24">
        <v>6.59006839851493</v>
      </c>
    </row>
    <row r="42" spans="1:8" x14ac:dyDescent="0.2">
      <c r="A42" s="34"/>
      <c r="B42" s="25" t="s">
        <v>237</v>
      </c>
      <c r="C42" s="82" t="s">
        <v>237</v>
      </c>
      <c r="D42" s="82" t="s">
        <v>237</v>
      </c>
      <c r="E42" s="82" t="s">
        <v>237</v>
      </c>
      <c r="F42" s="27"/>
      <c r="G42" s="38" t="s">
        <v>237</v>
      </c>
      <c r="H42" s="24" t="s">
        <v>237</v>
      </c>
    </row>
    <row r="43" spans="1:8" x14ac:dyDescent="0.2">
      <c r="A43" s="30" t="s">
        <v>21</v>
      </c>
      <c r="B43" s="31" t="s">
        <v>3</v>
      </c>
      <c r="C43" s="80">
        <v>9.2872953346467124</v>
      </c>
      <c r="D43" s="80">
        <v>9.1229695792220831</v>
      </c>
      <c r="E43" s="83">
        <v>12.890875694108432</v>
      </c>
      <c r="F43" s="22" t="s">
        <v>237</v>
      </c>
      <c r="G43" s="37">
        <v>38.801181933112275</v>
      </c>
      <c r="H43" s="33">
        <v>41.30131183894224</v>
      </c>
    </row>
    <row r="44" spans="1:8" x14ac:dyDescent="0.2">
      <c r="A44" s="34"/>
      <c r="B44" s="25" t="s">
        <v>237</v>
      </c>
      <c r="C44" s="82" t="s">
        <v>237</v>
      </c>
      <c r="D44" s="82" t="s">
        <v>237</v>
      </c>
      <c r="E44" s="82" t="s">
        <v>237</v>
      </c>
      <c r="F44" s="27"/>
      <c r="G44" s="28" t="s">
        <v>237</v>
      </c>
      <c r="H44" s="29" t="s">
        <v>237</v>
      </c>
    </row>
    <row r="45" spans="1:8" x14ac:dyDescent="0.2">
      <c r="A45" s="30" t="s">
        <v>22</v>
      </c>
      <c r="B45" s="31" t="s">
        <v>3</v>
      </c>
      <c r="C45" s="80">
        <v>33.964077106086407</v>
      </c>
      <c r="D45" s="80">
        <v>29.893299271651252</v>
      </c>
      <c r="E45" s="83">
        <v>27.984178563933121</v>
      </c>
      <c r="F45" s="22" t="s">
        <v>237</v>
      </c>
      <c r="G45" s="37">
        <v>-17.606539178070818</v>
      </c>
      <c r="H45" s="33">
        <v>-6.3864503224259579</v>
      </c>
    </row>
    <row r="46" spans="1:8" x14ac:dyDescent="0.2">
      <c r="A46" s="34"/>
      <c r="B46" s="25" t="s">
        <v>237</v>
      </c>
      <c r="C46" s="82" t="s">
        <v>237</v>
      </c>
      <c r="D46" s="82" t="s">
        <v>237</v>
      </c>
      <c r="E46" s="82" t="s">
        <v>237</v>
      </c>
      <c r="F46" s="27"/>
      <c r="G46" s="28" t="s">
        <v>237</v>
      </c>
      <c r="H46" s="29" t="s">
        <v>237</v>
      </c>
    </row>
    <row r="47" spans="1:8" x14ac:dyDescent="0.2">
      <c r="A47" s="30" t="s">
        <v>189</v>
      </c>
      <c r="B47" s="31" t="s">
        <v>3</v>
      </c>
      <c r="C47" s="80">
        <v>283.32529641478544</v>
      </c>
      <c r="D47" s="80">
        <v>475.55157261504689</v>
      </c>
      <c r="E47" s="83">
        <v>597.04541345724624</v>
      </c>
      <c r="F47" s="22" t="s">
        <v>237</v>
      </c>
      <c r="G47" s="23">
        <v>110.72788805387063</v>
      </c>
      <c r="H47" s="24">
        <v>25.547984243666264</v>
      </c>
    </row>
    <row r="48" spans="1:8" x14ac:dyDescent="0.2">
      <c r="A48" s="30"/>
      <c r="B48" s="25" t="s">
        <v>237</v>
      </c>
      <c r="C48" s="82" t="s">
        <v>237</v>
      </c>
      <c r="D48" s="82" t="s">
        <v>237</v>
      </c>
      <c r="E48" s="82" t="s">
        <v>237</v>
      </c>
      <c r="F48" s="27"/>
      <c r="G48" s="38" t="s">
        <v>237</v>
      </c>
      <c r="H48" s="24" t="s">
        <v>237</v>
      </c>
    </row>
    <row r="49" spans="1:8" x14ac:dyDescent="0.2">
      <c r="A49" s="39" t="s">
        <v>12</v>
      </c>
      <c r="B49" s="31" t="s">
        <v>3</v>
      </c>
      <c r="C49" s="80">
        <v>14.339730904194479</v>
      </c>
      <c r="D49" s="80">
        <v>25.186969873632854</v>
      </c>
      <c r="E49" s="83">
        <v>19.59035929311144</v>
      </c>
      <c r="F49" s="22" t="s">
        <v>237</v>
      </c>
      <c r="G49" s="37">
        <v>36.615947844468366</v>
      </c>
      <c r="H49" s="33">
        <v>-22.22026154237895</v>
      </c>
    </row>
    <row r="50" spans="1:8" x14ac:dyDescent="0.2">
      <c r="A50" s="34"/>
      <c r="B50" s="25" t="s">
        <v>237</v>
      </c>
      <c r="C50" s="82" t="s">
        <v>237</v>
      </c>
      <c r="D50" s="82" t="s">
        <v>237</v>
      </c>
      <c r="E50" s="82" t="s">
        <v>237</v>
      </c>
      <c r="F50" s="27"/>
      <c r="G50" s="28" t="s">
        <v>237</v>
      </c>
      <c r="H50" s="29" t="s">
        <v>237</v>
      </c>
    </row>
    <row r="51" spans="1:8" x14ac:dyDescent="0.2">
      <c r="A51" s="39" t="s">
        <v>23</v>
      </c>
      <c r="B51" s="31" t="s">
        <v>3</v>
      </c>
      <c r="C51" s="80">
        <v>106.80605752157328</v>
      </c>
      <c r="D51" s="80">
        <v>107.90494900501409</v>
      </c>
      <c r="E51" s="83">
        <v>118.70036905708616</v>
      </c>
      <c r="F51" s="22" t="s">
        <v>237</v>
      </c>
      <c r="G51" s="23">
        <v>11.136364183380152</v>
      </c>
      <c r="H51" s="24">
        <v>10.004564342614557</v>
      </c>
    </row>
    <row r="52" spans="1:8" x14ac:dyDescent="0.2">
      <c r="A52" s="34"/>
      <c r="B52" s="25" t="s">
        <v>237</v>
      </c>
      <c r="C52" s="82" t="s">
        <v>237</v>
      </c>
      <c r="D52" s="82" t="s">
        <v>237</v>
      </c>
      <c r="E52" s="82" t="s">
        <v>237</v>
      </c>
      <c r="F52" s="27"/>
      <c r="G52" s="38" t="s">
        <v>237</v>
      </c>
      <c r="H52" s="24" t="s">
        <v>237</v>
      </c>
    </row>
    <row r="53" spans="1:8" x14ac:dyDescent="0.2">
      <c r="A53" s="30" t="s">
        <v>24</v>
      </c>
      <c r="B53" s="31" t="s">
        <v>3</v>
      </c>
      <c r="C53" s="80">
        <v>218.20675856969845</v>
      </c>
      <c r="D53" s="80">
        <v>102.05992086087726</v>
      </c>
      <c r="E53" s="83">
        <v>100.9046686325642</v>
      </c>
      <c r="F53" s="22" t="s">
        <v>237</v>
      </c>
      <c r="G53" s="37">
        <v>-53.757312883444094</v>
      </c>
      <c r="H53" s="33">
        <v>-1.1319352578058925</v>
      </c>
    </row>
    <row r="54" spans="1:8" ht="13.5" thickBot="1" x14ac:dyDescent="0.25">
      <c r="A54" s="41"/>
      <c r="B54" s="42" t="s">
        <v>237</v>
      </c>
      <c r="C54" s="86" t="s">
        <v>237</v>
      </c>
      <c r="D54" s="86" t="s">
        <v>237</v>
      </c>
      <c r="E54" s="86" t="s">
        <v>237</v>
      </c>
      <c r="F54" s="44"/>
      <c r="G54" s="45" t="s">
        <v>237</v>
      </c>
      <c r="H54" s="46" t="s">
        <v>237</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238</v>
      </c>
      <c r="H61" s="202">
        <v>14</v>
      </c>
    </row>
    <row r="62" spans="1:8" ht="12.75" customHeight="1" x14ac:dyDescent="0.2">
      <c r="A62" s="54" t="s">
        <v>239</v>
      </c>
      <c r="H62" s="203"/>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3" display="Tilbake til innholdsfortegnelsen" xr:uid="{00000000-0004-0000-09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149</v>
      </c>
      <c r="B4" s="5"/>
      <c r="C4" s="5"/>
      <c r="D4" s="5"/>
      <c r="E4" s="5"/>
      <c r="F4" s="5"/>
      <c r="G4" s="5"/>
      <c r="H4" s="6"/>
    </row>
    <row r="5" spans="1:8" x14ac:dyDescent="0.2">
      <c r="A5" s="7"/>
      <c r="B5" s="8"/>
      <c r="C5" s="9"/>
      <c r="D5" s="8"/>
      <c r="E5" s="10"/>
      <c r="F5" s="11"/>
      <c r="G5" s="205" t="s">
        <v>1</v>
      </c>
      <c r="H5" s="206"/>
    </row>
    <row r="6" spans="1:8" x14ac:dyDescent="0.2">
      <c r="A6" s="12"/>
      <c r="B6" s="13"/>
      <c r="C6" s="14" t="s">
        <v>232</v>
      </c>
      <c r="D6" s="15" t="s">
        <v>233</v>
      </c>
      <c r="E6" s="15" t="s">
        <v>234</v>
      </c>
      <c r="F6" s="16"/>
      <c r="G6" s="17" t="s">
        <v>235</v>
      </c>
      <c r="H6" s="18" t="s">
        <v>236</v>
      </c>
    </row>
    <row r="7" spans="1:8" x14ac:dyDescent="0.2">
      <c r="A7" s="207" t="s">
        <v>44</v>
      </c>
      <c r="B7" s="19" t="s">
        <v>3</v>
      </c>
      <c r="C7" s="20">
        <v>130489.07753884791</v>
      </c>
      <c r="D7" s="20">
        <v>131285.51443171315</v>
      </c>
      <c r="E7" s="21">
        <v>140079.52566316118</v>
      </c>
      <c r="F7" s="22" t="s">
        <v>237</v>
      </c>
      <c r="G7" s="23">
        <v>7.3496175351980071</v>
      </c>
      <c r="H7" s="24">
        <v>6.6983865428825737</v>
      </c>
    </row>
    <row r="8" spans="1:8" x14ac:dyDescent="0.2">
      <c r="A8" s="208"/>
      <c r="B8" s="25" t="s">
        <v>237</v>
      </c>
      <c r="C8" s="26" t="s">
        <v>237</v>
      </c>
      <c r="D8" s="26" t="s">
        <v>237</v>
      </c>
      <c r="E8" s="26" t="s">
        <v>237</v>
      </c>
      <c r="F8" s="27"/>
      <c r="G8" s="28" t="s">
        <v>237</v>
      </c>
      <c r="H8" s="29" t="s">
        <v>237</v>
      </c>
    </row>
    <row r="9" spans="1:8" x14ac:dyDescent="0.2">
      <c r="A9" s="30" t="s">
        <v>18</v>
      </c>
      <c r="B9" s="31" t="s">
        <v>3</v>
      </c>
      <c r="C9" s="20">
        <v>12430.674886956522</v>
      </c>
      <c r="D9" s="20">
        <v>14911.881165217392</v>
      </c>
      <c r="E9" s="21">
        <v>12765.16556521739</v>
      </c>
      <c r="F9" s="22" t="s">
        <v>237</v>
      </c>
      <c r="G9" s="32">
        <v>2.6908488984121846</v>
      </c>
      <c r="H9" s="33">
        <v>-14.396007963148932</v>
      </c>
    </row>
    <row r="10" spans="1:8" x14ac:dyDescent="0.2">
      <c r="A10" s="34"/>
      <c r="B10" s="25" t="s">
        <v>237</v>
      </c>
      <c r="C10" s="26" t="s">
        <v>237</v>
      </c>
      <c r="D10" s="26" t="s">
        <v>237</v>
      </c>
      <c r="E10" s="26" t="s">
        <v>237</v>
      </c>
      <c r="F10" s="27"/>
      <c r="G10" s="35" t="s">
        <v>237</v>
      </c>
      <c r="H10" s="29" t="s">
        <v>237</v>
      </c>
    </row>
    <row r="11" spans="1:8" x14ac:dyDescent="0.2">
      <c r="A11" s="30" t="s">
        <v>19</v>
      </c>
      <c r="B11" s="31" t="s">
        <v>3</v>
      </c>
      <c r="C11" s="20">
        <v>56876.582956521743</v>
      </c>
      <c r="D11" s="20">
        <v>56415.9372173913</v>
      </c>
      <c r="E11" s="21">
        <v>55376.885217391304</v>
      </c>
      <c r="F11" s="22" t="s">
        <v>237</v>
      </c>
      <c r="G11" s="37">
        <v>-2.6367578029025651</v>
      </c>
      <c r="H11" s="33">
        <v>-1.8417703422991138</v>
      </c>
    </row>
    <row r="12" spans="1:8" x14ac:dyDescent="0.2">
      <c r="A12" s="34"/>
      <c r="B12" s="25" t="s">
        <v>237</v>
      </c>
      <c r="C12" s="26" t="s">
        <v>237</v>
      </c>
      <c r="D12" s="26" t="s">
        <v>237</v>
      </c>
      <c r="E12" s="26" t="s">
        <v>237</v>
      </c>
      <c r="F12" s="27"/>
      <c r="G12" s="28" t="s">
        <v>237</v>
      </c>
      <c r="H12" s="29" t="s">
        <v>237</v>
      </c>
    </row>
    <row r="13" spans="1:8" x14ac:dyDescent="0.2">
      <c r="A13" s="30" t="s">
        <v>20</v>
      </c>
      <c r="B13" s="31" t="s">
        <v>3</v>
      </c>
      <c r="C13" s="20">
        <v>3234.7537888198758</v>
      </c>
      <c r="D13" s="20">
        <v>3652.7796273291924</v>
      </c>
      <c r="E13" s="21">
        <v>3448.0881987577641</v>
      </c>
      <c r="F13" s="22" t="s">
        <v>237</v>
      </c>
      <c r="G13" s="23">
        <v>6.5950741189399196</v>
      </c>
      <c r="H13" s="24">
        <v>-5.6037168801528026</v>
      </c>
    </row>
    <row r="14" spans="1:8" x14ac:dyDescent="0.2">
      <c r="A14" s="34"/>
      <c r="B14" s="25" t="s">
        <v>237</v>
      </c>
      <c r="C14" s="26" t="s">
        <v>237</v>
      </c>
      <c r="D14" s="26" t="s">
        <v>237</v>
      </c>
      <c r="E14" s="26" t="s">
        <v>237</v>
      </c>
      <c r="F14" s="27"/>
      <c r="G14" s="38" t="s">
        <v>237</v>
      </c>
      <c r="H14" s="24" t="s">
        <v>237</v>
      </c>
    </row>
    <row r="15" spans="1:8" x14ac:dyDescent="0.2">
      <c r="A15" s="30" t="s">
        <v>21</v>
      </c>
      <c r="B15" s="31" t="s">
        <v>3</v>
      </c>
      <c r="C15" s="20">
        <v>3121.8865217391303</v>
      </c>
      <c r="D15" s="20">
        <v>3363.6857246376812</v>
      </c>
      <c r="E15" s="21">
        <v>4300.3173913043483</v>
      </c>
      <c r="F15" s="22" t="s">
        <v>237</v>
      </c>
      <c r="G15" s="37">
        <v>37.747396049128071</v>
      </c>
      <c r="H15" s="33">
        <v>27.845397678094798</v>
      </c>
    </row>
    <row r="16" spans="1:8" x14ac:dyDescent="0.2">
      <c r="A16" s="34"/>
      <c r="B16" s="25" t="s">
        <v>237</v>
      </c>
      <c r="C16" s="26" t="s">
        <v>237</v>
      </c>
      <c r="D16" s="26" t="s">
        <v>237</v>
      </c>
      <c r="E16" s="26" t="s">
        <v>237</v>
      </c>
      <c r="F16" s="27"/>
      <c r="G16" s="28" t="s">
        <v>237</v>
      </c>
      <c r="H16" s="29" t="s">
        <v>237</v>
      </c>
    </row>
    <row r="17" spans="1:8" x14ac:dyDescent="0.2">
      <c r="A17" s="30" t="s">
        <v>22</v>
      </c>
      <c r="B17" s="31" t="s">
        <v>3</v>
      </c>
      <c r="C17" s="20">
        <v>548.88652173913044</v>
      </c>
      <c r="D17" s="20">
        <v>492.68572463768118</v>
      </c>
      <c r="E17" s="21">
        <v>420.31739130434784</v>
      </c>
      <c r="F17" s="22" t="s">
        <v>237</v>
      </c>
      <c r="G17" s="37">
        <v>-23.423626804938692</v>
      </c>
      <c r="H17" s="33">
        <v>-14.688538700112062</v>
      </c>
    </row>
    <row r="18" spans="1:8" x14ac:dyDescent="0.2">
      <c r="A18" s="34"/>
      <c r="B18" s="25" t="s">
        <v>237</v>
      </c>
      <c r="C18" s="26" t="s">
        <v>237</v>
      </c>
      <c r="D18" s="26" t="s">
        <v>237</v>
      </c>
      <c r="E18" s="26" t="s">
        <v>237</v>
      </c>
      <c r="F18" s="27"/>
      <c r="G18" s="28" t="s">
        <v>237</v>
      </c>
      <c r="H18" s="29" t="s">
        <v>237</v>
      </c>
    </row>
    <row r="19" spans="1:8" x14ac:dyDescent="0.2">
      <c r="A19" s="30" t="s">
        <v>189</v>
      </c>
      <c r="B19" s="31" t="s">
        <v>3</v>
      </c>
      <c r="C19" s="20">
        <v>38409.884472049685</v>
      </c>
      <c r="D19" s="20">
        <v>35585.449068322981</v>
      </c>
      <c r="E19" s="21">
        <v>40188.720496894413</v>
      </c>
      <c r="F19" s="22" t="s">
        <v>237</v>
      </c>
      <c r="G19" s="23">
        <v>4.6311933745574123</v>
      </c>
      <c r="H19" s="24">
        <v>12.935825032679205</v>
      </c>
    </row>
    <row r="20" spans="1:8" x14ac:dyDescent="0.2">
      <c r="A20" s="30"/>
      <c r="B20" s="25" t="s">
        <v>237</v>
      </c>
      <c r="C20" s="26" t="s">
        <v>237</v>
      </c>
      <c r="D20" s="26" t="s">
        <v>237</v>
      </c>
      <c r="E20" s="26" t="s">
        <v>237</v>
      </c>
      <c r="F20" s="27"/>
      <c r="G20" s="38" t="s">
        <v>237</v>
      </c>
      <c r="H20" s="24" t="s">
        <v>237</v>
      </c>
    </row>
    <row r="21" spans="1:8" x14ac:dyDescent="0.2">
      <c r="A21" s="39" t="s">
        <v>12</v>
      </c>
      <c r="B21" s="31" t="s">
        <v>3</v>
      </c>
      <c r="C21" s="20">
        <v>407.13191304347828</v>
      </c>
      <c r="D21" s="20">
        <v>448.41143478260869</v>
      </c>
      <c r="E21" s="21">
        <v>453.9904347826087</v>
      </c>
      <c r="F21" s="22" t="s">
        <v>237</v>
      </c>
      <c r="G21" s="37">
        <v>11.509419978611774</v>
      </c>
      <c r="H21" s="33">
        <v>1.2441698777607542</v>
      </c>
    </row>
    <row r="22" spans="1:8" x14ac:dyDescent="0.2">
      <c r="A22" s="34"/>
      <c r="B22" s="25" t="s">
        <v>237</v>
      </c>
      <c r="C22" s="26" t="s">
        <v>237</v>
      </c>
      <c r="D22" s="26" t="s">
        <v>237</v>
      </c>
      <c r="E22" s="26" t="s">
        <v>237</v>
      </c>
      <c r="F22" s="27"/>
      <c r="G22" s="28" t="s">
        <v>237</v>
      </c>
      <c r="H22" s="29" t="s">
        <v>237</v>
      </c>
    </row>
    <row r="23" spans="1:8" x14ac:dyDescent="0.2">
      <c r="A23" s="39" t="s">
        <v>23</v>
      </c>
      <c r="B23" s="31" t="s">
        <v>3</v>
      </c>
      <c r="C23" s="20">
        <v>6115.8865217391303</v>
      </c>
      <c r="D23" s="20">
        <v>6141.6857246376812</v>
      </c>
      <c r="E23" s="21">
        <v>6361.3173913043483</v>
      </c>
      <c r="F23" s="22" t="s">
        <v>237</v>
      </c>
      <c r="G23" s="23">
        <v>4.0130056156670832</v>
      </c>
      <c r="H23" s="24">
        <v>3.5760811691422703</v>
      </c>
    </row>
    <row r="24" spans="1:8" x14ac:dyDescent="0.2">
      <c r="A24" s="34"/>
      <c r="B24" s="25" t="s">
        <v>237</v>
      </c>
      <c r="C24" s="26" t="s">
        <v>237</v>
      </c>
      <c r="D24" s="26" t="s">
        <v>237</v>
      </c>
      <c r="E24" s="26" t="s">
        <v>237</v>
      </c>
      <c r="F24" s="27"/>
      <c r="G24" s="28" t="s">
        <v>237</v>
      </c>
      <c r="H24" s="29" t="s">
        <v>237</v>
      </c>
    </row>
    <row r="25" spans="1:8" x14ac:dyDescent="0.2">
      <c r="A25" s="30" t="s">
        <v>24</v>
      </c>
      <c r="B25" s="31" t="s">
        <v>3</v>
      </c>
      <c r="C25" s="20">
        <v>16033.773043478261</v>
      </c>
      <c r="D25" s="20">
        <v>17105.371449275364</v>
      </c>
      <c r="E25" s="21">
        <v>24989.634782608697</v>
      </c>
      <c r="F25" s="22" t="s">
        <v>237</v>
      </c>
      <c r="G25" s="23">
        <v>55.856233681524117</v>
      </c>
      <c r="H25" s="24">
        <v>46.092324605247512</v>
      </c>
    </row>
    <row r="26" spans="1:8" ht="13.5" thickBot="1" x14ac:dyDescent="0.25">
      <c r="A26" s="41"/>
      <c r="B26" s="42" t="s">
        <v>237</v>
      </c>
      <c r="C26" s="43" t="s">
        <v>237</v>
      </c>
      <c r="D26" s="43" t="s">
        <v>237</v>
      </c>
      <c r="E26" s="43" t="s">
        <v>237</v>
      </c>
      <c r="F26" s="44"/>
      <c r="G26" s="45" t="s">
        <v>237</v>
      </c>
      <c r="H26" s="46" t="s">
        <v>237</v>
      </c>
    </row>
    <row r="31" spans="1:8" x14ac:dyDescent="0.2">
      <c r="A31" s="47"/>
      <c r="B31" s="48"/>
      <c r="C31" s="49"/>
      <c r="D31" s="55"/>
      <c r="E31" s="49"/>
      <c r="F31" s="49"/>
      <c r="G31" s="50"/>
      <c r="H31" s="51"/>
    </row>
    <row r="32" spans="1:8" ht="16.5" thickBot="1" x14ac:dyDescent="0.3">
      <c r="A32" s="4" t="s">
        <v>99</v>
      </c>
      <c r="B32" s="5"/>
      <c r="C32" s="5"/>
      <c r="D32" s="5"/>
      <c r="E32" s="5"/>
      <c r="F32" s="5"/>
      <c r="G32" s="5"/>
      <c r="H32" s="6"/>
    </row>
    <row r="33" spans="1:8" x14ac:dyDescent="0.2">
      <c r="A33" s="7"/>
      <c r="B33" s="8"/>
      <c r="C33" s="211" t="s">
        <v>16</v>
      </c>
      <c r="D33" s="205"/>
      <c r="E33" s="205"/>
      <c r="F33" s="212"/>
      <c r="G33" s="205" t="s">
        <v>1</v>
      </c>
      <c r="H33" s="206"/>
    </row>
    <row r="34" spans="1:8" x14ac:dyDescent="0.2">
      <c r="A34" s="12"/>
      <c r="B34" s="13"/>
      <c r="C34" s="14" t="s">
        <v>232</v>
      </c>
      <c r="D34" s="15" t="s">
        <v>233</v>
      </c>
      <c r="E34" s="15" t="s">
        <v>234</v>
      </c>
      <c r="F34" s="16"/>
      <c r="G34" s="17" t="s">
        <v>235</v>
      </c>
      <c r="H34" s="18" t="s">
        <v>236</v>
      </c>
    </row>
    <row r="35" spans="1:8" ht="12.75" customHeight="1" x14ac:dyDescent="0.2">
      <c r="A35" s="207" t="s">
        <v>44</v>
      </c>
      <c r="B35" s="19" t="s">
        <v>3</v>
      </c>
      <c r="C35" s="80">
        <v>6096.2289068941482</v>
      </c>
      <c r="D35" s="80">
        <v>6018.8124026764308</v>
      </c>
      <c r="E35" s="83">
        <v>5870.1940090888702</v>
      </c>
      <c r="F35" s="22" t="s">
        <v>237</v>
      </c>
      <c r="G35" s="23">
        <v>-3.7077823234238849</v>
      </c>
      <c r="H35" s="24">
        <v>-2.4692311978601253</v>
      </c>
    </row>
    <row r="36" spans="1:8" ht="12.75" customHeight="1" x14ac:dyDescent="0.2">
      <c r="A36" s="208"/>
      <c r="B36" s="25" t="s">
        <v>237</v>
      </c>
      <c r="C36" s="82" t="s">
        <v>237</v>
      </c>
      <c r="D36" s="82" t="s">
        <v>237</v>
      </c>
      <c r="E36" s="82" t="s">
        <v>237</v>
      </c>
      <c r="F36" s="27"/>
      <c r="G36" s="28" t="s">
        <v>237</v>
      </c>
      <c r="H36" s="29" t="s">
        <v>237</v>
      </c>
    </row>
    <row r="37" spans="1:8" x14ac:dyDescent="0.2">
      <c r="A37" s="30" t="s">
        <v>18</v>
      </c>
      <c r="B37" s="31" t="s">
        <v>3</v>
      </c>
      <c r="C37" s="80">
        <v>2186.7087796288642</v>
      </c>
      <c r="D37" s="80">
        <v>1995.7239796712192</v>
      </c>
      <c r="E37" s="83">
        <v>1779.766242912764</v>
      </c>
      <c r="F37" s="22" t="s">
        <v>237</v>
      </c>
      <c r="G37" s="32">
        <v>-18.609818577907205</v>
      </c>
      <c r="H37" s="33">
        <v>-10.821022293575524</v>
      </c>
    </row>
    <row r="38" spans="1:8" x14ac:dyDescent="0.2">
      <c r="A38" s="34"/>
      <c r="B38" s="25" t="s">
        <v>237</v>
      </c>
      <c r="C38" s="82" t="s">
        <v>237</v>
      </c>
      <c r="D38" s="82" t="s">
        <v>237</v>
      </c>
      <c r="E38" s="82" t="s">
        <v>237</v>
      </c>
      <c r="F38" s="27"/>
      <c r="G38" s="35" t="s">
        <v>237</v>
      </c>
      <c r="H38" s="29" t="s">
        <v>237</v>
      </c>
    </row>
    <row r="39" spans="1:8" x14ac:dyDescent="0.2">
      <c r="A39" s="30" t="s">
        <v>19</v>
      </c>
      <c r="B39" s="31" t="s">
        <v>3</v>
      </c>
      <c r="C39" s="80">
        <v>2512.6743999063692</v>
      </c>
      <c r="D39" s="80">
        <v>2750.8206373646663</v>
      </c>
      <c r="E39" s="83">
        <v>2595.9403010461156</v>
      </c>
      <c r="F39" s="22" t="s">
        <v>237</v>
      </c>
      <c r="G39" s="37">
        <v>3.3138356940656308</v>
      </c>
      <c r="H39" s="33">
        <v>-5.6303320621779562</v>
      </c>
    </row>
    <row r="40" spans="1:8" x14ac:dyDescent="0.2">
      <c r="A40" s="34"/>
      <c r="B40" s="25" t="s">
        <v>237</v>
      </c>
      <c r="C40" s="82" t="s">
        <v>237</v>
      </c>
      <c r="D40" s="82" t="s">
        <v>237</v>
      </c>
      <c r="E40" s="82" t="s">
        <v>237</v>
      </c>
      <c r="F40" s="27"/>
      <c r="G40" s="28" t="s">
        <v>237</v>
      </c>
      <c r="H40" s="29" t="s">
        <v>237</v>
      </c>
    </row>
    <row r="41" spans="1:8" x14ac:dyDescent="0.2">
      <c r="A41" s="30" t="s">
        <v>20</v>
      </c>
      <c r="B41" s="31" t="s">
        <v>3</v>
      </c>
      <c r="C41" s="80">
        <v>59.419368311101771</v>
      </c>
      <c r="D41" s="80">
        <v>65.364362678259369</v>
      </c>
      <c r="E41" s="83">
        <v>56.436037544278321</v>
      </c>
      <c r="F41" s="22" t="s">
        <v>237</v>
      </c>
      <c r="G41" s="23">
        <v>-5.0208052552892042</v>
      </c>
      <c r="H41" s="24">
        <v>-13.659316435055928</v>
      </c>
    </row>
    <row r="42" spans="1:8" x14ac:dyDescent="0.2">
      <c r="A42" s="34"/>
      <c r="B42" s="25" t="s">
        <v>237</v>
      </c>
      <c r="C42" s="82" t="s">
        <v>237</v>
      </c>
      <c r="D42" s="82" t="s">
        <v>237</v>
      </c>
      <c r="E42" s="82" t="s">
        <v>237</v>
      </c>
      <c r="F42" s="27"/>
      <c r="G42" s="38" t="s">
        <v>237</v>
      </c>
      <c r="H42" s="24" t="s">
        <v>237</v>
      </c>
    </row>
    <row r="43" spans="1:8" x14ac:dyDescent="0.2">
      <c r="A43" s="30" t="s">
        <v>21</v>
      </c>
      <c r="B43" s="31" t="s">
        <v>3</v>
      </c>
      <c r="C43" s="80">
        <v>28.45107324222851</v>
      </c>
      <c r="D43" s="80">
        <v>34.491750088898641</v>
      </c>
      <c r="E43" s="83">
        <v>43.163339153619717</v>
      </c>
      <c r="F43" s="22" t="s">
        <v>237</v>
      </c>
      <c r="G43" s="37">
        <v>51.710758979575246</v>
      </c>
      <c r="H43" s="33">
        <v>25.141052693386158</v>
      </c>
    </row>
    <row r="44" spans="1:8" x14ac:dyDescent="0.2">
      <c r="A44" s="34"/>
      <c r="B44" s="25" t="s">
        <v>237</v>
      </c>
      <c r="C44" s="82" t="s">
        <v>237</v>
      </c>
      <c r="D44" s="82" t="s">
        <v>237</v>
      </c>
      <c r="E44" s="82" t="s">
        <v>237</v>
      </c>
      <c r="F44" s="27"/>
      <c r="G44" s="28" t="s">
        <v>237</v>
      </c>
      <c r="H44" s="29" t="s">
        <v>237</v>
      </c>
    </row>
    <row r="45" spans="1:8" x14ac:dyDescent="0.2">
      <c r="A45" s="30" t="s">
        <v>22</v>
      </c>
      <c r="B45" s="31" t="s">
        <v>3</v>
      </c>
      <c r="C45" s="80">
        <v>3.8473118467760594</v>
      </c>
      <c r="D45" s="80">
        <v>3.611154297253091</v>
      </c>
      <c r="E45" s="83">
        <v>3.1623911489308409</v>
      </c>
      <c r="F45" s="22" t="s">
        <v>237</v>
      </c>
      <c r="G45" s="37">
        <v>-17.802578140869002</v>
      </c>
      <c r="H45" s="33">
        <v>-12.427138565184322</v>
      </c>
    </row>
    <row r="46" spans="1:8" x14ac:dyDescent="0.2">
      <c r="A46" s="34"/>
      <c r="B46" s="25" t="s">
        <v>237</v>
      </c>
      <c r="C46" s="82" t="s">
        <v>237</v>
      </c>
      <c r="D46" s="82" t="s">
        <v>237</v>
      </c>
      <c r="E46" s="82" t="s">
        <v>237</v>
      </c>
      <c r="F46" s="27"/>
      <c r="G46" s="28" t="s">
        <v>237</v>
      </c>
      <c r="H46" s="29" t="s">
        <v>237</v>
      </c>
    </row>
    <row r="47" spans="1:8" x14ac:dyDescent="0.2">
      <c r="A47" s="30" t="s">
        <v>189</v>
      </c>
      <c r="B47" s="31" t="s">
        <v>3</v>
      </c>
      <c r="C47" s="80">
        <v>672.03403952948145</v>
      </c>
      <c r="D47" s="80">
        <v>516.77609510899015</v>
      </c>
      <c r="E47" s="83">
        <v>565.94371490292428</v>
      </c>
      <c r="F47" s="22" t="s">
        <v>237</v>
      </c>
      <c r="G47" s="23">
        <v>-15.786451040610288</v>
      </c>
      <c r="H47" s="24">
        <v>9.5142984087846543</v>
      </c>
    </row>
    <row r="48" spans="1:8" x14ac:dyDescent="0.2">
      <c r="A48" s="30"/>
      <c r="B48" s="25" t="s">
        <v>237</v>
      </c>
      <c r="C48" s="82" t="s">
        <v>237</v>
      </c>
      <c r="D48" s="82" t="s">
        <v>237</v>
      </c>
      <c r="E48" s="82" t="s">
        <v>237</v>
      </c>
      <c r="F48" s="27"/>
      <c r="G48" s="38" t="s">
        <v>237</v>
      </c>
      <c r="H48" s="24" t="s">
        <v>237</v>
      </c>
    </row>
    <row r="49" spans="1:8" x14ac:dyDescent="0.2">
      <c r="A49" s="39" t="s">
        <v>12</v>
      </c>
      <c r="B49" s="31" t="s">
        <v>3</v>
      </c>
      <c r="C49" s="80">
        <v>6.6752799770858973</v>
      </c>
      <c r="D49" s="80">
        <v>9.1074185128509839</v>
      </c>
      <c r="E49" s="83">
        <v>4.9406530641308999</v>
      </c>
      <c r="F49" s="22" t="s">
        <v>237</v>
      </c>
      <c r="G49" s="37">
        <v>-25.985830091163479</v>
      </c>
      <c r="H49" s="33">
        <v>-45.751333847682382</v>
      </c>
    </row>
    <row r="50" spans="1:8" x14ac:dyDescent="0.2">
      <c r="A50" s="34"/>
      <c r="B50" s="25" t="s">
        <v>237</v>
      </c>
      <c r="C50" s="82" t="s">
        <v>237</v>
      </c>
      <c r="D50" s="82" t="s">
        <v>237</v>
      </c>
      <c r="E50" s="82" t="s">
        <v>237</v>
      </c>
      <c r="F50" s="27"/>
      <c r="G50" s="28" t="s">
        <v>237</v>
      </c>
      <c r="H50" s="29" t="s">
        <v>237</v>
      </c>
    </row>
    <row r="51" spans="1:8" x14ac:dyDescent="0.2">
      <c r="A51" s="39" t="s">
        <v>23</v>
      </c>
      <c r="B51" s="31" t="s">
        <v>3</v>
      </c>
      <c r="C51" s="80">
        <v>160.8923280870801</v>
      </c>
      <c r="D51" s="80">
        <v>160.26388859581525</v>
      </c>
      <c r="E51" s="83">
        <v>175.22798370011844</v>
      </c>
      <c r="F51" s="22" t="s">
        <v>237</v>
      </c>
      <c r="G51" s="23">
        <v>8.9100927206916936</v>
      </c>
      <c r="H51" s="24">
        <v>9.3371596280448159</v>
      </c>
    </row>
    <row r="52" spans="1:8" x14ac:dyDescent="0.2">
      <c r="A52" s="34"/>
      <c r="B52" s="25" t="s">
        <v>237</v>
      </c>
      <c r="C52" s="82" t="s">
        <v>237</v>
      </c>
      <c r="D52" s="82" t="s">
        <v>237</v>
      </c>
      <c r="E52" s="82" t="s">
        <v>237</v>
      </c>
      <c r="F52" s="27"/>
      <c r="G52" s="28" t="s">
        <v>237</v>
      </c>
      <c r="H52" s="29" t="s">
        <v>237</v>
      </c>
    </row>
    <row r="53" spans="1:8" x14ac:dyDescent="0.2">
      <c r="A53" s="30" t="s">
        <v>24</v>
      </c>
      <c r="B53" s="31" t="s">
        <v>3</v>
      </c>
      <c r="C53" s="80">
        <v>465.52632636516074</v>
      </c>
      <c r="D53" s="80">
        <v>482.65311635847695</v>
      </c>
      <c r="E53" s="83">
        <v>645.61334561598767</v>
      </c>
      <c r="F53" s="22" t="s">
        <v>237</v>
      </c>
      <c r="G53" s="23">
        <v>38.684604726213905</v>
      </c>
      <c r="H53" s="24">
        <v>33.763426306456637</v>
      </c>
    </row>
    <row r="54" spans="1:8" ht="13.5" thickBot="1" x14ac:dyDescent="0.25">
      <c r="A54" s="41"/>
      <c r="B54" s="42" t="s">
        <v>237</v>
      </c>
      <c r="C54" s="86" t="s">
        <v>237</v>
      </c>
      <c r="D54" s="86" t="s">
        <v>237</v>
      </c>
      <c r="E54" s="86" t="s">
        <v>237</v>
      </c>
      <c r="F54" s="44"/>
      <c r="G54" s="45" t="s">
        <v>237</v>
      </c>
      <c r="H54" s="46" t="s">
        <v>237</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238</v>
      </c>
      <c r="G61" s="53"/>
      <c r="H61" s="210">
        <v>15</v>
      </c>
    </row>
    <row r="62" spans="1:8" ht="12.75" customHeight="1" x14ac:dyDescent="0.2">
      <c r="A62" s="54" t="s">
        <v>239</v>
      </c>
      <c r="G62" s="53"/>
      <c r="H62" s="203"/>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5" display="Tilbake til innholdsfortegnelsen" xr:uid="{00000000-0004-0000-0A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150</v>
      </c>
      <c r="B4" s="5"/>
      <c r="C4" s="5"/>
      <c r="D4" s="5"/>
      <c r="E4" s="5"/>
      <c r="F4" s="5"/>
      <c r="G4" s="5"/>
      <c r="H4" s="6"/>
    </row>
    <row r="5" spans="1:8" x14ac:dyDescent="0.2">
      <c r="A5" s="7"/>
      <c r="B5" s="8"/>
      <c r="C5" s="9"/>
      <c r="D5" s="8"/>
      <c r="E5" s="10"/>
      <c r="F5" s="11"/>
      <c r="G5" s="205" t="s">
        <v>1</v>
      </c>
      <c r="H5" s="206"/>
    </row>
    <row r="6" spans="1:8" x14ac:dyDescent="0.2">
      <c r="A6" s="12"/>
      <c r="B6" s="13"/>
      <c r="C6" s="14" t="s">
        <v>232</v>
      </c>
      <c r="D6" s="15" t="s">
        <v>233</v>
      </c>
      <c r="E6" s="15" t="s">
        <v>234</v>
      </c>
      <c r="F6" s="16"/>
      <c r="G6" s="17" t="s">
        <v>235</v>
      </c>
      <c r="H6" s="18" t="s">
        <v>236</v>
      </c>
    </row>
    <row r="7" spans="1:8" ht="12.75" customHeight="1" x14ac:dyDescent="0.2">
      <c r="A7" s="207" t="s">
        <v>45</v>
      </c>
      <c r="B7" s="19" t="s">
        <v>3</v>
      </c>
      <c r="C7" s="20">
        <v>18679.167529953433</v>
      </c>
      <c r="D7" s="20">
        <v>16571.543347459843</v>
      </c>
      <c r="E7" s="21">
        <v>19730</v>
      </c>
      <c r="F7" s="22" t="s">
        <v>237</v>
      </c>
      <c r="G7" s="23">
        <v>5.6256921961938673</v>
      </c>
      <c r="H7" s="24">
        <v>19.059520204702579</v>
      </c>
    </row>
    <row r="8" spans="1:8" ht="12.75" customHeight="1" x14ac:dyDescent="0.2">
      <c r="A8" s="208"/>
      <c r="B8" s="25" t="s">
        <v>237</v>
      </c>
      <c r="C8" s="26" t="s">
        <v>237</v>
      </c>
      <c r="D8" s="26" t="s">
        <v>237</v>
      </c>
      <c r="E8" s="26" t="s">
        <v>237</v>
      </c>
      <c r="F8" s="27"/>
      <c r="G8" s="28" t="s">
        <v>237</v>
      </c>
      <c r="H8" s="29" t="s">
        <v>237</v>
      </c>
    </row>
    <row r="9" spans="1:8" x14ac:dyDescent="0.2">
      <c r="A9" s="30" t="s">
        <v>18</v>
      </c>
      <c r="B9" s="31" t="s">
        <v>3</v>
      </c>
      <c r="C9" s="20">
        <v>2277.1434434782609</v>
      </c>
      <c r="D9" s="20">
        <v>2580.9849043478262</v>
      </c>
      <c r="E9" s="21">
        <v>2349</v>
      </c>
      <c r="F9" s="22" t="s">
        <v>237</v>
      </c>
      <c r="G9" s="32">
        <v>3.1555568766445674</v>
      </c>
      <c r="H9" s="33">
        <v>-8.9882317388619128</v>
      </c>
    </row>
    <row r="10" spans="1:8" x14ac:dyDescent="0.2">
      <c r="A10" s="34"/>
      <c r="B10" s="25" t="s">
        <v>237</v>
      </c>
      <c r="C10" s="26" t="s">
        <v>237</v>
      </c>
      <c r="D10" s="26" t="s">
        <v>237</v>
      </c>
      <c r="E10" s="26" t="s">
        <v>237</v>
      </c>
      <c r="F10" s="27"/>
      <c r="G10" s="35" t="s">
        <v>237</v>
      </c>
      <c r="H10" s="29" t="s">
        <v>237</v>
      </c>
    </row>
    <row r="11" spans="1:8" x14ac:dyDescent="0.2">
      <c r="A11" s="30" t="s">
        <v>19</v>
      </c>
      <c r="B11" s="31" t="s">
        <v>3</v>
      </c>
      <c r="C11" s="20">
        <v>5894.81147826087</v>
      </c>
      <c r="D11" s="20">
        <v>4867.6163478260869</v>
      </c>
      <c r="E11" s="21">
        <v>5293</v>
      </c>
      <c r="F11" s="22" t="s">
        <v>237</v>
      </c>
      <c r="G11" s="37">
        <v>-10.209172600010291</v>
      </c>
      <c r="H11" s="33">
        <v>8.7390546373666638</v>
      </c>
    </row>
    <row r="12" spans="1:8" x14ac:dyDescent="0.2">
      <c r="A12" s="34"/>
      <c r="B12" s="25" t="s">
        <v>237</v>
      </c>
      <c r="C12" s="26" t="s">
        <v>237</v>
      </c>
      <c r="D12" s="26" t="s">
        <v>237</v>
      </c>
      <c r="E12" s="26" t="s">
        <v>237</v>
      </c>
      <c r="F12" s="27"/>
      <c r="G12" s="28" t="s">
        <v>237</v>
      </c>
      <c r="H12" s="29" t="s">
        <v>237</v>
      </c>
    </row>
    <row r="13" spans="1:8" x14ac:dyDescent="0.2">
      <c r="A13" s="30" t="s">
        <v>20</v>
      </c>
      <c r="B13" s="31" t="s">
        <v>3</v>
      </c>
      <c r="C13" s="20">
        <v>1345.5768944099379</v>
      </c>
      <c r="D13" s="20">
        <v>1141.9125465838508</v>
      </c>
      <c r="E13" s="21">
        <v>1022</v>
      </c>
      <c r="F13" s="22" t="s">
        <v>237</v>
      </c>
      <c r="G13" s="23">
        <v>-24.047447288535139</v>
      </c>
      <c r="H13" s="24">
        <v>-10.501027153312364</v>
      </c>
    </row>
    <row r="14" spans="1:8" x14ac:dyDescent="0.2">
      <c r="A14" s="34"/>
      <c r="B14" s="25" t="s">
        <v>237</v>
      </c>
      <c r="C14" s="26" t="s">
        <v>237</v>
      </c>
      <c r="D14" s="26" t="s">
        <v>237</v>
      </c>
      <c r="E14" s="26" t="s">
        <v>237</v>
      </c>
      <c r="F14" s="27"/>
      <c r="G14" s="38" t="s">
        <v>237</v>
      </c>
      <c r="H14" s="24" t="s">
        <v>237</v>
      </c>
    </row>
    <row r="15" spans="1:8" x14ac:dyDescent="0.2">
      <c r="A15" s="30" t="s">
        <v>21</v>
      </c>
      <c r="B15" s="31" t="s">
        <v>3</v>
      </c>
      <c r="C15" s="20">
        <v>407.91826086956519</v>
      </c>
      <c r="D15" s="20">
        <v>405.30782608695654</v>
      </c>
      <c r="E15" s="21">
        <v>558</v>
      </c>
      <c r="F15" s="22" t="s">
        <v>237</v>
      </c>
      <c r="G15" s="37">
        <v>36.792110951469397</v>
      </c>
      <c r="H15" s="33">
        <v>37.673137325575397</v>
      </c>
    </row>
    <row r="16" spans="1:8" x14ac:dyDescent="0.2">
      <c r="A16" s="34"/>
      <c r="B16" s="25" t="s">
        <v>237</v>
      </c>
      <c r="C16" s="26" t="s">
        <v>237</v>
      </c>
      <c r="D16" s="26" t="s">
        <v>237</v>
      </c>
      <c r="E16" s="26" t="s">
        <v>237</v>
      </c>
      <c r="F16" s="27"/>
      <c r="G16" s="28" t="s">
        <v>237</v>
      </c>
      <c r="H16" s="29" t="s">
        <v>237</v>
      </c>
    </row>
    <row r="17" spans="1:8" x14ac:dyDescent="0.2">
      <c r="A17" s="30" t="s">
        <v>22</v>
      </c>
      <c r="B17" s="31" t="s">
        <v>3</v>
      </c>
      <c r="C17" s="20">
        <v>440.91826086956524</v>
      </c>
      <c r="D17" s="20">
        <v>382.30782608695654</v>
      </c>
      <c r="E17" s="21">
        <v>374</v>
      </c>
      <c r="F17" s="22" t="s">
        <v>237</v>
      </c>
      <c r="G17" s="37">
        <v>-15.177021867407163</v>
      </c>
      <c r="H17" s="33">
        <v>-2.1730724615265729</v>
      </c>
    </row>
    <row r="18" spans="1:8" x14ac:dyDescent="0.2">
      <c r="A18" s="34"/>
      <c r="B18" s="25" t="s">
        <v>237</v>
      </c>
      <c r="C18" s="26" t="s">
        <v>237</v>
      </c>
      <c r="D18" s="26" t="s">
        <v>237</v>
      </c>
      <c r="E18" s="26" t="s">
        <v>237</v>
      </c>
      <c r="F18" s="27"/>
      <c r="G18" s="28" t="s">
        <v>237</v>
      </c>
      <c r="H18" s="29" t="s">
        <v>237</v>
      </c>
    </row>
    <row r="19" spans="1:8" x14ac:dyDescent="0.2">
      <c r="A19" s="30" t="s">
        <v>189</v>
      </c>
      <c r="B19" s="31" t="s">
        <v>3</v>
      </c>
      <c r="C19" s="20">
        <v>5269.4422360248445</v>
      </c>
      <c r="D19" s="20">
        <v>4367.781366459627</v>
      </c>
      <c r="E19" s="21">
        <v>6206</v>
      </c>
      <c r="F19" s="22" t="s">
        <v>237</v>
      </c>
      <c r="G19" s="23">
        <v>17.773375663411286</v>
      </c>
      <c r="H19" s="24">
        <v>42.085866468869767</v>
      </c>
    </row>
    <row r="20" spans="1:8" x14ac:dyDescent="0.2">
      <c r="A20" s="30"/>
      <c r="B20" s="25" t="s">
        <v>237</v>
      </c>
      <c r="C20" s="26" t="s">
        <v>237</v>
      </c>
      <c r="D20" s="26" t="s">
        <v>237</v>
      </c>
      <c r="E20" s="26" t="s">
        <v>237</v>
      </c>
      <c r="F20" s="27"/>
      <c r="G20" s="38" t="s">
        <v>237</v>
      </c>
      <c r="H20" s="24" t="s">
        <v>237</v>
      </c>
    </row>
    <row r="21" spans="1:8" x14ac:dyDescent="0.2">
      <c r="A21" s="39" t="s">
        <v>12</v>
      </c>
      <c r="B21" s="31" t="s">
        <v>3</v>
      </c>
      <c r="C21" s="20">
        <v>41.150956521739133</v>
      </c>
      <c r="D21" s="20">
        <v>47.384695652173917</v>
      </c>
      <c r="E21" s="21">
        <v>62</v>
      </c>
      <c r="F21" s="22" t="s">
        <v>237</v>
      </c>
      <c r="G21" s="37">
        <v>50.66478458950715</v>
      </c>
      <c r="H21" s="33">
        <v>30.8439341999985</v>
      </c>
    </row>
    <row r="22" spans="1:8" x14ac:dyDescent="0.2">
      <c r="A22" s="34"/>
      <c r="B22" s="25" t="s">
        <v>237</v>
      </c>
      <c r="C22" s="26" t="s">
        <v>237</v>
      </c>
      <c r="D22" s="26" t="s">
        <v>237</v>
      </c>
      <c r="E22" s="26" t="s">
        <v>237</v>
      </c>
      <c r="F22" s="27"/>
      <c r="G22" s="28" t="s">
        <v>237</v>
      </c>
      <c r="H22" s="29" t="s">
        <v>237</v>
      </c>
    </row>
    <row r="23" spans="1:8" x14ac:dyDescent="0.2">
      <c r="A23" s="39" t="s">
        <v>23</v>
      </c>
      <c r="B23" s="31" t="s">
        <v>3</v>
      </c>
      <c r="C23" s="20">
        <v>1789.9182608695653</v>
      </c>
      <c r="D23" s="20">
        <v>1685.3078260869565</v>
      </c>
      <c r="E23" s="21">
        <v>1699</v>
      </c>
      <c r="F23" s="22" t="s">
        <v>237</v>
      </c>
      <c r="G23" s="23">
        <v>-5.0794644010948389</v>
      </c>
      <c r="H23" s="24">
        <v>0.81244350148392641</v>
      </c>
    </row>
    <row r="24" spans="1:8" x14ac:dyDescent="0.2">
      <c r="A24" s="34"/>
      <c r="B24" s="25" t="s">
        <v>237</v>
      </c>
      <c r="C24" s="26" t="s">
        <v>237</v>
      </c>
      <c r="D24" s="26" t="s">
        <v>237</v>
      </c>
      <c r="E24" s="26" t="s">
        <v>237</v>
      </c>
      <c r="F24" s="27"/>
      <c r="G24" s="28" t="s">
        <v>237</v>
      </c>
      <c r="H24" s="29" t="s">
        <v>237</v>
      </c>
    </row>
    <row r="25" spans="1:8" x14ac:dyDescent="0.2">
      <c r="A25" s="30" t="s">
        <v>24</v>
      </c>
      <c r="B25" s="31" t="s">
        <v>3</v>
      </c>
      <c r="C25" s="20">
        <v>2014.8365217391304</v>
      </c>
      <c r="D25" s="20">
        <v>1670.6156521739131</v>
      </c>
      <c r="E25" s="21">
        <v>3046</v>
      </c>
      <c r="F25" s="22" t="s">
        <v>237</v>
      </c>
      <c r="G25" s="23">
        <v>51.178518313277777</v>
      </c>
      <c r="H25" s="24">
        <v>82.327993637336505</v>
      </c>
    </row>
    <row r="26" spans="1:8" ht="13.5" thickBot="1" x14ac:dyDescent="0.25">
      <c r="A26" s="41"/>
      <c r="B26" s="42" t="s">
        <v>237</v>
      </c>
      <c r="C26" s="43" t="s">
        <v>237</v>
      </c>
      <c r="D26" s="43" t="s">
        <v>237</v>
      </c>
      <c r="E26" s="43" t="s">
        <v>237</v>
      </c>
      <c r="F26" s="44"/>
      <c r="G26" s="45" t="s">
        <v>237</v>
      </c>
      <c r="H26" s="46" t="s">
        <v>237</v>
      </c>
    </row>
    <row r="31" spans="1:8" x14ac:dyDescent="0.2">
      <c r="A31" s="47"/>
      <c r="B31" s="48"/>
      <c r="C31" s="49"/>
      <c r="D31" s="55"/>
      <c r="E31" s="49"/>
      <c r="F31" s="49"/>
      <c r="G31" s="50"/>
      <c r="H31" s="51"/>
    </row>
    <row r="32" spans="1:8" ht="16.5" thickBot="1" x14ac:dyDescent="0.3">
      <c r="A32" s="4" t="s">
        <v>98</v>
      </c>
      <c r="B32" s="5"/>
      <c r="C32" s="5"/>
      <c r="D32" s="5"/>
      <c r="E32" s="5"/>
      <c r="F32" s="5"/>
      <c r="G32" s="5"/>
      <c r="H32" s="6"/>
    </row>
    <row r="33" spans="1:8" x14ac:dyDescent="0.2">
      <c r="A33" s="7"/>
      <c r="B33" s="8"/>
      <c r="C33" s="211" t="s">
        <v>16</v>
      </c>
      <c r="D33" s="205"/>
      <c r="E33" s="205"/>
      <c r="F33" s="212"/>
      <c r="G33" s="205" t="s">
        <v>1</v>
      </c>
      <c r="H33" s="206"/>
    </row>
    <row r="34" spans="1:8" x14ac:dyDescent="0.2">
      <c r="A34" s="12"/>
      <c r="B34" s="13"/>
      <c r="C34" s="14" t="s">
        <v>232</v>
      </c>
      <c r="D34" s="15" t="s">
        <v>233</v>
      </c>
      <c r="E34" s="15" t="s">
        <v>234</v>
      </c>
      <c r="F34" s="16"/>
      <c r="G34" s="17" t="s">
        <v>235</v>
      </c>
      <c r="H34" s="18" t="s">
        <v>236</v>
      </c>
    </row>
    <row r="35" spans="1:8" ht="12.75" customHeight="1" x14ac:dyDescent="0.2">
      <c r="A35" s="207" t="s">
        <v>45</v>
      </c>
      <c r="B35" s="19" t="s">
        <v>3</v>
      </c>
      <c r="C35" s="80">
        <v>905.69526492151999</v>
      </c>
      <c r="D35" s="80">
        <v>854.86210765784256</v>
      </c>
      <c r="E35" s="83">
        <v>879.94470515445778</v>
      </c>
      <c r="F35" s="22" t="s">
        <v>237</v>
      </c>
      <c r="G35" s="23">
        <v>-2.8431814501419126</v>
      </c>
      <c r="H35" s="24">
        <v>2.9341103403608173</v>
      </c>
    </row>
    <row r="36" spans="1:8" ht="12.75" customHeight="1" x14ac:dyDescent="0.2">
      <c r="A36" s="208"/>
      <c r="B36" s="25" t="s">
        <v>237</v>
      </c>
      <c r="C36" s="82" t="s">
        <v>237</v>
      </c>
      <c r="D36" s="82" t="s">
        <v>237</v>
      </c>
      <c r="E36" s="82" t="s">
        <v>237</v>
      </c>
      <c r="F36" s="27"/>
      <c r="G36" s="28" t="s">
        <v>237</v>
      </c>
      <c r="H36" s="29" t="s">
        <v>237</v>
      </c>
    </row>
    <row r="37" spans="1:8" x14ac:dyDescent="0.2">
      <c r="A37" s="30" t="s">
        <v>18</v>
      </c>
      <c r="B37" s="31" t="s">
        <v>3</v>
      </c>
      <c r="C37" s="80">
        <v>346.73780852116772</v>
      </c>
      <c r="D37" s="80">
        <v>369.27527649632412</v>
      </c>
      <c r="E37" s="83">
        <v>307.31515572809354</v>
      </c>
      <c r="F37" s="22" t="s">
        <v>237</v>
      </c>
      <c r="G37" s="32">
        <v>-11.369585843900694</v>
      </c>
      <c r="H37" s="33">
        <v>-16.77884351102702</v>
      </c>
    </row>
    <row r="38" spans="1:8" x14ac:dyDescent="0.2">
      <c r="A38" s="34"/>
      <c r="B38" s="25" t="s">
        <v>237</v>
      </c>
      <c r="C38" s="82" t="s">
        <v>237</v>
      </c>
      <c r="D38" s="82" t="s">
        <v>237</v>
      </c>
      <c r="E38" s="82" t="s">
        <v>237</v>
      </c>
      <c r="F38" s="27"/>
      <c r="G38" s="35" t="s">
        <v>237</v>
      </c>
      <c r="H38" s="29" t="s">
        <v>237</v>
      </c>
    </row>
    <row r="39" spans="1:8" x14ac:dyDescent="0.2">
      <c r="A39" s="30" t="s">
        <v>19</v>
      </c>
      <c r="B39" s="31" t="s">
        <v>3</v>
      </c>
      <c r="C39" s="80">
        <v>273.02541210104232</v>
      </c>
      <c r="D39" s="80">
        <v>251.67091707511869</v>
      </c>
      <c r="E39" s="83">
        <v>251.55093221073017</v>
      </c>
      <c r="F39" s="22" t="s">
        <v>237</v>
      </c>
      <c r="G39" s="37">
        <v>-7.8653777042427038</v>
      </c>
      <c r="H39" s="33">
        <v>-4.7675299864991416E-2</v>
      </c>
    </row>
    <row r="40" spans="1:8" x14ac:dyDescent="0.2">
      <c r="A40" s="34"/>
      <c r="B40" s="25" t="s">
        <v>237</v>
      </c>
      <c r="C40" s="82" t="s">
        <v>237</v>
      </c>
      <c r="D40" s="82" t="s">
        <v>237</v>
      </c>
      <c r="E40" s="82" t="s">
        <v>237</v>
      </c>
      <c r="F40" s="27"/>
      <c r="G40" s="28" t="s">
        <v>237</v>
      </c>
      <c r="H40" s="29" t="s">
        <v>237</v>
      </c>
    </row>
    <row r="41" spans="1:8" x14ac:dyDescent="0.2">
      <c r="A41" s="30" t="s">
        <v>20</v>
      </c>
      <c r="B41" s="31" t="s">
        <v>3</v>
      </c>
      <c r="C41" s="80">
        <v>40.02754168624454</v>
      </c>
      <c r="D41" s="80">
        <v>36.015530267074269</v>
      </c>
      <c r="E41" s="83">
        <v>31.901874908978673</v>
      </c>
      <c r="F41" s="22" t="s">
        <v>237</v>
      </c>
      <c r="G41" s="23">
        <v>-20.300189406980877</v>
      </c>
      <c r="H41" s="24">
        <v>-11.421893076655152</v>
      </c>
    </row>
    <row r="42" spans="1:8" x14ac:dyDescent="0.2">
      <c r="A42" s="34"/>
      <c r="B42" s="25" t="s">
        <v>237</v>
      </c>
      <c r="C42" s="82" t="s">
        <v>237</v>
      </c>
      <c r="D42" s="82" t="s">
        <v>237</v>
      </c>
      <c r="E42" s="82" t="s">
        <v>237</v>
      </c>
      <c r="F42" s="27"/>
      <c r="G42" s="38" t="s">
        <v>237</v>
      </c>
      <c r="H42" s="24" t="s">
        <v>237</v>
      </c>
    </row>
    <row r="43" spans="1:8" x14ac:dyDescent="0.2">
      <c r="A43" s="30" t="s">
        <v>21</v>
      </c>
      <c r="B43" s="31" t="s">
        <v>3</v>
      </c>
      <c r="C43" s="80">
        <v>7.6017906677448961</v>
      </c>
      <c r="D43" s="80">
        <v>7.0481779669671756</v>
      </c>
      <c r="E43" s="83">
        <v>10.766231630682434</v>
      </c>
      <c r="F43" s="22" t="s">
        <v>237</v>
      </c>
      <c r="G43" s="37">
        <v>41.627573044921576</v>
      </c>
      <c r="H43" s="33">
        <v>52.751983294700096</v>
      </c>
    </row>
    <row r="44" spans="1:8" x14ac:dyDescent="0.2">
      <c r="A44" s="34"/>
      <c r="B44" s="25" t="s">
        <v>237</v>
      </c>
      <c r="C44" s="82" t="s">
        <v>237</v>
      </c>
      <c r="D44" s="82" t="s">
        <v>237</v>
      </c>
      <c r="E44" s="82" t="s">
        <v>237</v>
      </c>
      <c r="F44" s="27"/>
      <c r="G44" s="28" t="s">
        <v>237</v>
      </c>
      <c r="H44" s="29" t="s">
        <v>237</v>
      </c>
    </row>
    <row r="45" spans="1:8" x14ac:dyDescent="0.2">
      <c r="A45" s="30" t="s">
        <v>22</v>
      </c>
      <c r="B45" s="31" t="s">
        <v>3</v>
      </c>
      <c r="C45" s="80">
        <v>2.4576141366135205</v>
      </c>
      <c r="D45" s="80">
        <v>2.0929110289082646</v>
      </c>
      <c r="E45" s="83">
        <v>2.2689798245442847</v>
      </c>
      <c r="F45" s="22" t="s">
        <v>237</v>
      </c>
      <c r="G45" s="37">
        <v>-7.6755056564398245</v>
      </c>
      <c r="H45" s="33">
        <v>8.4126268725271132</v>
      </c>
    </row>
    <row r="46" spans="1:8" x14ac:dyDescent="0.2">
      <c r="A46" s="34"/>
      <c r="B46" s="25" t="s">
        <v>237</v>
      </c>
      <c r="C46" s="82" t="s">
        <v>237</v>
      </c>
      <c r="D46" s="82" t="s">
        <v>237</v>
      </c>
      <c r="E46" s="82" t="s">
        <v>237</v>
      </c>
      <c r="F46" s="27"/>
      <c r="G46" s="28" t="s">
        <v>237</v>
      </c>
      <c r="H46" s="29" t="s">
        <v>237</v>
      </c>
    </row>
    <row r="47" spans="1:8" x14ac:dyDescent="0.2">
      <c r="A47" s="30" t="s">
        <v>189</v>
      </c>
      <c r="B47" s="31" t="s">
        <v>3</v>
      </c>
      <c r="C47" s="80">
        <v>137.86343215799474</v>
      </c>
      <c r="D47" s="80">
        <v>98.114514318619783</v>
      </c>
      <c r="E47" s="83">
        <v>141.95657027599361</v>
      </c>
      <c r="F47" s="22" t="s">
        <v>237</v>
      </c>
      <c r="G47" s="23">
        <v>2.9689802828265925</v>
      </c>
      <c r="H47" s="24">
        <v>44.684577263461676</v>
      </c>
    </row>
    <row r="48" spans="1:8" x14ac:dyDescent="0.2">
      <c r="A48" s="30"/>
      <c r="B48" s="25" t="s">
        <v>237</v>
      </c>
      <c r="C48" s="82" t="s">
        <v>237</v>
      </c>
      <c r="D48" s="82" t="s">
        <v>237</v>
      </c>
      <c r="E48" s="82" t="s">
        <v>237</v>
      </c>
      <c r="F48" s="27"/>
      <c r="G48" s="38" t="s">
        <v>237</v>
      </c>
      <c r="H48" s="24" t="s">
        <v>237</v>
      </c>
    </row>
    <row r="49" spans="1:8" x14ac:dyDescent="0.2">
      <c r="A49" s="39" t="s">
        <v>12</v>
      </c>
      <c r="B49" s="31" t="s">
        <v>3</v>
      </c>
      <c r="C49" s="80">
        <v>1.5168175094124987</v>
      </c>
      <c r="D49" s="80">
        <v>0.94551141068839084</v>
      </c>
      <c r="E49" s="83">
        <v>0.65521820632039296</v>
      </c>
      <c r="F49" s="22" t="s">
        <v>237</v>
      </c>
      <c r="G49" s="37">
        <v>-56.803095807209182</v>
      </c>
      <c r="H49" s="33">
        <v>-30.702242308915814</v>
      </c>
    </row>
    <row r="50" spans="1:8" x14ac:dyDescent="0.2">
      <c r="A50" s="34"/>
      <c r="B50" s="25" t="s">
        <v>237</v>
      </c>
      <c r="C50" s="82" t="s">
        <v>237</v>
      </c>
      <c r="D50" s="82" t="s">
        <v>237</v>
      </c>
      <c r="E50" s="82" t="s">
        <v>237</v>
      </c>
      <c r="F50" s="27"/>
      <c r="G50" s="28" t="s">
        <v>237</v>
      </c>
      <c r="H50" s="29" t="s">
        <v>237</v>
      </c>
    </row>
    <row r="51" spans="1:8" x14ac:dyDescent="0.2">
      <c r="A51" s="39" t="s">
        <v>23</v>
      </c>
      <c r="B51" s="31" t="s">
        <v>3</v>
      </c>
      <c r="C51" s="80">
        <v>48.171002876129229</v>
      </c>
      <c r="D51" s="80">
        <v>45.637182320147751</v>
      </c>
      <c r="E51" s="83">
        <v>50.875876129341314</v>
      </c>
      <c r="F51" s="22" t="s">
        <v>237</v>
      </c>
      <c r="G51" s="23">
        <v>5.6151483085532021</v>
      </c>
      <c r="H51" s="24">
        <v>11.479003616927514</v>
      </c>
    </row>
    <row r="52" spans="1:8" x14ac:dyDescent="0.2">
      <c r="A52" s="34"/>
      <c r="B52" s="25" t="s">
        <v>237</v>
      </c>
      <c r="C52" s="82" t="s">
        <v>237</v>
      </c>
      <c r="D52" s="82" t="s">
        <v>237</v>
      </c>
      <c r="E52" s="82" t="s">
        <v>237</v>
      </c>
      <c r="F52" s="27"/>
      <c r="G52" s="28" t="s">
        <v>237</v>
      </c>
      <c r="H52" s="29" t="s">
        <v>237</v>
      </c>
    </row>
    <row r="53" spans="1:8" x14ac:dyDescent="0.2">
      <c r="A53" s="30" t="s">
        <v>24</v>
      </c>
      <c r="B53" s="31" t="s">
        <v>3</v>
      </c>
      <c r="C53" s="80">
        <v>48.293845265170518</v>
      </c>
      <c r="D53" s="80">
        <v>44.062086773994324</v>
      </c>
      <c r="E53" s="83">
        <v>82.653866239773535</v>
      </c>
      <c r="F53" s="22" t="s">
        <v>237</v>
      </c>
      <c r="G53" s="23">
        <v>71.147825951609263</v>
      </c>
      <c r="H53" s="24">
        <v>87.585001735678759</v>
      </c>
    </row>
    <row r="54" spans="1:8" ht="13.5" thickBot="1" x14ac:dyDescent="0.25">
      <c r="A54" s="41"/>
      <c r="B54" s="42" t="s">
        <v>237</v>
      </c>
      <c r="C54" s="86" t="s">
        <v>237</v>
      </c>
      <c r="D54" s="86" t="s">
        <v>237</v>
      </c>
      <c r="E54" s="86" t="s">
        <v>237</v>
      </c>
      <c r="F54" s="44"/>
      <c r="G54" s="45" t="s">
        <v>237</v>
      </c>
      <c r="H54" s="46" t="s">
        <v>237</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238</v>
      </c>
      <c r="H61" s="202">
        <v>16</v>
      </c>
    </row>
    <row r="62" spans="1:8" ht="12.75" customHeight="1" x14ac:dyDescent="0.2">
      <c r="A62" s="54" t="s">
        <v>239</v>
      </c>
      <c r="H62" s="203"/>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7" display="Tilbake til innholdsfortegnelsen" xr:uid="{00000000-0004-0000-0B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163</v>
      </c>
      <c r="B4" s="5"/>
      <c r="C4" s="5"/>
      <c r="D4" s="5"/>
      <c r="E4" s="5"/>
      <c r="F4" s="5"/>
      <c r="G4" s="5"/>
      <c r="H4" s="6"/>
    </row>
    <row r="5" spans="1:8" x14ac:dyDescent="0.2">
      <c r="A5" s="7"/>
      <c r="B5" s="8"/>
      <c r="C5" s="9"/>
      <c r="D5" s="8"/>
      <c r="E5" s="10"/>
      <c r="F5" s="11"/>
      <c r="G5" s="205" t="s">
        <v>1</v>
      </c>
      <c r="H5" s="206"/>
    </row>
    <row r="6" spans="1:8" x14ac:dyDescent="0.2">
      <c r="A6" s="12"/>
      <c r="B6" s="13"/>
      <c r="C6" s="14" t="s">
        <v>232</v>
      </c>
      <c r="D6" s="15" t="s">
        <v>233</v>
      </c>
      <c r="E6" s="15" t="s">
        <v>234</v>
      </c>
      <c r="F6" s="16"/>
      <c r="G6" s="17" t="s">
        <v>235</v>
      </c>
      <c r="H6" s="18" t="s">
        <v>236</v>
      </c>
    </row>
    <row r="7" spans="1:8" x14ac:dyDescent="0.2">
      <c r="A7" s="207" t="s">
        <v>165</v>
      </c>
      <c r="B7" s="19" t="s">
        <v>3</v>
      </c>
      <c r="C7" s="20">
        <v>47104.096671444495</v>
      </c>
      <c r="D7" s="20">
        <v>46862.684981684979</v>
      </c>
      <c r="E7" s="79">
        <v>45810.752901417422</v>
      </c>
      <c r="F7" s="22" t="s">
        <v>237</v>
      </c>
      <c r="G7" s="23">
        <v>-2.7457139854485888</v>
      </c>
      <c r="H7" s="24">
        <v>-2.2447115027205058</v>
      </c>
    </row>
    <row r="8" spans="1:8" x14ac:dyDescent="0.2">
      <c r="A8" s="208"/>
      <c r="B8" s="25" t="s">
        <v>237</v>
      </c>
      <c r="C8" s="26" t="s">
        <v>237</v>
      </c>
      <c r="D8" s="26" t="s">
        <v>237</v>
      </c>
      <c r="E8" s="26" t="s">
        <v>237</v>
      </c>
      <c r="F8" s="27"/>
      <c r="G8" s="28" t="s">
        <v>237</v>
      </c>
      <c r="H8" s="29" t="s">
        <v>237</v>
      </c>
    </row>
    <row r="9" spans="1:8" x14ac:dyDescent="0.2">
      <c r="A9" s="30" t="s">
        <v>18</v>
      </c>
      <c r="B9" s="31" t="s">
        <v>3</v>
      </c>
      <c r="C9" s="20">
        <v>5019.7944202898552</v>
      </c>
      <c r="D9" s="20">
        <v>5139.9516666666668</v>
      </c>
      <c r="E9" s="36">
        <v>4788.3979602971012</v>
      </c>
      <c r="F9" s="22" t="s">
        <v>237</v>
      </c>
      <c r="G9" s="32">
        <v>-4.6096800111465939</v>
      </c>
      <c r="H9" s="33">
        <v>-6.8396305873738612</v>
      </c>
    </row>
    <row r="10" spans="1:8" x14ac:dyDescent="0.2">
      <c r="A10" s="34"/>
      <c r="B10" s="25" t="s">
        <v>237</v>
      </c>
      <c r="C10" s="26" t="s">
        <v>237</v>
      </c>
      <c r="D10" s="26" t="s">
        <v>237</v>
      </c>
      <c r="E10" s="26" t="s">
        <v>237</v>
      </c>
      <c r="F10" s="27"/>
      <c r="G10" s="35" t="s">
        <v>237</v>
      </c>
      <c r="H10" s="29" t="s">
        <v>237</v>
      </c>
    </row>
    <row r="11" spans="1:8" x14ac:dyDescent="0.2">
      <c r="A11" s="30" t="s">
        <v>19</v>
      </c>
      <c r="B11" s="31" t="s">
        <v>3</v>
      </c>
      <c r="C11" s="20">
        <v>20725.509011857706</v>
      </c>
      <c r="D11" s="20">
        <v>20375.569090909092</v>
      </c>
      <c r="E11" s="36">
        <v>20821.120597335968</v>
      </c>
      <c r="F11" s="22" t="s">
        <v>237</v>
      </c>
      <c r="G11" s="37">
        <v>0.46132321972676493</v>
      </c>
      <c r="H11" s="33">
        <v>2.1866947835369501</v>
      </c>
    </row>
    <row r="12" spans="1:8" x14ac:dyDescent="0.2">
      <c r="A12" s="34"/>
      <c r="B12" s="25" t="s">
        <v>237</v>
      </c>
      <c r="C12" s="26" t="s">
        <v>237</v>
      </c>
      <c r="D12" s="26" t="s">
        <v>237</v>
      </c>
      <c r="E12" s="26" t="s">
        <v>237</v>
      </c>
      <c r="F12" s="27"/>
      <c r="G12" s="28" t="s">
        <v>237</v>
      </c>
      <c r="H12" s="29" t="s">
        <v>237</v>
      </c>
    </row>
    <row r="13" spans="1:8" x14ac:dyDescent="0.2">
      <c r="A13" s="30" t="s">
        <v>20</v>
      </c>
      <c r="B13" s="31" t="s">
        <v>3</v>
      </c>
      <c r="C13" s="20">
        <v>2919.2766521739131</v>
      </c>
      <c r="D13" s="20">
        <v>2841.5709999999999</v>
      </c>
      <c r="E13" s="36">
        <v>2858.2387761782611</v>
      </c>
      <c r="F13" s="22" t="s">
        <v>237</v>
      </c>
      <c r="G13" s="23">
        <v>-2.0908561698048942</v>
      </c>
      <c r="H13" s="24">
        <v>0.58656905557738526</v>
      </c>
    </row>
    <row r="14" spans="1:8" x14ac:dyDescent="0.2">
      <c r="A14" s="34"/>
      <c r="B14" s="25" t="s">
        <v>237</v>
      </c>
      <c r="C14" s="26" t="s">
        <v>237</v>
      </c>
      <c r="D14" s="26" t="s">
        <v>237</v>
      </c>
      <c r="E14" s="26" t="s">
        <v>237</v>
      </c>
      <c r="F14" s="27"/>
      <c r="G14" s="38" t="s">
        <v>237</v>
      </c>
      <c r="H14" s="24" t="s">
        <v>237</v>
      </c>
    </row>
    <row r="15" spans="1:8" x14ac:dyDescent="0.2">
      <c r="A15" s="30" t="s">
        <v>21</v>
      </c>
      <c r="B15" s="31" t="s">
        <v>3</v>
      </c>
      <c r="C15" s="20">
        <v>1228.2766521739131</v>
      </c>
      <c r="D15" s="20">
        <v>1158.5709999999999</v>
      </c>
      <c r="E15" s="36">
        <v>1237.2387761782609</v>
      </c>
      <c r="F15" s="22" t="s">
        <v>237</v>
      </c>
      <c r="G15" s="37">
        <v>0.72965027776810132</v>
      </c>
      <c r="H15" s="33">
        <v>6.7900695061641443</v>
      </c>
    </row>
    <row r="16" spans="1:8" x14ac:dyDescent="0.2">
      <c r="A16" s="34"/>
      <c r="B16" s="25" t="s">
        <v>237</v>
      </c>
      <c r="C16" s="26" t="s">
        <v>237</v>
      </c>
      <c r="D16" s="26" t="s">
        <v>237</v>
      </c>
      <c r="E16" s="26" t="s">
        <v>237</v>
      </c>
      <c r="F16" s="27"/>
      <c r="G16" s="28" t="s">
        <v>237</v>
      </c>
      <c r="H16" s="29" t="s">
        <v>237</v>
      </c>
    </row>
    <row r="17" spans="1:8" x14ac:dyDescent="0.2">
      <c r="A17" s="30" t="s">
        <v>189</v>
      </c>
      <c r="B17" s="31" t="s">
        <v>3</v>
      </c>
      <c r="C17" s="20">
        <v>9925.7944202898543</v>
      </c>
      <c r="D17" s="20">
        <v>9831.9516666666677</v>
      </c>
      <c r="E17" s="36">
        <v>8556.3979602971012</v>
      </c>
      <c r="F17" s="22" t="s">
        <v>237</v>
      </c>
      <c r="G17" s="37">
        <v>-13.796341149213163</v>
      </c>
      <c r="H17" s="33">
        <v>-12.973555501641499</v>
      </c>
    </row>
    <row r="18" spans="1:8" x14ac:dyDescent="0.2">
      <c r="A18" s="34"/>
      <c r="B18" s="25" t="s">
        <v>237</v>
      </c>
      <c r="C18" s="26" t="s">
        <v>237</v>
      </c>
      <c r="D18" s="26" t="s">
        <v>237</v>
      </c>
      <c r="E18" s="26" t="s">
        <v>237</v>
      </c>
      <c r="F18" s="27"/>
      <c r="G18" s="28" t="s">
        <v>237</v>
      </c>
      <c r="H18" s="29" t="s">
        <v>237</v>
      </c>
    </row>
    <row r="19" spans="1:8" x14ac:dyDescent="0.2">
      <c r="A19" s="39" t="s">
        <v>12</v>
      </c>
      <c r="B19" s="31" t="s">
        <v>3</v>
      </c>
      <c r="C19" s="20">
        <v>522.27665217391302</v>
      </c>
      <c r="D19" s="20">
        <v>425.57100000000003</v>
      </c>
      <c r="E19" s="36">
        <v>306.23877617826088</v>
      </c>
      <c r="F19" s="22" t="s">
        <v>237</v>
      </c>
      <c r="G19" s="37">
        <v>-41.364643641721443</v>
      </c>
      <c r="H19" s="33">
        <v>-28.040497078452049</v>
      </c>
    </row>
    <row r="20" spans="1:8" x14ac:dyDescent="0.2">
      <c r="A20" s="34"/>
      <c r="B20" s="25" t="s">
        <v>237</v>
      </c>
      <c r="C20" s="26" t="s">
        <v>237</v>
      </c>
      <c r="D20" s="26" t="s">
        <v>237</v>
      </c>
      <c r="E20" s="26" t="s">
        <v>237</v>
      </c>
      <c r="F20" s="27"/>
      <c r="G20" s="28" t="s">
        <v>237</v>
      </c>
      <c r="H20" s="29" t="s">
        <v>237</v>
      </c>
    </row>
    <row r="21" spans="1:8" x14ac:dyDescent="0.2">
      <c r="A21" s="39" t="s">
        <v>23</v>
      </c>
      <c r="B21" s="31" t="s">
        <v>3</v>
      </c>
      <c r="C21" s="20">
        <v>670.51776811594209</v>
      </c>
      <c r="D21" s="20">
        <v>720.38066666666668</v>
      </c>
      <c r="E21" s="36">
        <v>800.15918411884059</v>
      </c>
      <c r="F21" s="22" t="s">
        <v>237</v>
      </c>
      <c r="G21" s="23">
        <v>19.334523582748915</v>
      </c>
      <c r="H21" s="24">
        <v>11.074494519865979</v>
      </c>
    </row>
    <row r="22" spans="1:8" x14ac:dyDescent="0.2">
      <c r="A22" s="34"/>
      <c r="B22" s="25" t="s">
        <v>237</v>
      </c>
      <c r="C22" s="26" t="s">
        <v>237</v>
      </c>
      <c r="D22" s="26" t="s">
        <v>237</v>
      </c>
      <c r="E22" s="26" t="s">
        <v>237</v>
      </c>
      <c r="F22" s="27"/>
      <c r="G22" s="38" t="s">
        <v>237</v>
      </c>
      <c r="H22" s="24" t="s">
        <v>237</v>
      </c>
    </row>
    <row r="23" spans="1:8" x14ac:dyDescent="0.2">
      <c r="A23" s="30" t="s">
        <v>24</v>
      </c>
      <c r="B23" s="31" t="s">
        <v>3</v>
      </c>
      <c r="C23" s="20">
        <v>7429.382995652174</v>
      </c>
      <c r="D23" s="20">
        <v>7460.7713000000003</v>
      </c>
      <c r="E23" s="36">
        <v>7531.5716328534781</v>
      </c>
      <c r="F23" s="22" t="s">
        <v>237</v>
      </c>
      <c r="G23" s="37">
        <v>1.3754660011619677</v>
      </c>
      <c r="H23" s="33">
        <v>0.94896800889041799</v>
      </c>
    </row>
    <row r="24" spans="1:8" ht="13.5" thickBot="1" x14ac:dyDescent="0.25">
      <c r="A24" s="41"/>
      <c r="B24" s="42" t="s">
        <v>237</v>
      </c>
      <c r="C24" s="43" t="s">
        <v>237</v>
      </c>
      <c r="D24" s="43" t="s">
        <v>237</v>
      </c>
      <c r="E24" s="43" t="s">
        <v>237</v>
      </c>
      <c r="F24" s="44"/>
      <c r="G24" s="45" t="s">
        <v>237</v>
      </c>
      <c r="H24" s="46" t="s">
        <v>237</v>
      </c>
    </row>
    <row r="29" spans="1:8" x14ac:dyDescent="0.2">
      <c r="A29" s="58"/>
      <c r="B29" s="58"/>
      <c r="C29" s="21"/>
      <c r="D29" s="21"/>
      <c r="E29" s="21"/>
      <c r="F29" s="59"/>
      <c r="G29" s="38"/>
      <c r="H29" s="60"/>
    </row>
    <row r="30" spans="1:8" x14ac:dyDescent="0.2">
      <c r="A30" s="58"/>
      <c r="B30" s="62"/>
      <c r="C30" s="21"/>
      <c r="D30" s="21"/>
      <c r="E30" s="21"/>
      <c r="F30" s="63"/>
      <c r="G30" s="38"/>
      <c r="H30" s="60"/>
    </row>
    <row r="31" spans="1:8" x14ac:dyDescent="0.2">
      <c r="A31" s="47"/>
      <c r="B31" s="48"/>
      <c r="C31" s="49"/>
      <c r="D31" s="55"/>
      <c r="E31" s="49"/>
      <c r="F31" s="49"/>
      <c r="G31" s="50"/>
      <c r="H31" s="51"/>
    </row>
    <row r="32" spans="1:8" ht="16.5" thickBot="1" x14ac:dyDescent="0.3">
      <c r="A32" s="4" t="s">
        <v>164</v>
      </c>
      <c r="B32" s="5"/>
      <c r="C32" s="5"/>
      <c r="D32" s="5"/>
      <c r="E32" s="5"/>
      <c r="F32" s="5"/>
      <c r="G32" s="5"/>
      <c r="H32" s="6"/>
    </row>
    <row r="33" spans="1:8" x14ac:dyDescent="0.2">
      <c r="A33" s="7"/>
      <c r="B33" s="8"/>
      <c r="C33" s="211" t="s">
        <v>16</v>
      </c>
      <c r="D33" s="205"/>
      <c r="E33" s="205"/>
      <c r="F33" s="212"/>
      <c r="G33" s="205" t="s">
        <v>1</v>
      </c>
      <c r="H33" s="206"/>
    </row>
    <row r="34" spans="1:8" x14ac:dyDescent="0.2">
      <c r="A34" s="12"/>
      <c r="B34" s="13"/>
      <c r="C34" s="14" t="s">
        <v>232</v>
      </c>
      <c r="D34" s="15" t="s">
        <v>233</v>
      </c>
      <c r="E34" s="15" t="s">
        <v>234</v>
      </c>
      <c r="F34" s="16"/>
      <c r="G34" s="17" t="s">
        <v>235</v>
      </c>
      <c r="H34" s="18" t="s">
        <v>236</v>
      </c>
    </row>
    <row r="35" spans="1:8" ht="12.75" customHeight="1" x14ac:dyDescent="0.2">
      <c r="A35" s="207" t="s">
        <v>165</v>
      </c>
      <c r="B35" s="19" t="s">
        <v>3</v>
      </c>
      <c r="C35" s="80">
        <v>6748.8583414238083</v>
      </c>
      <c r="D35" s="80">
        <v>5905.40679865111</v>
      </c>
      <c r="E35" s="81">
        <v>5870.5359812985043</v>
      </c>
      <c r="F35" s="22" t="s">
        <v>237</v>
      </c>
      <c r="G35" s="23">
        <v>-13.014384295700069</v>
      </c>
      <c r="H35" s="24">
        <v>-0.59048967398098284</v>
      </c>
    </row>
    <row r="36" spans="1:8" ht="12.75" customHeight="1" x14ac:dyDescent="0.2">
      <c r="A36" s="208"/>
      <c r="B36" s="25" t="s">
        <v>237</v>
      </c>
      <c r="C36" s="82" t="s">
        <v>237</v>
      </c>
      <c r="D36" s="82" t="s">
        <v>237</v>
      </c>
      <c r="E36" s="82" t="s">
        <v>237</v>
      </c>
      <c r="F36" s="27"/>
      <c r="G36" s="28" t="s">
        <v>237</v>
      </c>
      <c r="H36" s="29" t="s">
        <v>237</v>
      </c>
    </row>
    <row r="37" spans="1:8" x14ac:dyDescent="0.2">
      <c r="A37" s="30" t="s">
        <v>18</v>
      </c>
      <c r="B37" s="31" t="s">
        <v>3</v>
      </c>
      <c r="C37" s="80">
        <v>2971.2041967401638</v>
      </c>
      <c r="D37" s="80">
        <v>2576.6457160675845</v>
      </c>
      <c r="E37" s="83">
        <v>2669.1624952873344</v>
      </c>
      <c r="F37" s="22" t="s">
        <v>237</v>
      </c>
      <c r="G37" s="32">
        <v>-10.165632566897031</v>
      </c>
      <c r="H37" s="33">
        <v>3.5905898371215272</v>
      </c>
    </row>
    <row r="38" spans="1:8" x14ac:dyDescent="0.2">
      <c r="A38" s="34"/>
      <c r="B38" s="25" t="s">
        <v>237</v>
      </c>
      <c r="C38" s="82" t="s">
        <v>237</v>
      </c>
      <c r="D38" s="82" t="s">
        <v>237</v>
      </c>
      <c r="E38" s="82" t="s">
        <v>237</v>
      </c>
      <c r="F38" s="27"/>
      <c r="G38" s="35" t="s">
        <v>237</v>
      </c>
      <c r="H38" s="29" t="s">
        <v>237</v>
      </c>
    </row>
    <row r="39" spans="1:8" x14ac:dyDescent="0.2">
      <c r="A39" s="30" t="s">
        <v>19</v>
      </c>
      <c r="B39" s="31" t="s">
        <v>3</v>
      </c>
      <c r="C39" s="80">
        <v>1607.9893875149667</v>
      </c>
      <c r="D39" s="80">
        <v>1645.1894379127918</v>
      </c>
      <c r="E39" s="83">
        <v>1638.2983003385848</v>
      </c>
      <c r="F39" s="22" t="s">
        <v>237</v>
      </c>
      <c r="G39" s="37">
        <v>1.8848950782230247</v>
      </c>
      <c r="H39" s="33">
        <v>-0.41886590172556737</v>
      </c>
    </row>
    <row r="40" spans="1:8" x14ac:dyDescent="0.2">
      <c r="A40" s="34"/>
      <c r="B40" s="25" t="s">
        <v>237</v>
      </c>
      <c r="C40" s="82" t="s">
        <v>237</v>
      </c>
      <c r="D40" s="82" t="s">
        <v>237</v>
      </c>
      <c r="E40" s="82" t="s">
        <v>237</v>
      </c>
      <c r="F40" s="27"/>
      <c r="G40" s="28" t="s">
        <v>237</v>
      </c>
      <c r="H40" s="29" t="s">
        <v>237</v>
      </c>
    </row>
    <row r="41" spans="1:8" x14ac:dyDescent="0.2">
      <c r="A41" s="30" t="s">
        <v>20</v>
      </c>
      <c r="B41" s="31" t="s">
        <v>3</v>
      </c>
      <c r="C41" s="80">
        <v>142.96204945125851</v>
      </c>
      <c r="D41" s="80">
        <v>143.94542710324436</v>
      </c>
      <c r="E41" s="83">
        <v>140.39008832816526</v>
      </c>
      <c r="F41" s="22" t="s">
        <v>237</v>
      </c>
      <c r="G41" s="23">
        <v>-1.7990516594896206</v>
      </c>
      <c r="H41" s="24">
        <v>-2.4699213074195399</v>
      </c>
    </row>
    <row r="42" spans="1:8" x14ac:dyDescent="0.2">
      <c r="A42" s="34"/>
      <c r="B42" s="25" t="s">
        <v>237</v>
      </c>
      <c r="C42" s="82" t="s">
        <v>237</v>
      </c>
      <c r="D42" s="82" t="s">
        <v>237</v>
      </c>
      <c r="E42" s="82" t="s">
        <v>237</v>
      </c>
      <c r="F42" s="27"/>
      <c r="G42" s="38" t="s">
        <v>237</v>
      </c>
      <c r="H42" s="24" t="s">
        <v>237</v>
      </c>
    </row>
    <row r="43" spans="1:8" x14ac:dyDescent="0.2">
      <c r="A43" s="30" t="s">
        <v>21</v>
      </c>
      <c r="B43" s="31" t="s">
        <v>3</v>
      </c>
      <c r="C43" s="80">
        <v>18.466083758181643</v>
      </c>
      <c r="D43" s="80">
        <v>30.028634972271504</v>
      </c>
      <c r="E43" s="83">
        <v>20.722429564660555</v>
      </c>
      <c r="F43" s="22" t="s">
        <v>237</v>
      </c>
      <c r="G43" s="37">
        <v>12.218864790317042</v>
      </c>
      <c r="H43" s="33">
        <v>-30.99110371218778</v>
      </c>
    </row>
    <row r="44" spans="1:8" x14ac:dyDescent="0.2">
      <c r="A44" s="34"/>
      <c r="B44" s="25" t="s">
        <v>237</v>
      </c>
      <c r="C44" s="82" t="s">
        <v>237</v>
      </c>
      <c r="D44" s="82" t="s">
        <v>237</v>
      </c>
      <c r="E44" s="82" t="s">
        <v>237</v>
      </c>
      <c r="F44" s="27"/>
      <c r="G44" s="28" t="s">
        <v>237</v>
      </c>
      <c r="H44" s="29" t="s">
        <v>237</v>
      </c>
    </row>
    <row r="45" spans="1:8" x14ac:dyDescent="0.2">
      <c r="A45" s="30" t="s">
        <v>189</v>
      </c>
      <c r="B45" s="31" t="s">
        <v>3</v>
      </c>
      <c r="C45" s="80">
        <v>1108.4103109400962</v>
      </c>
      <c r="D45" s="80">
        <v>778.23145115395801</v>
      </c>
      <c r="E45" s="83">
        <v>726.58150310037558</v>
      </c>
      <c r="F45" s="22" t="s">
        <v>237</v>
      </c>
      <c r="G45" s="37">
        <v>-34.448326948156335</v>
      </c>
      <c r="H45" s="33">
        <v>-6.6368363777891659</v>
      </c>
    </row>
    <row r="46" spans="1:8" x14ac:dyDescent="0.2">
      <c r="A46" s="34"/>
      <c r="B46" s="25" t="s">
        <v>237</v>
      </c>
      <c r="C46" s="82" t="s">
        <v>237</v>
      </c>
      <c r="D46" s="82" t="s">
        <v>237</v>
      </c>
      <c r="E46" s="82" t="s">
        <v>237</v>
      </c>
      <c r="F46" s="27"/>
      <c r="G46" s="28" t="s">
        <v>237</v>
      </c>
      <c r="H46" s="29" t="s">
        <v>237</v>
      </c>
    </row>
    <row r="47" spans="1:8" x14ac:dyDescent="0.2">
      <c r="A47" s="39" t="s">
        <v>12</v>
      </c>
      <c r="B47" s="31" t="s">
        <v>3</v>
      </c>
      <c r="C47" s="80">
        <v>22.158456164608783</v>
      </c>
      <c r="D47" s="80">
        <v>14.599101522754498</v>
      </c>
      <c r="E47" s="83">
        <v>13.774586753330446</v>
      </c>
      <c r="F47" s="22" t="s">
        <v>237</v>
      </c>
      <c r="G47" s="37">
        <v>-37.835981663149219</v>
      </c>
      <c r="H47" s="33">
        <v>-5.6477089918098358</v>
      </c>
    </row>
    <row r="48" spans="1:8" x14ac:dyDescent="0.2">
      <c r="A48" s="34"/>
      <c r="B48" s="25" t="s">
        <v>237</v>
      </c>
      <c r="C48" s="82" t="s">
        <v>237</v>
      </c>
      <c r="D48" s="82" t="s">
        <v>237</v>
      </c>
      <c r="E48" s="82" t="s">
        <v>237</v>
      </c>
      <c r="F48" s="27"/>
      <c r="G48" s="28" t="s">
        <v>237</v>
      </c>
      <c r="H48" s="29" t="s">
        <v>237</v>
      </c>
    </row>
    <row r="49" spans="1:8" x14ac:dyDescent="0.2">
      <c r="A49" s="39" t="s">
        <v>23</v>
      </c>
      <c r="B49" s="31" t="s">
        <v>3</v>
      </c>
      <c r="C49" s="80">
        <v>35.592461416346289</v>
      </c>
      <c r="D49" s="80">
        <v>29.990324041124722</v>
      </c>
      <c r="E49" s="83">
        <v>38.14258987904995</v>
      </c>
      <c r="F49" s="22" t="s">
        <v>237</v>
      </c>
      <c r="G49" s="23">
        <v>7.1647994019668602</v>
      </c>
      <c r="H49" s="24">
        <v>27.182986841843729</v>
      </c>
    </row>
    <row r="50" spans="1:8" x14ac:dyDescent="0.2">
      <c r="A50" s="34"/>
      <c r="B50" s="25" t="s">
        <v>237</v>
      </c>
      <c r="C50" s="82" t="s">
        <v>237</v>
      </c>
      <c r="D50" s="82" t="s">
        <v>237</v>
      </c>
      <c r="E50" s="82" t="s">
        <v>237</v>
      </c>
      <c r="F50" s="27"/>
      <c r="G50" s="38" t="s">
        <v>237</v>
      </c>
      <c r="H50" s="24" t="s">
        <v>237</v>
      </c>
    </row>
    <row r="51" spans="1:8" x14ac:dyDescent="0.2">
      <c r="A51" s="30" t="s">
        <v>24</v>
      </c>
      <c r="B51" s="31" t="s">
        <v>3</v>
      </c>
      <c r="C51" s="80">
        <v>842.07539543818689</v>
      </c>
      <c r="D51" s="80">
        <v>686.77670587738146</v>
      </c>
      <c r="E51" s="83">
        <v>623.4639880470022</v>
      </c>
      <c r="F51" s="22" t="s">
        <v>237</v>
      </c>
      <c r="G51" s="37">
        <v>-25.961025411201675</v>
      </c>
      <c r="H51" s="33">
        <v>-9.2188213852557794</v>
      </c>
    </row>
    <row r="52" spans="1:8" ht="13.5" thickBot="1" x14ac:dyDescent="0.25">
      <c r="A52" s="41"/>
      <c r="B52" s="42" t="s">
        <v>237</v>
      </c>
      <c r="C52" s="86" t="s">
        <v>237</v>
      </c>
      <c r="D52" s="86" t="s">
        <v>237</v>
      </c>
      <c r="E52" s="86" t="s">
        <v>237</v>
      </c>
      <c r="F52" s="44"/>
      <c r="G52" s="45" t="s">
        <v>237</v>
      </c>
      <c r="H52" s="46" t="s">
        <v>237</v>
      </c>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238</v>
      </c>
      <c r="G61" s="53"/>
      <c r="H61" s="210">
        <v>17</v>
      </c>
    </row>
    <row r="62" spans="1:8" ht="12.75" customHeight="1" x14ac:dyDescent="0.2">
      <c r="A62" s="54" t="s">
        <v>239</v>
      </c>
      <c r="G62" s="53"/>
      <c r="H62" s="203"/>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0" display="Tilbake til innholdsfortegnelsen" xr:uid="{00000000-0004-0000-0C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151</v>
      </c>
      <c r="B4" s="5"/>
      <c r="C4" s="5"/>
      <c r="D4" s="5"/>
      <c r="E4" s="5"/>
      <c r="F4" s="5"/>
      <c r="G4" s="5"/>
      <c r="H4" s="6"/>
    </row>
    <row r="5" spans="1:9" x14ac:dyDescent="0.2">
      <c r="A5" s="7"/>
      <c r="B5" s="8"/>
      <c r="C5" s="9"/>
      <c r="D5" s="8"/>
      <c r="E5" s="10"/>
      <c r="F5" s="11"/>
      <c r="G5" s="205" t="s">
        <v>1</v>
      </c>
      <c r="H5" s="206"/>
    </row>
    <row r="6" spans="1:9" x14ac:dyDescent="0.2">
      <c r="A6" s="12"/>
      <c r="B6" s="13"/>
      <c r="C6" s="14" t="s">
        <v>232</v>
      </c>
      <c r="D6" s="15" t="s">
        <v>233</v>
      </c>
      <c r="E6" s="15" t="s">
        <v>234</v>
      </c>
      <c r="F6" s="16"/>
      <c r="G6" s="17" t="s">
        <v>235</v>
      </c>
      <c r="H6" s="18" t="s">
        <v>236</v>
      </c>
    </row>
    <row r="7" spans="1:9" x14ac:dyDescent="0.2">
      <c r="A7" s="207" t="s">
        <v>58</v>
      </c>
      <c r="B7" s="19" t="s">
        <v>3</v>
      </c>
      <c r="C7" s="20">
        <v>10868.335804081633</v>
      </c>
      <c r="D7" s="20">
        <v>9550.4275265306132</v>
      </c>
      <c r="E7" s="79">
        <v>8509.7790693877541</v>
      </c>
      <c r="F7" s="22" t="s">
        <v>237</v>
      </c>
      <c r="G7" s="23">
        <v>-21.701176492983549</v>
      </c>
      <c r="H7" s="24">
        <v>-10.896354684143603</v>
      </c>
    </row>
    <row r="8" spans="1:9" x14ac:dyDescent="0.2">
      <c r="A8" s="208"/>
      <c r="B8" s="25" t="s">
        <v>237</v>
      </c>
      <c r="C8" s="26" t="s">
        <v>237</v>
      </c>
      <c r="D8" s="26" t="s">
        <v>237</v>
      </c>
      <c r="E8" s="26" t="s">
        <v>237</v>
      </c>
      <c r="F8" s="27"/>
      <c r="G8" s="28" t="s">
        <v>237</v>
      </c>
      <c r="H8" s="29" t="s">
        <v>237</v>
      </c>
    </row>
    <row r="9" spans="1:9" x14ac:dyDescent="0.2">
      <c r="A9" s="30" t="s">
        <v>9</v>
      </c>
      <c r="B9" s="31" t="s">
        <v>3</v>
      </c>
      <c r="C9" s="20">
        <v>10478.467885714286</v>
      </c>
      <c r="D9" s="20">
        <v>9153.4100571428571</v>
      </c>
      <c r="E9" s="21">
        <v>8061.5764571428572</v>
      </c>
      <c r="F9" s="22" t="s">
        <v>237</v>
      </c>
      <c r="G9" s="32">
        <v>-23.065313125275438</v>
      </c>
      <c r="H9" s="33">
        <v>-11.92816221696512</v>
      </c>
    </row>
    <row r="10" spans="1:9" x14ac:dyDescent="0.2">
      <c r="A10" s="34"/>
      <c r="B10" s="25" t="s">
        <v>237</v>
      </c>
      <c r="C10" s="26" t="s">
        <v>237</v>
      </c>
      <c r="D10" s="26" t="s">
        <v>237</v>
      </c>
      <c r="E10" s="26" t="s">
        <v>237</v>
      </c>
      <c r="F10" s="27"/>
      <c r="G10" s="35" t="s">
        <v>237</v>
      </c>
      <c r="H10" s="29" t="s">
        <v>237</v>
      </c>
    </row>
    <row r="11" spans="1:9" x14ac:dyDescent="0.2">
      <c r="A11" s="30" t="s">
        <v>46</v>
      </c>
      <c r="B11" s="31" t="s">
        <v>3</v>
      </c>
      <c r="C11" s="20">
        <v>392.86791836734693</v>
      </c>
      <c r="D11" s="20">
        <v>399.01746938775511</v>
      </c>
      <c r="E11" s="21">
        <v>449.20261224489798</v>
      </c>
      <c r="F11" s="22" t="s">
        <v>237</v>
      </c>
      <c r="G11" s="37">
        <v>14.339346951938154</v>
      </c>
      <c r="H11" s="33">
        <v>12.577179373661522</v>
      </c>
    </row>
    <row r="12" spans="1:9" ht="13.5" thickBot="1" x14ac:dyDescent="0.25">
      <c r="A12" s="56"/>
      <c r="B12" s="42" t="s">
        <v>237</v>
      </c>
      <c r="C12" s="43" t="s">
        <v>237</v>
      </c>
      <c r="D12" s="43" t="s">
        <v>237</v>
      </c>
      <c r="E12" s="43" t="s">
        <v>237</v>
      </c>
      <c r="F12" s="44"/>
      <c r="G12" s="57" t="s">
        <v>237</v>
      </c>
      <c r="H12" s="46" t="s">
        <v>237</v>
      </c>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59</v>
      </c>
      <c r="B32" s="5"/>
      <c r="C32" s="5"/>
      <c r="D32" s="5"/>
      <c r="E32" s="5"/>
      <c r="F32" s="5"/>
      <c r="G32" s="5"/>
      <c r="H32" s="6"/>
    </row>
    <row r="33" spans="1:9" x14ac:dyDescent="0.2">
      <c r="A33" s="7"/>
      <c r="B33" s="8"/>
      <c r="C33" s="211" t="s">
        <v>16</v>
      </c>
      <c r="D33" s="205"/>
      <c r="E33" s="205"/>
      <c r="F33" s="212"/>
      <c r="G33" s="205" t="s">
        <v>1</v>
      </c>
      <c r="H33" s="206"/>
    </row>
    <row r="34" spans="1:9" x14ac:dyDescent="0.2">
      <c r="A34" s="12"/>
      <c r="B34" s="13"/>
      <c r="C34" s="14" t="s">
        <v>232</v>
      </c>
      <c r="D34" s="15" t="s">
        <v>233</v>
      </c>
      <c r="E34" s="15" t="s">
        <v>234</v>
      </c>
      <c r="F34" s="16"/>
      <c r="G34" s="17" t="s">
        <v>235</v>
      </c>
      <c r="H34" s="18" t="s">
        <v>236</v>
      </c>
    </row>
    <row r="35" spans="1:9" ht="12.75" customHeight="1" x14ac:dyDescent="0.2">
      <c r="A35" s="207" t="s">
        <v>58</v>
      </c>
      <c r="B35" s="19" t="s">
        <v>3</v>
      </c>
      <c r="C35" s="80">
        <v>1876.3099251303952</v>
      </c>
      <c r="D35" s="80">
        <v>2097.286501513945</v>
      </c>
      <c r="E35" s="81">
        <v>1776.8332046777334</v>
      </c>
      <c r="F35" s="22" t="s">
        <v>237</v>
      </c>
      <c r="G35" s="23">
        <v>-5.3017211666536781</v>
      </c>
      <c r="H35" s="24">
        <v>-15.27942398927803</v>
      </c>
    </row>
    <row r="36" spans="1:9" ht="12.75" customHeight="1" x14ac:dyDescent="0.2">
      <c r="A36" s="208"/>
      <c r="B36" s="25" t="s">
        <v>237</v>
      </c>
      <c r="C36" s="82" t="s">
        <v>237</v>
      </c>
      <c r="D36" s="82" t="s">
        <v>237</v>
      </c>
      <c r="E36" s="82" t="s">
        <v>237</v>
      </c>
      <c r="F36" s="27"/>
      <c r="G36" s="28" t="s">
        <v>237</v>
      </c>
      <c r="H36" s="29" t="s">
        <v>237</v>
      </c>
    </row>
    <row r="37" spans="1:9" x14ac:dyDescent="0.2">
      <c r="A37" s="30" t="s">
        <v>9</v>
      </c>
      <c r="B37" s="31" t="s">
        <v>3</v>
      </c>
      <c r="C37" s="80">
        <v>1426.821285309876</v>
      </c>
      <c r="D37" s="80">
        <v>1504.82814749006</v>
      </c>
      <c r="E37" s="83">
        <v>1313.0264236824205</v>
      </c>
      <c r="F37" s="22" t="s">
        <v>237</v>
      </c>
      <c r="G37" s="32">
        <v>-7.9754109921861556</v>
      </c>
      <c r="H37" s="33">
        <v>-12.745755993968501</v>
      </c>
    </row>
    <row r="38" spans="1:9" x14ac:dyDescent="0.2">
      <c r="A38" s="34"/>
      <c r="B38" s="25" t="s">
        <v>237</v>
      </c>
      <c r="C38" s="82" t="s">
        <v>237</v>
      </c>
      <c r="D38" s="82" t="s">
        <v>237</v>
      </c>
      <c r="E38" s="82" t="s">
        <v>237</v>
      </c>
      <c r="F38" s="27"/>
      <c r="G38" s="35" t="s">
        <v>237</v>
      </c>
      <c r="H38" s="29" t="s">
        <v>237</v>
      </c>
    </row>
    <row r="39" spans="1:9" x14ac:dyDescent="0.2">
      <c r="A39" s="30" t="s">
        <v>46</v>
      </c>
      <c r="B39" s="31" t="s">
        <v>3</v>
      </c>
      <c r="C39" s="80">
        <v>449.48863982051921</v>
      </c>
      <c r="D39" s="80">
        <v>592.45835402388514</v>
      </c>
      <c r="E39" s="83">
        <v>463.80678099531292</v>
      </c>
      <c r="F39" s="22" t="s">
        <v>237</v>
      </c>
      <c r="G39" s="37">
        <v>3.1854289310873298</v>
      </c>
      <c r="H39" s="33">
        <v>-21.714871966069964</v>
      </c>
    </row>
    <row r="40" spans="1:9" ht="13.5" thickBot="1" x14ac:dyDescent="0.25">
      <c r="A40" s="56"/>
      <c r="B40" s="42" t="s">
        <v>237</v>
      </c>
      <c r="C40" s="86" t="s">
        <v>237</v>
      </c>
      <c r="D40" s="86" t="s">
        <v>237</v>
      </c>
      <c r="E40" s="86" t="s">
        <v>237</v>
      </c>
      <c r="F40" s="44"/>
      <c r="G40" s="57" t="s">
        <v>237</v>
      </c>
      <c r="H40" s="46" t="s">
        <v>237</v>
      </c>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238</v>
      </c>
      <c r="H61" s="202">
        <v>18</v>
      </c>
    </row>
    <row r="62" spans="1:9" ht="12.75" customHeight="1" x14ac:dyDescent="0.2">
      <c r="A62" s="54" t="s">
        <v>239</v>
      </c>
      <c r="H62" s="203"/>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3" display="Tilbake til innholdsfortegnelsen" xr:uid="{00000000-0004-0000-0D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152</v>
      </c>
      <c r="B4" s="5"/>
      <c r="C4" s="5"/>
      <c r="D4" s="5"/>
      <c r="E4" s="5"/>
      <c r="F4" s="5"/>
      <c r="G4" s="5"/>
      <c r="H4" s="6"/>
    </row>
    <row r="5" spans="1:9" x14ac:dyDescent="0.2">
      <c r="A5" s="7"/>
      <c r="B5" s="8"/>
      <c r="C5" s="9"/>
      <c r="D5" s="8"/>
      <c r="E5" s="10"/>
      <c r="F5" s="11"/>
      <c r="G5" s="205" t="s">
        <v>1</v>
      </c>
      <c r="H5" s="206"/>
    </row>
    <row r="6" spans="1:9" x14ac:dyDescent="0.2">
      <c r="A6" s="12"/>
      <c r="B6" s="13"/>
      <c r="C6" s="14" t="s">
        <v>232</v>
      </c>
      <c r="D6" s="15" t="s">
        <v>233</v>
      </c>
      <c r="E6" s="15" t="s">
        <v>234</v>
      </c>
      <c r="F6" s="16"/>
      <c r="G6" s="17" t="s">
        <v>235</v>
      </c>
      <c r="H6" s="18" t="s">
        <v>236</v>
      </c>
    </row>
    <row r="7" spans="1:9" x14ac:dyDescent="0.2">
      <c r="A7" s="207" t="s">
        <v>57</v>
      </c>
      <c r="B7" s="19" t="s">
        <v>3</v>
      </c>
      <c r="C7" s="20">
        <v>4525</v>
      </c>
      <c r="D7" s="20">
        <v>5250</v>
      </c>
      <c r="E7" s="79">
        <v>5522</v>
      </c>
      <c r="F7" s="22" t="s">
        <v>237</v>
      </c>
      <c r="G7" s="23">
        <v>22.033149171270722</v>
      </c>
      <c r="H7" s="24">
        <v>5.1809523809523768</v>
      </c>
    </row>
    <row r="8" spans="1:9" x14ac:dyDescent="0.2">
      <c r="A8" s="208"/>
      <c r="B8" s="25" t="s">
        <v>237</v>
      </c>
      <c r="C8" s="26" t="s">
        <v>237</v>
      </c>
      <c r="D8" s="26" t="s">
        <v>237</v>
      </c>
      <c r="E8" s="26" t="s">
        <v>237</v>
      </c>
      <c r="F8" s="27"/>
      <c r="G8" s="28" t="s">
        <v>237</v>
      </c>
      <c r="H8" s="29" t="s">
        <v>237</v>
      </c>
    </row>
    <row r="9" spans="1:9" x14ac:dyDescent="0.2">
      <c r="A9" s="30" t="s">
        <v>9</v>
      </c>
      <c r="B9" s="31" t="s">
        <v>3</v>
      </c>
      <c r="C9" s="20">
        <v>1807</v>
      </c>
      <c r="D9" s="20">
        <v>1759</v>
      </c>
      <c r="E9" s="21">
        <v>1891</v>
      </c>
      <c r="F9" s="22" t="s">
        <v>237</v>
      </c>
      <c r="G9" s="32">
        <v>4.6485888212506978</v>
      </c>
      <c r="H9" s="33">
        <v>7.504263786242177</v>
      </c>
    </row>
    <row r="10" spans="1:9" x14ac:dyDescent="0.2">
      <c r="A10" s="34"/>
      <c r="B10" s="25" t="s">
        <v>237</v>
      </c>
      <c r="C10" s="26" t="s">
        <v>237</v>
      </c>
      <c r="D10" s="26" t="s">
        <v>237</v>
      </c>
      <c r="E10" s="26" t="s">
        <v>237</v>
      </c>
      <c r="F10" s="27"/>
      <c r="G10" s="35" t="s">
        <v>237</v>
      </c>
      <c r="H10" s="29" t="s">
        <v>237</v>
      </c>
    </row>
    <row r="11" spans="1:9" x14ac:dyDescent="0.2">
      <c r="A11" s="30" t="s">
        <v>46</v>
      </c>
      <c r="B11" s="31" t="s">
        <v>3</v>
      </c>
      <c r="C11" s="20">
        <v>1729</v>
      </c>
      <c r="D11" s="20">
        <v>2718</v>
      </c>
      <c r="E11" s="21">
        <v>2194</v>
      </c>
      <c r="F11" s="22" t="s">
        <v>237</v>
      </c>
      <c r="G11" s="37">
        <v>26.894158473105833</v>
      </c>
      <c r="H11" s="33">
        <v>-19.278881530537163</v>
      </c>
    </row>
    <row r="12" spans="1:9" x14ac:dyDescent="0.2">
      <c r="A12" s="34"/>
      <c r="B12" s="25" t="s">
        <v>237</v>
      </c>
      <c r="C12" s="26" t="s">
        <v>237</v>
      </c>
      <c r="D12" s="26" t="s">
        <v>237</v>
      </c>
      <c r="E12" s="26" t="s">
        <v>237</v>
      </c>
      <c r="F12" s="27"/>
      <c r="G12" s="28" t="s">
        <v>237</v>
      </c>
      <c r="H12" s="29" t="s">
        <v>237</v>
      </c>
    </row>
    <row r="13" spans="1:9" x14ac:dyDescent="0.2">
      <c r="A13" s="30" t="s">
        <v>24</v>
      </c>
      <c r="B13" s="31" t="s">
        <v>3</v>
      </c>
      <c r="C13" s="20">
        <v>1082</v>
      </c>
      <c r="D13" s="20">
        <v>861</v>
      </c>
      <c r="E13" s="21">
        <v>1442</v>
      </c>
      <c r="F13" s="22" t="s">
        <v>237</v>
      </c>
      <c r="G13" s="23">
        <v>33.271719038816997</v>
      </c>
      <c r="H13" s="24">
        <v>67.479674796747958</v>
      </c>
    </row>
    <row r="14" spans="1:9" ht="13.5" thickBot="1" x14ac:dyDescent="0.25">
      <c r="A14" s="56"/>
      <c r="B14" s="42" t="s">
        <v>237</v>
      </c>
      <c r="C14" s="43" t="s">
        <v>237</v>
      </c>
      <c r="D14" s="43" t="s">
        <v>237</v>
      </c>
      <c r="E14" s="43" t="s">
        <v>237</v>
      </c>
      <c r="F14" s="44"/>
      <c r="G14" s="57" t="s">
        <v>237</v>
      </c>
      <c r="H14" s="46" t="s">
        <v>237</v>
      </c>
    </row>
    <row r="15" spans="1:9" x14ac:dyDescent="0.2">
      <c r="A15" s="58"/>
      <c r="B15" s="62"/>
      <c r="C15" s="21"/>
      <c r="D15" s="21"/>
      <c r="E15" s="21"/>
      <c r="F15" s="63"/>
      <c r="G15" s="38"/>
      <c r="H15" s="60"/>
      <c r="I15" s="61"/>
    </row>
    <row r="16" spans="1:9" x14ac:dyDescent="0.2">
      <c r="A16" s="58"/>
      <c r="B16" s="62"/>
      <c r="C16" s="21"/>
      <c r="D16" s="21"/>
      <c r="E16" s="21"/>
      <c r="F16" s="63"/>
      <c r="G16" s="38"/>
      <c r="H16" s="60"/>
      <c r="I16" s="61"/>
    </row>
    <row r="17" spans="1:9" x14ac:dyDescent="0.2">
      <c r="A17" s="58"/>
      <c r="B17" s="62"/>
      <c r="C17" s="21"/>
      <c r="D17" s="21"/>
      <c r="E17" s="21"/>
      <c r="F17" s="63"/>
      <c r="G17" s="38"/>
      <c r="H17" s="60"/>
      <c r="I17" s="61"/>
    </row>
    <row r="18" spans="1:9" x14ac:dyDescent="0.2">
      <c r="A18" s="58"/>
      <c r="B18" s="62"/>
      <c r="C18" s="21"/>
      <c r="D18" s="21"/>
      <c r="E18" s="21"/>
      <c r="F18" s="63"/>
      <c r="G18" s="38"/>
      <c r="H18" s="60"/>
      <c r="I18" s="61"/>
    </row>
    <row r="19" spans="1:9" x14ac:dyDescent="0.2">
      <c r="A19" s="58"/>
      <c r="B19" s="62"/>
      <c r="C19" s="21"/>
      <c r="D19" s="21"/>
      <c r="E19" s="21"/>
      <c r="F19" s="63"/>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66" t="s">
        <v>73</v>
      </c>
      <c r="B32" s="5"/>
      <c r="C32" s="5"/>
      <c r="D32" s="5"/>
      <c r="E32" s="5"/>
      <c r="F32" s="5"/>
      <c r="G32" s="5"/>
      <c r="H32" s="6"/>
    </row>
    <row r="33" spans="1:9" x14ac:dyDescent="0.2">
      <c r="A33" s="7"/>
      <c r="B33" s="8"/>
      <c r="C33" s="211" t="s">
        <v>16</v>
      </c>
      <c r="D33" s="205"/>
      <c r="E33" s="205"/>
      <c r="F33" s="212"/>
      <c r="G33" s="205" t="s">
        <v>1</v>
      </c>
      <c r="H33" s="206"/>
    </row>
    <row r="34" spans="1:9" x14ac:dyDescent="0.2">
      <c r="A34" s="12"/>
      <c r="B34" s="13"/>
      <c r="C34" s="14" t="s">
        <v>232</v>
      </c>
      <c r="D34" s="15" t="s">
        <v>233</v>
      </c>
      <c r="E34" s="15" t="s">
        <v>234</v>
      </c>
      <c r="F34" s="16"/>
      <c r="G34" s="17" t="s">
        <v>235</v>
      </c>
      <c r="H34" s="18" t="s">
        <v>236</v>
      </c>
    </row>
    <row r="35" spans="1:9" ht="12.75" customHeight="1" x14ac:dyDescent="0.2">
      <c r="A35" s="207" t="s">
        <v>57</v>
      </c>
      <c r="B35" s="19" t="s">
        <v>3</v>
      </c>
      <c r="C35" s="80">
        <v>1723.7394637740251</v>
      </c>
      <c r="D35" s="80">
        <v>1715.0155545624009</v>
      </c>
      <c r="E35" s="81">
        <v>2036.0218121420889</v>
      </c>
      <c r="F35" s="22" t="s">
        <v>237</v>
      </c>
      <c r="G35" s="23">
        <v>18.116563142572616</v>
      </c>
      <c r="H35" s="24">
        <v>18.717396278169332</v>
      </c>
    </row>
    <row r="36" spans="1:9" ht="12.75" customHeight="1" x14ac:dyDescent="0.2">
      <c r="A36" s="208"/>
      <c r="B36" s="25" t="s">
        <v>237</v>
      </c>
      <c r="C36" s="82" t="s">
        <v>237</v>
      </c>
      <c r="D36" s="82" t="s">
        <v>237</v>
      </c>
      <c r="E36" s="82" t="s">
        <v>237</v>
      </c>
      <c r="F36" s="27"/>
      <c r="G36" s="28" t="s">
        <v>237</v>
      </c>
      <c r="H36" s="29" t="s">
        <v>237</v>
      </c>
    </row>
    <row r="37" spans="1:9" x14ac:dyDescent="0.2">
      <c r="A37" s="30" t="s">
        <v>9</v>
      </c>
      <c r="B37" s="31" t="s">
        <v>3</v>
      </c>
      <c r="C37" s="80">
        <v>358.18675231131647</v>
      </c>
      <c r="D37" s="80">
        <v>315.91774839229691</v>
      </c>
      <c r="E37" s="83">
        <v>357.14071684871595</v>
      </c>
      <c r="F37" s="22" t="s">
        <v>237</v>
      </c>
      <c r="G37" s="32">
        <v>-0.29203633463566803</v>
      </c>
      <c r="H37" s="33">
        <v>13.048639611481931</v>
      </c>
    </row>
    <row r="38" spans="1:9" x14ac:dyDescent="0.2">
      <c r="A38" s="34"/>
      <c r="B38" s="25" t="s">
        <v>237</v>
      </c>
      <c r="C38" s="82" t="s">
        <v>237</v>
      </c>
      <c r="D38" s="82" t="s">
        <v>237</v>
      </c>
      <c r="E38" s="82" t="s">
        <v>237</v>
      </c>
      <c r="F38" s="27"/>
      <c r="G38" s="35" t="s">
        <v>237</v>
      </c>
      <c r="H38" s="29" t="s">
        <v>237</v>
      </c>
    </row>
    <row r="39" spans="1:9" x14ac:dyDescent="0.2">
      <c r="A39" s="30" t="s">
        <v>46</v>
      </c>
      <c r="B39" s="31" t="s">
        <v>3</v>
      </c>
      <c r="C39" s="80">
        <v>949.23993611656874</v>
      </c>
      <c r="D39" s="80">
        <v>1004.6419565647177</v>
      </c>
      <c r="E39" s="83">
        <v>1188.1828645132482</v>
      </c>
      <c r="F39" s="22" t="s">
        <v>237</v>
      </c>
      <c r="G39" s="37">
        <v>25.172026513572305</v>
      </c>
      <c r="H39" s="33">
        <v>18.269285564792852</v>
      </c>
    </row>
    <row r="40" spans="1:9" x14ac:dyDescent="0.2">
      <c r="A40" s="34"/>
      <c r="B40" s="25" t="s">
        <v>237</v>
      </c>
      <c r="C40" s="82" t="s">
        <v>237</v>
      </c>
      <c r="D40" s="82" t="s">
        <v>237</v>
      </c>
      <c r="E40" s="82" t="s">
        <v>237</v>
      </c>
      <c r="F40" s="27"/>
      <c r="G40" s="28" t="s">
        <v>237</v>
      </c>
      <c r="H40" s="29" t="s">
        <v>237</v>
      </c>
    </row>
    <row r="41" spans="1:9" x14ac:dyDescent="0.2">
      <c r="A41" s="30" t="s">
        <v>24</v>
      </c>
      <c r="B41" s="31" t="s">
        <v>3</v>
      </c>
      <c r="C41" s="80">
        <v>416.31277534613997</v>
      </c>
      <c r="D41" s="80">
        <v>394.45584960538628</v>
      </c>
      <c r="E41" s="83">
        <v>490.69823078012507</v>
      </c>
      <c r="F41" s="22" t="s">
        <v>237</v>
      </c>
      <c r="G41" s="23">
        <v>17.86768502891556</v>
      </c>
      <c r="H41" s="24">
        <v>24.398771439444914</v>
      </c>
    </row>
    <row r="42" spans="1:9" ht="13.5" thickBot="1" x14ac:dyDescent="0.25">
      <c r="A42" s="56"/>
      <c r="B42" s="42" t="s">
        <v>237</v>
      </c>
      <c r="C42" s="86" t="s">
        <v>237</v>
      </c>
      <c r="D42" s="86" t="s">
        <v>237</v>
      </c>
      <c r="E42" s="86" t="s">
        <v>237</v>
      </c>
      <c r="F42" s="44"/>
      <c r="G42" s="57" t="s">
        <v>237</v>
      </c>
      <c r="H42" s="46" t="s">
        <v>237</v>
      </c>
    </row>
    <row r="43" spans="1:9" x14ac:dyDescent="0.2">
      <c r="A43" s="58"/>
      <c r="B43" s="62"/>
      <c r="C43" s="21"/>
      <c r="D43" s="21"/>
      <c r="E43" s="21"/>
      <c r="F43" s="63"/>
      <c r="G43" s="38"/>
      <c r="H43" s="60"/>
    </row>
    <row r="44" spans="1:9" x14ac:dyDescent="0.2">
      <c r="A44" s="58"/>
      <c r="B44" s="62"/>
      <c r="C44" s="21"/>
      <c r="D44" s="21"/>
      <c r="E44" s="21"/>
      <c r="F44" s="63"/>
      <c r="G44" s="38"/>
      <c r="H44" s="60"/>
    </row>
    <row r="45" spans="1:9" x14ac:dyDescent="0.2">
      <c r="A45" s="58"/>
      <c r="B45" s="62"/>
      <c r="C45" s="21"/>
      <c r="D45" s="21"/>
      <c r="E45" s="21"/>
      <c r="F45" s="63"/>
      <c r="G45" s="38"/>
      <c r="H45" s="60"/>
    </row>
    <row r="46" spans="1:9" x14ac:dyDescent="0.2">
      <c r="A46" s="58"/>
      <c r="B46" s="62"/>
      <c r="C46" s="21"/>
      <c r="D46" s="21"/>
      <c r="E46" s="21"/>
      <c r="F46" s="63"/>
      <c r="G46" s="38"/>
      <c r="H46" s="60"/>
    </row>
    <row r="47" spans="1:9" x14ac:dyDescent="0.2">
      <c r="A47" s="58"/>
      <c r="B47" s="62"/>
      <c r="C47" s="21"/>
      <c r="D47" s="21"/>
      <c r="E47" s="21"/>
      <c r="F47" s="63"/>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238</v>
      </c>
      <c r="G61" s="53"/>
      <c r="H61" s="210">
        <v>19</v>
      </c>
    </row>
    <row r="62" spans="1:9" ht="12.75" customHeight="1" x14ac:dyDescent="0.2">
      <c r="A62" s="54" t="s">
        <v>239</v>
      </c>
      <c r="G62" s="53"/>
      <c r="H62" s="203"/>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5" display="Tilbake til innholdsfortegnelsen" xr:uid="{00000000-0004-0000-0E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153</v>
      </c>
      <c r="B4" s="5"/>
      <c r="C4" s="5"/>
      <c r="D4" s="5"/>
      <c r="E4" s="5"/>
      <c r="F4" s="5"/>
      <c r="G4" s="5"/>
      <c r="H4" s="6"/>
    </row>
    <row r="5" spans="1:9" x14ac:dyDescent="0.2">
      <c r="A5" s="7"/>
      <c r="B5" s="8"/>
      <c r="C5" s="9"/>
      <c r="D5" s="8"/>
      <c r="E5" s="10"/>
      <c r="F5" s="11"/>
      <c r="G5" s="205" t="s">
        <v>1</v>
      </c>
      <c r="H5" s="206"/>
    </row>
    <row r="6" spans="1:9" x14ac:dyDescent="0.2">
      <c r="A6" s="12"/>
      <c r="B6" s="13"/>
      <c r="C6" s="14" t="s">
        <v>232</v>
      </c>
      <c r="D6" s="15" t="s">
        <v>233</v>
      </c>
      <c r="E6" s="15" t="s">
        <v>234</v>
      </c>
      <c r="F6" s="16"/>
      <c r="G6" s="17" t="s">
        <v>235</v>
      </c>
      <c r="H6" s="18" t="s">
        <v>236</v>
      </c>
    </row>
    <row r="7" spans="1:9" ht="12.75" customHeight="1" x14ac:dyDescent="0.2">
      <c r="A7" s="207" t="s">
        <v>60</v>
      </c>
      <c r="B7" s="19" t="s">
        <v>3</v>
      </c>
      <c r="C7" s="20">
        <v>24026.283333333333</v>
      </c>
      <c r="D7" s="20">
        <v>27254.799999999999</v>
      </c>
      <c r="E7" s="79">
        <v>27600.996666666666</v>
      </c>
      <c r="F7" s="22" t="s">
        <v>237</v>
      </c>
      <c r="G7" s="23">
        <v>14.878345034639139</v>
      </c>
      <c r="H7" s="24">
        <v>1.270222737523909</v>
      </c>
    </row>
    <row r="8" spans="1:9" ht="13.7" customHeight="1" thickBot="1" x14ac:dyDescent="0.25">
      <c r="A8" s="213"/>
      <c r="B8" s="42" t="s">
        <v>237</v>
      </c>
      <c r="C8" s="43" t="s">
        <v>237</v>
      </c>
      <c r="D8" s="43" t="s">
        <v>237</v>
      </c>
      <c r="E8" s="43" t="s">
        <v>237</v>
      </c>
      <c r="F8" s="44"/>
      <c r="G8" s="57" t="s">
        <v>237</v>
      </c>
      <c r="H8" s="46" t="s">
        <v>237</v>
      </c>
    </row>
    <row r="9" spans="1:9" x14ac:dyDescent="0.2">
      <c r="A9" s="58"/>
      <c r="B9" s="58"/>
      <c r="C9" s="21"/>
      <c r="D9" s="21"/>
      <c r="E9" s="21"/>
      <c r="F9" s="59"/>
      <c r="G9" s="38"/>
      <c r="H9" s="60"/>
      <c r="I9" s="61"/>
    </row>
    <row r="10" spans="1:9" x14ac:dyDescent="0.2">
      <c r="A10" s="58"/>
      <c r="B10" s="58"/>
      <c r="C10" s="21"/>
      <c r="D10" s="21"/>
      <c r="E10" s="21"/>
      <c r="F10" s="59"/>
      <c r="G10" s="38"/>
      <c r="H10" s="60"/>
      <c r="I10" s="61"/>
    </row>
    <row r="11" spans="1:9" x14ac:dyDescent="0.2">
      <c r="A11" s="58"/>
      <c r="B11" s="58"/>
      <c r="C11" s="21"/>
      <c r="D11" s="21"/>
      <c r="E11" s="21"/>
      <c r="F11" s="59"/>
      <c r="G11" s="38"/>
      <c r="H11" s="60"/>
      <c r="I11" s="61"/>
    </row>
    <row r="12" spans="1:9" x14ac:dyDescent="0.2">
      <c r="A12" s="58"/>
      <c r="B12" s="58"/>
      <c r="C12" s="21"/>
      <c r="D12" s="21"/>
      <c r="E12" s="21"/>
      <c r="F12" s="59"/>
      <c r="G12" s="38"/>
      <c r="H12" s="60"/>
      <c r="I12" s="61"/>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72</v>
      </c>
      <c r="B32" s="5"/>
      <c r="C32" s="5"/>
      <c r="D32" s="5"/>
      <c r="E32" s="5"/>
      <c r="F32" s="5"/>
      <c r="G32" s="5"/>
      <c r="H32" s="6"/>
    </row>
    <row r="33" spans="1:9" x14ac:dyDescent="0.2">
      <c r="A33" s="7"/>
      <c r="B33" s="8"/>
      <c r="C33" s="211" t="s">
        <v>16</v>
      </c>
      <c r="D33" s="205"/>
      <c r="E33" s="205"/>
      <c r="F33" s="212"/>
      <c r="G33" s="205" t="s">
        <v>1</v>
      </c>
      <c r="H33" s="206"/>
    </row>
    <row r="34" spans="1:9" x14ac:dyDescent="0.2">
      <c r="A34" s="12"/>
      <c r="B34" s="13"/>
      <c r="C34" s="14" t="s">
        <v>232</v>
      </c>
      <c r="D34" s="15" t="s">
        <v>233</v>
      </c>
      <c r="E34" s="15" t="s">
        <v>234</v>
      </c>
      <c r="F34" s="16"/>
      <c r="G34" s="17" t="s">
        <v>235</v>
      </c>
      <c r="H34" s="18" t="s">
        <v>236</v>
      </c>
    </row>
    <row r="35" spans="1:9" ht="12.75" customHeight="1" x14ac:dyDescent="0.2">
      <c r="A35" s="207" t="s">
        <v>60</v>
      </c>
      <c r="B35" s="19" t="s">
        <v>3</v>
      </c>
      <c r="C35" s="80">
        <v>573.57984776658577</v>
      </c>
      <c r="D35" s="80">
        <v>750.93103671113704</v>
      </c>
      <c r="E35" s="81">
        <v>790.99551165503703</v>
      </c>
      <c r="F35" s="22" t="s">
        <v>237</v>
      </c>
      <c r="G35" s="23">
        <v>37.905038807591978</v>
      </c>
      <c r="H35" s="24">
        <v>5.3353068371459074</v>
      </c>
    </row>
    <row r="36" spans="1:9" ht="12.75" customHeight="1" thickBot="1" x14ac:dyDescent="0.25">
      <c r="A36" s="213"/>
      <c r="B36" s="42" t="s">
        <v>237</v>
      </c>
      <c r="C36" s="86" t="s">
        <v>237</v>
      </c>
      <c r="D36" s="86" t="s">
        <v>237</v>
      </c>
      <c r="E36" s="86" t="s">
        <v>237</v>
      </c>
      <c r="F36" s="44"/>
      <c r="G36" s="57" t="s">
        <v>237</v>
      </c>
      <c r="H36" s="46" t="s">
        <v>237</v>
      </c>
    </row>
    <row r="37" spans="1:9" x14ac:dyDescent="0.2">
      <c r="A37" s="58"/>
      <c r="B37" s="58"/>
      <c r="C37" s="21"/>
      <c r="D37" s="21"/>
      <c r="E37" s="21"/>
      <c r="F37" s="59"/>
      <c r="G37" s="38"/>
      <c r="H37" s="60"/>
      <c r="I37" s="61"/>
    </row>
    <row r="38" spans="1:9" x14ac:dyDescent="0.2">
      <c r="A38" s="58"/>
      <c r="B38" s="62"/>
      <c r="C38" s="21"/>
      <c r="D38" s="21"/>
      <c r="E38" s="21"/>
      <c r="F38" s="63"/>
      <c r="G38" s="38"/>
      <c r="H38" s="60"/>
      <c r="I38" s="61"/>
    </row>
    <row r="39" spans="1:9" x14ac:dyDescent="0.2">
      <c r="A39" s="58"/>
      <c r="B39" s="58"/>
      <c r="C39" s="21"/>
      <c r="D39" s="21"/>
      <c r="E39" s="21"/>
      <c r="F39" s="59"/>
      <c r="G39" s="38"/>
      <c r="H39" s="60"/>
      <c r="I39" s="61"/>
    </row>
    <row r="40" spans="1:9" x14ac:dyDescent="0.2">
      <c r="A40" s="58"/>
      <c r="B40" s="62"/>
      <c r="C40" s="21"/>
      <c r="D40" s="21"/>
      <c r="E40" s="21"/>
      <c r="F40" s="63"/>
      <c r="G40" s="38"/>
      <c r="H40" s="60"/>
      <c r="I40" s="61"/>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238</v>
      </c>
      <c r="H61" s="202">
        <v>20</v>
      </c>
    </row>
    <row r="62" spans="1:9" ht="12.75" customHeight="1" x14ac:dyDescent="0.2">
      <c r="A62" s="54" t="s">
        <v>239</v>
      </c>
      <c r="H62" s="203"/>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7" display="Tilbake til innholdsfortegnelsen" xr:uid="{00000000-0004-0000-0F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8"/>
  <sheetViews>
    <sheetView showGridLines="0" showRowColHeaders="0" zoomScaleNormal="100" workbookViewId="0"/>
  </sheetViews>
  <sheetFormatPr defaultColWidth="11.42578125" defaultRowHeight="12.75" x14ac:dyDescent="0.2"/>
  <cols>
    <col min="1" max="1" width="26.42578125" style="115" customWidth="1"/>
    <col min="2" max="2" width="8.140625" style="115" customWidth="1"/>
    <col min="3" max="4" width="10.42578125" style="115" customWidth="1"/>
    <col min="5" max="5" width="9.85546875" style="115" customWidth="1"/>
    <col min="6" max="6" width="1.5703125" style="115" customWidth="1"/>
    <col min="7" max="7" width="7.5703125" style="115" customWidth="1"/>
    <col min="8" max="8" width="8.85546875" style="115" customWidth="1"/>
    <col min="9" max="16384" width="11.42578125" style="115"/>
  </cols>
  <sheetData>
    <row r="1" spans="1:8" ht="5.25" customHeight="1" x14ac:dyDescent="0.2"/>
    <row r="2" spans="1:8" x14ac:dyDescent="0.2">
      <c r="A2" s="92" t="s">
        <v>0</v>
      </c>
      <c r="B2" s="116"/>
      <c r="C2" s="116"/>
      <c r="D2" s="116"/>
      <c r="E2" s="116"/>
      <c r="F2" s="116"/>
      <c r="G2" s="116"/>
    </row>
    <row r="3" spans="1:8" ht="6" customHeight="1" x14ac:dyDescent="0.2">
      <c r="A3" s="3"/>
      <c r="B3" s="116"/>
      <c r="C3" s="116"/>
      <c r="D3" s="116"/>
      <c r="E3" s="116"/>
      <c r="F3" s="116"/>
      <c r="G3" s="116"/>
    </row>
    <row r="4" spans="1:8" ht="16.5" thickBot="1" x14ac:dyDescent="0.3">
      <c r="A4" s="117" t="s">
        <v>212</v>
      </c>
      <c r="B4" s="118"/>
      <c r="C4" s="118"/>
      <c r="D4" s="118"/>
      <c r="E4" s="118"/>
      <c r="F4" s="118"/>
      <c r="G4" s="118"/>
      <c r="H4" s="119"/>
    </row>
    <row r="5" spans="1:8" x14ac:dyDescent="0.2">
      <c r="A5" s="120"/>
      <c r="B5" s="121"/>
      <c r="C5" s="122"/>
      <c r="D5" s="121"/>
      <c r="E5" s="123"/>
      <c r="F5" s="124"/>
      <c r="G5" s="216" t="s">
        <v>1</v>
      </c>
      <c r="H5" s="217"/>
    </row>
    <row r="6" spans="1:8" x14ac:dyDescent="0.2">
      <c r="A6" s="125"/>
      <c r="B6" s="126"/>
      <c r="C6" s="127" t="s">
        <v>232</v>
      </c>
      <c r="D6" s="128" t="s">
        <v>233</v>
      </c>
      <c r="E6" s="128" t="s">
        <v>234</v>
      </c>
      <c r="F6" s="129"/>
      <c r="G6" s="130" t="s">
        <v>235</v>
      </c>
      <c r="H6" s="131" t="s">
        <v>236</v>
      </c>
    </row>
    <row r="7" spans="1:8" ht="12.75" customHeight="1" x14ac:dyDescent="0.2">
      <c r="A7" s="218" t="s">
        <v>193</v>
      </c>
      <c r="B7" s="132" t="s">
        <v>3</v>
      </c>
      <c r="C7" s="20">
        <v>5769</v>
      </c>
      <c r="D7" s="20">
        <v>6375</v>
      </c>
      <c r="E7" s="79">
        <v>6379</v>
      </c>
      <c r="F7" s="22" t="s">
        <v>237</v>
      </c>
      <c r="G7" s="133">
        <v>10.573756283584686</v>
      </c>
      <c r="H7" s="134">
        <v>6.2745098039201253E-2</v>
      </c>
    </row>
    <row r="8" spans="1:8" ht="12.75" customHeight="1" x14ac:dyDescent="0.2">
      <c r="A8" s="219"/>
      <c r="B8" s="135" t="s">
        <v>237</v>
      </c>
      <c r="C8" s="26" t="s">
        <v>237</v>
      </c>
      <c r="D8" s="26" t="s">
        <v>237</v>
      </c>
      <c r="E8" s="26" t="s">
        <v>237</v>
      </c>
      <c r="F8" s="27"/>
      <c r="G8" s="136" t="s">
        <v>237</v>
      </c>
      <c r="H8" s="137" t="s">
        <v>237</v>
      </c>
    </row>
    <row r="9" spans="1:8" x14ac:dyDescent="0.2">
      <c r="A9" s="138" t="s">
        <v>194</v>
      </c>
      <c r="B9" s="139" t="s">
        <v>3</v>
      </c>
      <c r="C9" s="20">
        <v>1690</v>
      </c>
      <c r="D9" s="20">
        <v>2249</v>
      </c>
      <c r="E9" s="20">
        <v>2198</v>
      </c>
      <c r="F9" s="22" t="s">
        <v>237</v>
      </c>
      <c r="G9" s="140">
        <v>30.059171597633139</v>
      </c>
      <c r="H9" s="141">
        <v>-2.26767452200977</v>
      </c>
    </row>
    <row r="10" spans="1:8" x14ac:dyDescent="0.2">
      <c r="A10" s="142"/>
      <c r="B10" s="135" t="s">
        <v>237</v>
      </c>
      <c r="C10" s="26" t="s">
        <v>237</v>
      </c>
      <c r="D10" s="26" t="s">
        <v>237</v>
      </c>
      <c r="E10" s="26" t="s">
        <v>237</v>
      </c>
      <c r="F10" s="27"/>
      <c r="G10" s="143" t="s">
        <v>237</v>
      </c>
      <c r="H10" s="137" t="s">
        <v>237</v>
      </c>
    </row>
    <row r="11" spans="1:8" x14ac:dyDescent="0.2">
      <c r="A11" s="138" t="s">
        <v>195</v>
      </c>
      <c r="B11" s="139" t="s">
        <v>3</v>
      </c>
      <c r="C11" s="20">
        <v>492</v>
      </c>
      <c r="D11" s="20">
        <v>545</v>
      </c>
      <c r="E11" s="20">
        <v>616</v>
      </c>
      <c r="F11" s="22" t="s">
        <v>237</v>
      </c>
      <c r="G11" s="144">
        <v>25.203252032520311</v>
      </c>
      <c r="H11" s="141">
        <v>13.027522935779828</v>
      </c>
    </row>
    <row r="12" spans="1:8" x14ac:dyDescent="0.2">
      <c r="A12" s="142"/>
      <c r="B12" s="135" t="s">
        <v>237</v>
      </c>
      <c r="C12" s="26" t="s">
        <v>237</v>
      </c>
      <c r="D12" s="26" t="s">
        <v>237</v>
      </c>
      <c r="E12" s="26" t="s">
        <v>237</v>
      </c>
      <c r="F12" s="27"/>
      <c r="G12" s="136" t="s">
        <v>237</v>
      </c>
      <c r="H12" s="137" t="s">
        <v>237</v>
      </c>
    </row>
    <row r="13" spans="1:8" x14ac:dyDescent="0.2">
      <c r="A13" s="138" t="s">
        <v>228</v>
      </c>
      <c r="B13" s="139" t="s">
        <v>3</v>
      </c>
      <c r="C13" s="20">
        <v>128</v>
      </c>
      <c r="D13" s="20">
        <v>166</v>
      </c>
      <c r="E13" s="20">
        <v>153</v>
      </c>
      <c r="F13" s="22" t="s">
        <v>237</v>
      </c>
      <c r="G13" s="133">
        <v>19.53125</v>
      </c>
      <c r="H13" s="134">
        <v>-7.8313253012048136</v>
      </c>
    </row>
    <row r="14" spans="1:8" x14ac:dyDescent="0.2">
      <c r="A14" s="142"/>
      <c r="B14" s="135" t="s">
        <v>237</v>
      </c>
      <c r="C14" s="26" t="s">
        <v>237</v>
      </c>
      <c r="D14" s="26" t="s">
        <v>237</v>
      </c>
      <c r="E14" s="26" t="s">
        <v>237</v>
      </c>
      <c r="F14" s="27"/>
      <c r="G14" s="145" t="s">
        <v>237</v>
      </c>
      <c r="H14" s="134" t="s">
        <v>237</v>
      </c>
    </row>
    <row r="15" spans="1:8" x14ac:dyDescent="0.2">
      <c r="A15" s="138" t="s">
        <v>196</v>
      </c>
      <c r="B15" s="139" t="s">
        <v>3</v>
      </c>
      <c r="C15" s="20">
        <v>2440</v>
      </c>
      <c r="D15" s="20">
        <v>2468</v>
      </c>
      <c r="E15" s="20">
        <v>2248</v>
      </c>
      <c r="F15" s="22" t="s">
        <v>237</v>
      </c>
      <c r="G15" s="144">
        <v>-7.8688524590163951</v>
      </c>
      <c r="H15" s="141">
        <v>-8.9141004862236599</v>
      </c>
    </row>
    <row r="16" spans="1:8" x14ac:dyDescent="0.2">
      <c r="A16" s="142"/>
      <c r="B16" s="135" t="s">
        <v>237</v>
      </c>
      <c r="C16" s="26" t="s">
        <v>237</v>
      </c>
      <c r="D16" s="26" t="s">
        <v>237</v>
      </c>
      <c r="E16" s="26" t="s">
        <v>237</v>
      </c>
      <c r="F16" s="27"/>
      <c r="G16" s="136" t="s">
        <v>237</v>
      </c>
      <c r="H16" s="137" t="s">
        <v>237</v>
      </c>
    </row>
    <row r="17" spans="1:9" x14ac:dyDescent="0.2">
      <c r="A17" s="138" t="s">
        <v>197</v>
      </c>
      <c r="B17" s="139" t="s">
        <v>3</v>
      </c>
      <c r="C17" s="20">
        <v>502</v>
      </c>
      <c r="D17" s="20">
        <v>478</v>
      </c>
      <c r="E17" s="20">
        <v>489</v>
      </c>
      <c r="F17" s="22" t="s">
        <v>237</v>
      </c>
      <c r="G17" s="144">
        <v>-2.5896414342629441</v>
      </c>
      <c r="H17" s="141">
        <v>2.3012552301255198</v>
      </c>
    </row>
    <row r="18" spans="1:9" x14ac:dyDescent="0.2">
      <c r="A18" s="138"/>
      <c r="B18" s="135" t="s">
        <v>237</v>
      </c>
      <c r="C18" s="26" t="s">
        <v>237</v>
      </c>
      <c r="D18" s="26" t="s">
        <v>237</v>
      </c>
      <c r="E18" s="26" t="s">
        <v>237</v>
      </c>
      <c r="F18" s="27"/>
      <c r="G18" s="136" t="s">
        <v>237</v>
      </c>
      <c r="H18" s="137" t="s">
        <v>237</v>
      </c>
    </row>
    <row r="19" spans="1:9" x14ac:dyDescent="0.2">
      <c r="A19" s="146" t="s">
        <v>198</v>
      </c>
      <c r="B19" s="139" t="s">
        <v>3</v>
      </c>
      <c r="C19" s="20">
        <v>31</v>
      </c>
      <c r="D19" s="20">
        <v>34</v>
      </c>
      <c r="E19" s="20">
        <v>20</v>
      </c>
      <c r="F19" s="22" t="s">
        <v>237</v>
      </c>
      <c r="G19" s="133">
        <v>-35.483870967741936</v>
      </c>
      <c r="H19" s="134">
        <v>-41.17647058823529</v>
      </c>
    </row>
    <row r="20" spans="1:9" x14ac:dyDescent="0.2">
      <c r="A20" s="142"/>
      <c r="B20" s="135" t="s">
        <v>237</v>
      </c>
      <c r="C20" s="26" t="s">
        <v>237</v>
      </c>
      <c r="D20" s="26" t="s">
        <v>237</v>
      </c>
      <c r="E20" s="26" t="s">
        <v>237</v>
      </c>
      <c r="F20" s="27"/>
      <c r="G20" s="145" t="s">
        <v>237</v>
      </c>
      <c r="H20" s="134" t="s">
        <v>237</v>
      </c>
    </row>
    <row r="21" spans="1:9" x14ac:dyDescent="0.2">
      <c r="A21" s="146" t="s">
        <v>199</v>
      </c>
      <c r="B21" s="139" t="s">
        <v>3</v>
      </c>
      <c r="C21" s="20">
        <v>9</v>
      </c>
      <c r="D21" s="20">
        <v>17</v>
      </c>
      <c r="E21" s="20">
        <v>13</v>
      </c>
      <c r="F21" s="22" t="s">
        <v>237</v>
      </c>
      <c r="G21" s="144">
        <v>44.444444444444429</v>
      </c>
      <c r="H21" s="141">
        <v>-23.529411764705884</v>
      </c>
    </row>
    <row r="22" spans="1:9" x14ac:dyDescent="0.2">
      <c r="A22" s="142"/>
      <c r="B22" s="135" t="s">
        <v>237</v>
      </c>
      <c r="C22" s="26" t="s">
        <v>237</v>
      </c>
      <c r="D22" s="26" t="s">
        <v>237</v>
      </c>
      <c r="E22" s="26" t="s">
        <v>237</v>
      </c>
      <c r="F22" s="27"/>
      <c r="G22" s="136" t="s">
        <v>237</v>
      </c>
      <c r="H22" s="137" t="s">
        <v>237</v>
      </c>
    </row>
    <row r="23" spans="1:9" x14ac:dyDescent="0.2">
      <c r="A23" s="146" t="s">
        <v>200</v>
      </c>
      <c r="B23" s="139" t="s">
        <v>3</v>
      </c>
      <c r="C23" s="20">
        <v>213</v>
      </c>
      <c r="D23" s="20">
        <v>396</v>
      </c>
      <c r="E23" s="20">
        <v>454</v>
      </c>
      <c r="F23" s="22" t="s">
        <v>237</v>
      </c>
      <c r="G23" s="144">
        <v>113.14553990610329</v>
      </c>
      <c r="H23" s="141">
        <v>14.646464646464636</v>
      </c>
    </row>
    <row r="24" spans="1:9" x14ac:dyDescent="0.2">
      <c r="A24" s="142"/>
      <c r="B24" s="135" t="s">
        <v>237</v>
      </c>
      <c r="C24" s="26" t="s">
        <v>237</v>
      </c>
      <c r="D24" s="26" t="s">
        <v>237</v>
      </c>
      <c r="E24" s="26" t="s">
        <v>237</v>
      </c>
      <c r="F24" s="27"/>
      <c r="G24" s="136" t="s">
        <v>237</v>
      </c>
      <c r="H24" s="137" t="s">
        <v>237</v>
      </c>
    </row>
    <row r="25" spans="1:9" x14ac:dyDescent="0.2">
      <c r="A25" s="138" t="s">
        <v>24</v>
      </c>
      <c r="B25" s="139" t="s">
        <v>3</v>
      </c>
      <c r="C25" s="20">
        <v>1588</v>
      </c>
      <c r="D25" s="20">
        <v>1581</v>
      </c>
      <c r="E25" s="20">
        <v>1553</v>
      </c>
      <c r="F25" s="22" t="s">
        <v>237</v>
      </c>
      <c r="G25" s="133">
        <v>-2.2040302267002545</v>
      </c>
      <c r="H25" s="134">
        <v>-1.7710309930423733</v>
      </c>
      <c r="I25" s="147"/>
    </row>
    <row r="26" spans="1:9" ht="13.5" thickBot="1" x14ac:dyDescent="0.25">
      <c r="A26" s="148"/>
      <c r="B26" s="149" t="s">
        <v>237</v>
      </c>
      <c r="C26" s="43" t="s">
        <v>237</v>
      </c>
      <c r="D26" s="43" t="s">
        <v>237</v>
      </c>
      <c r="E26" s="43" t="s">
        <v>237</v>
      </c>
      <c r="F26" s="44"/>
      <c r="G26" s="150" t="s">
        <v>237</v>
      </c>
      <c r="H26" s="151" t="s">
        <v>237</v>
      </c>
      <c r="I26" s="147"/>
    </row>
    <row r="27" spans="1:9" x14ac:dyDescent="0.2">
      <c r="A27" s="152"/>
      <c r="B27" s="152"/>
      <c r="C27" s="64"/>
      <c r="D27" s="64"/>
      <c r="E27" s="21"/>
      <c r="F27" s="59"/>
      <c r="G27" s="145"/>
      <c r="H27" s="153"/>
      <c r="I27" s="147"/>
    </row>
    <row r="28" spans="1:9" x14ac:dyDescent="0.2">
      <c r="A28" s="152"/>
      <c r="B28" s="152"/>
      <c r="C28" s="64"/>
      <c r="D28" s="64"/>
      <c r="E28" s="21"/>
      <c r="F28" s="59"/>
      <c r="G28" s="145"/>
      <c r="H28" s="153"/>
      <c r="I28" s="147"/>
    </row>
    <row r="29" spans="1:9" x14ac:dyDescent="0.2">
      <c r="A29" s="152"/>
      <c r="B29" s="152"/>
      <c r="C29" s="64"/>
      <c r="D29" s="64"/>
      <c r="E29" s="21"/>
      <c r="F29" s="59"/>
      <c r="G29" s="145"/>
      <c r="H29" s="153"/>
      <c r="I29" s="147"/>
    </row>
    <row r="30" spans="1:9" x14ac:dyDescent="0.2">
      <c r="A30" s="154"/>
      <c r="B30" s="155"/>
      <c r="C30" s="21"/>
      <c r="D30" s="21"/>
      <c r="E30" s="21"/>
      <c r="F30" s="63"/>
      <c r="G30" s="145"/>
      <c r="H30" s="153"/>
      <c r="I30" s="147"/>
    </row>
    <row r="31" spans="1:9" x14ac:dyDescent="0.2">
      <c r="A31" s="156"/>
      <c r="B31" s="157"/>
      <c r="C31" s="49"/>
      <c r="D31" s="55"/>
      <c r="E31" s="49"/>
      <c r="F31" s="49"/>
      <c r="G31" s="158"/>
      <c r="H31" s="159"/>
      <c r="I31" s="147"/>
    </row>
    <row r="32" spans="1:9" ht="16.5" thickBot="1" x14ac:dyDescent="0.3">
      <c r="A32" s="117" t="s">
        <v>213</v>
      </c>
      <c r="B32" s="118"/>
      <c r="C32" s="118"/>
      <c r="D32" s="118"/>
      <c r="E32" s="118"/>
      <c r="F32" s="118"/>
      <c r="G32" s="118"/>
      <c r="H32" s="119"/>
    </row>
    <row r="33" spans="1:8" x14ac:dyDescent="0.2">
      <c r="A33" s="120"/>
      <c r="B33" s="121"/>
      <c r="C33" s="220" t="s">
        <v>16</v>
      </c>
      <c r="D33" s="216"/>
      <c r="E33" s="216"/>
      <c r="F33" s="221"/>
      <c r="G33" s="216" t="s">
        <v>1</v>
      </c>
      <c r="H33" s="217"/>
    </row>
    <row r="34" spans="1:8" x14ac:dyDescent="0.2">
      <c r="A34" s="125"/>
      <c r="B34" s="126"/>
      <c r="C34" s="127" t="s">
        <v>232</v>
      </c>
      <c r="D34" s="128" t="s">
        <v>233</v>
      </c>
      <c r="E34" s="128" t="s">
        <v>234</v>
      </c>
      <c r="F34" s="129"/>
      <c r="G34" s="130" t="s">
        <v>235</v>
      </c>
      <c r="H34" s="131" t="s">
        <v>236</v>
      </c>
    </row>
    <row r="35" spans="1:8" ht="12.75" customHeight="1" x14ac:dyDescent="0.2">
      <c r="A35" s="218" t="s">
        <v>193</v>
      </c>
      <c r="B35" s="132" t="s">
        <v>3</v>
      </c>
      <c r="C35" s="80">
        <v>1042.4939548825184</v>
      </c>
      <c r="D35" s="80">
        <v>1135.0357251820453</v>
      </c>
      <c r="E35" s="81">
        <v>1443.9436886190492</v>
      </c>
      <c r="F35" s="22" t="s">
        <v>237</v>
      </c>
      <c r="G35" s="133">
        <v>38.508591043270968</v>
      </c>
      <c r="H35" s="134">
        <v>27.215704015612289</v>
      </c>
    </row>
    <row r="36" spans="1:8" ht="12.75" customHeight="1" x14ac:dyDescent="0.2">
      <c r="A36" s="219"/>
      <c r="B36" s="135" t="s">
        <v>237</v>
      </c>
      <c r="C36" s="82" t="s">
        <v>237</v>
      </c>
      <c r="D36" s="82" t="s">
        <v>237</v>
      </c>
      <c r="E36" s="82" t="s">
        <v>237</v>
      </c>
      <c r="F36" s="27"/>
      <c r="G36" s="136" t="s">
        <v>237</v>
      </c>
      <c r="H36" s="137" t="s">
        <v>237</v>
      </c>
    </row>
    <row r="37" spans="1:8" x14ac:dyDescent="0.2">
      <c r="A37" s="138" t="s">
        <v>194</v>
      </c>
      <c r="B37" s="139" t="s">
        <v>3</v>
      </c>
      <c r="C37" s="80">
        <v>518.2274594430562</v>
      </c>
      <c r="D37" s="80">
        <v>554.71764030581437</v>
      </c>
      <c r="E37" s="80">
        <v>688.2422473786678</v>
      </c>
      <c r="F37" s="22" t="s">
        <v>237</v>
      </c>
      <c r="G37" s="140">
        <v>32.806981729283137</v>
      </c>
      <c r="H37" s="141">
        <v>24.070733896120871</v>
      </c>
    </row>
    <row r="38" spans="1:8" x14ac:dyDescent="0.2">
      <c r="A38" s="142"/>
      <c r="B38" s="135" t="s">
        <v>237</v>
      </c>
      <c r="C38" s="82" t="s">
        <v>237</v>
      </c>
      <c r="D38" s="82" t="s">
        <v>237</v>
      </c>
      <c r="E38" s="82" t="s">
        <v>237</v>
      </c>
      <c r="F38" s="27"/>
      <c r="G38" s="143" t="s">
        <v>237</v>
      </c>
      <c r="H38" s="137" t="s">
        <v>237</v>
      </c>
    </row>
    <row r="39" spans="1:8" x14ac:dyDescent="0.2">
      <c r="A39" s="138" t="s">
        <v>195</v>
      </c>
      <c r="B39" s="139" t="s">
        <v>3</v>
      </c>
      <c r="C39" s="80">
        <v>61.751132220382033</v>
      </c>
      <c r="D39" s="80">
        <v>74.505171291976808</v>
      </c>
      <c r="E39" s="80">
        <v>109.81435476733347</v>
      </c>
      <c r="F39" s="22" t="s">
        <v>237</v>
      </c>
      <c r="G39" s="144">
        <v>77.833751088838085</v>
      </c>
      <c r="H39" s="141">
        <v>47.391587540929493</v>
      </c>
    </row>
    <row r="40" spans="1:8" x14ac:dyDescent="0.2">
      <c r="A40" s="142"/>
      <c r="B40" s="135" t="s">
        <v>237</v>
      </c>
      <c r="C40" s="82" t="s">
        <v>237</v>
      </c>
      <c r="D40" s="82" t="s">
        <v>237</v>
      </c>
      <c r="E40" s="82" t="s">
        <v>237</v>
      </c>
      <c r="F40" s="27"/>
      <c r="G40" s="136" t="s">
        <v>237</v>
      </c>
      <c r="H40" s="137" t="s">
        <v>237</v>
      </c>
    </row>
    <row r="41" spans="1:8" x14ac:dyDescent="0.2">
      <c r="A41" s="138" t="s">
        <v>228</v>
      </c>
      <c r="B41" s="139" t="s">
        <v>3</v>
      </c>
      <c r="C41" s="80">
        <v>90.457023977797775</v>
      </c>
      <c r="D41" s="80">
        <v>101.38107377481737</v>
      </c>
      <c r="E41" s="80">
        <v>139.54863849828595</v>
      </c>
      <c r="F41" s="22" t="s">
        <v>237</v>
      </c>
      <c r="G41" s="133">
        <v>54.270649598794535</v>
      </c>
      <c r="H41" s="134">
        <v>37.647623271622166</v>
      </c>
    </row>
    <row r="42" spans="1:8" x14ac:dyDescent="0.2">
      <c r="A42" s="142"/>
      <c r="B42" s="135" t="s">
        <v>237</v>
      </c>
      <c r="C42" s="82" t="s">
        <v>237</v>
      </c>
      <c r="D42" s="82" t="s">
        <v>237</v>
      </c>
      <c r="E42" s="82" t="s">
        <v>237</v>
      </c>
      <c r="F42" s="27"/>
      <c r="G42" s="145" t="s">
        <v>237</v>
      </c>
      <c r="H42" s="134" t="s">
        <v>237</v>
      </c>
    </row>
    <row r="43" spans="1:8" x14ac:dyDescent="0.2">
      <c r="A43" s="138" t="s">
        <v>196</v>
      </c>
      <c r="B43" s="139" t="s">
        <v>3</v>
      </c>
      <c r="C43" s="80">
        <v>41.031011127415731</v>
      </c>
      <c r="D43" s="80">
        <v>38.818838122840567</v>
      </c>
      <c r="E43" s="80">
        <v>54.389097560952479</v>
      </c>
      <c r="F43" s="22" t="s">
        <v>237</v>
      </c>
      <c r="G43" s="144">
        <v>32.556074214342885</v>
      </c>
      <c r="H43" s="141">
        <v>40.110060452712361</v>
      </c>
    </row>
    <row r="44" spans="1:8" x14ac:dyDescent="0.2">
      <c r="A44" s="142"/>
      <c r="B44" s="135" t="s">
        <v>237</v>
      </c>
      <c r="C44" s="82" t="s">
        <v>237</v>
      </c>
      <c r="D44" s="82" t="s">
        <v>237</v>
      </c>
      <c r="E44" s="82" t="s">
        <v>237</v>
      </c>
      <c r="F44" s="27"/>
      <c r="G44" s="136" t="s">
        <v>237</v>
      </c>
      <c r="H44" s="137" t="s">
        <v>237</v>
      </c>
    </row>
    <row r="45" spans="1:8" x14ac:dyDescent="0.2">
      <c r="A45" s="138" t="s">
        <v>197</v>
      </c>
      <c r="B45" s="139" t="s">
        <v>3</v>
      </c>
      <c r="C45" s="80">
        <v>18.10926248148315</v>
      </c>
      <c r="D45" s="80">
        <v>16.811149084568115</v>
      </c>
      <c r="E45" s="80">
        <v>22.229165078190494</v>
      </c>
      <c r="F45" s="22" t="s">
        <v>237</v>
      </c>
      <c r="G45" s="144">
        <v>22.750250601977712</v>
      </c>
      <c r="H45" s="141">
        <v>32.228707070332717</v>
      </c>
    </row>
    <row r="46" spans="1:8" x14ac:dyDescent="0.2">
      <c r="A46" s="138"/>
      <c r="B46" s="135" t="s">
        <v>237</v>
      </c>
      <c r="C46" s="82" t="s">
        <v>237</v>
      </c>
      <c r="D46" s="82" t="s">
        <v>237</v>
      </c>
      <c r="E46" s="82" t="s">
        <v>237</v>
      </c>
      <c r="F46" s="27"/>
      <c r="G46" s="136" t="s">
        <v>237</v>
      </c>
      <c r="H46" s="137" t="s">
        <v>237</v>
      </c>
    </row>
    <row r="47" spans="1:8" x14ac:dyDescent="0.2">
      <c r="A47" s="146" t="s">
        <v>198</v>
      </c>
      <c r="B47" s="139" t="s">
        <v>3</v>
      </c>
      <c r="C47" s="80">
        <v>7.8396207614831468</v>
      </c>
      <c r="D47" s="80">
        <v>7.9401496045681128</v>
      </c>
      <c r="E47" s="80">
        <v>10.160402538190496</v>
      </c>
      <c r="F47" s="22" t="s">
        <v>237</v>
      </c>
      <c r="G47" s="133">
        <v>29.603240352002558</v>
      </c>
      <c r="H47" s="134">
        <v>27.962356431483755</v>
      </c>
    </row>
    <row r="48" spans="1:8" x14ac:dyDescent="0.2">
      <c r="A48" s="142"/>
      <c r="B48" s="135" t="s">
        <v>237</v>
      </c>
      <c r="C48" s="82" t="s">
        <v>237</v>
      </c>
      <c r="D48" s="82" t="s">
        <v>237</v>
      </c>
      <c r="E48" s="82" t="s">
        <v>237</v>
      </c>
      <c r="F48" s="27"/>
      <c r="G48" s="145" t="s">
        <v>237</v>
      </c>
      <c r="H48" s="134" t="s">
        <v>237</v>
      </c>
    </row>
    <row r="49" spans="1:9" x14ac:dyDescent="0.2">
      <c r="A49" s="146" t="s">
        <v>199</v>
      </c>
      <c r="B49" s="139" t="s">
        <v>3</v>
      </c>
      <c r="C49" s="80">
        <v>5.8936577614831469</v>
      </c>
      <c r="D49" s="80">
        <v>6.4212137045681139</v>
      </c>
      <c r="E49" s="80">
        <v>9.1592425381904956</v>
      </c>
      <c r="F49" s="22" t="s">
        <v>237</v>
      </c>
      <c r="G49" s="144">
        <v>55.408456155173155</v>
      </c>
      <c r="H49" s="141">
        <v>42.640363015398805</v>
      </c>
    </row>
    <row r="50" spans="1:9" x14ac:dyDescent="0.2">
      <c r="A50" s="142"/>
      <c r="B50" s="135" t="s">
        <v>237</v>
      </c>
      <c r="C50" s="82" t="s">
        <v>237</v>
      </c>
      <c r="D50" s="82" t="s">
        <v>237</v>
      </c>
      <c r="E50" s="82" t="s">
        <v>237</v>
      </c>
      <c r="F50" s="27"/>
      <c r="G50" s="136" t="s">
        <v>237</v>
      </c>
      <c r="H50" s="137" t="s">
        <v>237</v>
      </c>
    </row>
    <row r="51" spans="1:9" x14ac:dyDescent="0.2">
      <c r="A51" s="146" t="s">
        <v>200</v>
      </c>
      <c r="B51" s="139" t="s">
        <v>3</v>
      </c>
      <c r="C51" s="80">
        <v>69.598649807415725</v>
      </c>
      <c r="D51" s="80">
        <v>118.30875302284058</v>
      </c>
      <c r="E51" s="80">
        <v>158.7355576909525</v>
      </c>
      <c r="F51" s="22" t="s">
        <v>237</v>
      </c>
      <c r="G51" s="144">
        <v>128.07275447179615</v>
      </c>
      <c r="H51" s="141">
        <v>34.170594850498645</v>
      </c>
    </row>
    <row r="52" spans="1:9" x14ac:dyDescent="0.2">
      <c r="A52" s="142"/>
      <c r="B52" s="135" t="s">
        <v>237</v>
      </c>
      <c r="C52" s="82" t="s">
        <v>237</v>
      </c>
      <c r="D52" s="82" t="s">
        <v>237</v>
      </c>
      <c r="E52" s="82" t="s">
        <v>237</v>
      </c>
      <c r="F52" s="27"/>
      <c r="G52" s="136" t="s">
        <v>237</v>
      </c>
      <c r="H52" s="137" t="s">
        <v>237</v>
      </c>
    </row>
    <row r="53" spans="1:9" x14ac:dyDescent="0.2">
      <c r="A53" s="138" t="s">
        <v>24</v>
      </c>
      <c r="B53" s="139" t="s">
        <v>3</v>
      </c>
      <c r="C53" s="80">
        <v>229.58613730200128</v>
      </c>
      <c r="D53" s="80">
        <v>216.13173627005131</v>
      </c>
      <c r="E53" s="80">
        <v>251.66498256828595</v>
      </c>
      <c r="F53" s="22" t="s">
        <v>237</v>
      </c>
      <c r="G53" s="133">
        <v>9.6168024453679521</v>
      </c>
      <c r="H53" s="134">
        <v>16.440550060559687</v>
      </c>
      <c r="I53" s="147"/>
    </row>
    <row r="54" spans="1:9" ht="13.5" thickBot="1" x14ac:dyDescent="0.25">
      <c r="A54" s="148"/>
      <c r="B54" s="149" t="s">
        <v>237</v>
      </c>
      <c r="C54" s="86" t="s">
        <v>237</v>
      </c>
      <c r="D54" s="86" t="s">
        <v>237</v>
      </c>
      <c r="E54" s="86" t="s">
        <v>237</v>
      </c>
      <c r="F54" s="44"/>
      <c r="G54" s="150" t="s">
        <v>237</v>
      </c>
      <c r="H54" s="151" t="s">
        <v>237</v>
      </c>
      <c r="I54" s="147"/>
    </row>
    <row r="55" spans="1:9" x14ac:dyDescent="0.2">
      <c r="A55" s="154"/>
      <c r="B55" s="155"/>
      <c r="C55" s="21"/>
      <c r="D55" s="21"/>
      <c r="E55" s="21"/>
      <c r="F55" s="63"/>
      <c r="G55" s="145"/>
      <c r="H55" s="153"/>
      <c r="I55" s="147"/>
    </row>
    <row r="56" spans="1:9" x14ac:dyDescent="0.2">
      <c r="A56" s="154"/>
      <c r="B56" s="155"/>
      <c r="C56" s="21"/>
      <c r="D56" s="21"/>
      <c r="E56" s="21"/>
      <c r="F56" s="63"/>
      <c r="G56" s="145"/>
      <c r="H56" s="153"/>
      <c r="I56" s="147"/>
    </row>
    <row r="57" spans="1:9" x14ac:dyDescent="0.2">
      <c r="A57" s="154"/>
      <c r="B57" s="155"/>
      <c r="C57" s="21"/>
      <c r="D57" s="21"/>
      <c r="E57" s="21"/>
      <c r="F57" s="63"/>
      <c r="G57" s="145"/>
      <c r="H57" s="153"/>
      <c r="I57" s="147"/>
    </row>
    <row r="58" spans="1:9" x14ac:dyDescent="0.2">
      <c r="A58" s="154"/>
      <c r="B58" s="155"/>
      <c r="C58" s="21"/>
      <c r="D58" s="21"/>
      <c r="E58" s="21"/>
      <c r="F58" s="63"/>
      <c r="G58" s="145"/>
      <c r="H58" s="153"/>
      <c r="I58" s="147"/>
    </row>
    <row r="59" spans="1:9" x14ac:dyDescent="0.2">
      <c r="A59" s="156"/>
      <c r="B59" s="157"/>
      <c r="C59" s="49"/>
      <c r="D59" s="49"/>
      <c r="E59" s="49"/>
      <c r="F59" s="49"/>
      <c r="G59" s="158"/>
      <c r="H59" s="159"/>
      <c r="I59" s="147"/>
    </row>
    <row r="60" spans="1:9" x14ac:dyDescent="0.2">
      <c r="A60" s="160"/>
      <c r="B60" s="160"/>
      <c r="C60" s="160"/>
      <c r="D60" s="160"/>
      <c r="E60" s="160"/>
      <c r="F60" s="160"/>
      <c r="G60" s="160"/>
      <c r="H60" s="160"/>
    </row>
    <row r="61" spans="1:9" ht="12.75" customHeight="1" x14ac:dyDescent="0.2">
      <c r="A61" s="161" t="s">
        <v>238</v>
      </c>
      <c r="G61" s="162"/>
      <c r="H61" s="214">
        <v>21</v>
      </c>
    </row>
    <row r="62" spans="1:9" ht="12.75" customHeight="1" x14ac:dyDescent="0.2">
      <c r="A62" s="161" t="s">
        <v>239</v>
      </c>
      <c r="G62" s="162"/>
      <c r="H62" s="215"/>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6" display="Tilbake til innholdsfortegnelsen" xr:uid="{00000000-0004-0000-10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68"/>
  <sheetViews>
    <sheetView showGridLines="0" showRowColHeaders="0" zoomScaleNormal="100" workbookViewId="0"/>
  </sheetViews>
  <sheetFormatPr defaultColWidth="11.42578125" defaultRowHeight="12.75" x14ac:dyDescent="0.2"/>
  <cols>
    <col min="1" max="1" width="26.42578125" style="115" customWidth="1"/>
    <col min="2" max="2" width="8.140625" style="115" customWidth="1"/>
    <col min="3" max="4" width="10.42578125" style="115" customWidth="1"/>
    <col min="5" max="5" width="9.85546875" style="115" customWidth="1"/>
    <col min="6" max="6" width="1.5703125" style="115" customWidth="1"/>
    <col min="7" max="7" width="7.5703125" style="115" customWidth="1"/>
    <col min="8" max="8" width="8.85546875" style="115" customWidth="1"/>
    <col min="9" max="16384" width="11.42578125" style="115"/>
  </cols>
  <sheetData>
    <row r="1" spans="1:8" ht="5.25" customHeight="1" x14ac:dyDescent="0.2"/>
    <row r="2" spans="1:8" x14ac:dyDescent="0.2">
      <c r="A2" s="92" t="s">
        <v>0</v>
      </c>
      <c r="B2" s="116"/>
      <c r="C2" s="116"/>
      <c r="D2" s="116"/>
      <c r="E2" s="116"/>
      <c r="F2" s="116"/>
      <c r="G2" s="116"/>
    </row>
    <row r="3" spans="1:8" ht="6" customHeight="1" x14ac:dyDescent="0.2">
      <c r="A3" s="3"/>
      <c r="B3" s="116"/>
      <c r="C3" s="116"/>
      <c r="D3" s="116"/>
      <c r="E3" s="116"/>
      <c r="F3" s="116"/>
      <c r="G3" s="116"/>
    </row>
    <row r="4" spans="1:8" ht="16.5" thickBot="1" x14ac:dyDescent="0.3">
      <c r="A4" s="117" t="s">
        <v>214</v>
      </c>
      <c r="B4" s="118"/>
      <c r="C4" s="118"/>
      <c r="D4" s="118"/>
      <c r="E4" s="118"/>
      <c r="F4" s="118"/>
      <c r="G4" s="118"/>
      <c r="H4" s="119"/>
    </row>
    <row r="5" spans="1:8" x14ac:dyDescent="0.2">
      <c r="A5" s="120"/>
      <c r="B5" s="121"/>
      <c r="C5" s="122"/>
      <c r="D5" s="121"/>
      <c r="E5" s="123"/>
      <c r="F5" s="124"/>
      <c r="G5" s="216" t="s">
        <v>1</v>
      </c>
      <c r="H5" s="217"/>
    </row>
    <row r="6" spans="1:8" x14ac:dyDescent="0.2">
      <c r="A6" s="125"/>
      <c r="B6" s="126"/>
      <c r="C6" s="127" t="s">
        <v>232</v>
      </c>
      <c r="D6" s="128" t="s">
        <v>233</v>
      </c>
      <c r="E6" s="128" t="s">
        <v>234</v>
      </c>
      <c r="F6" s="129"/>
      <c r="G6" s="130" t="s">
        <v>235</v>
      </c>
      <c r="H6" s="131" t="s">
        <v>236</v>
      </c>
    </row>
    <row r="7" spans="1:8" ht="12.75" customHeight="1" x14ac:dyDescent="0.2">
      <c r="A7" s="218" t="s">
        <v>201</v>
      </c>
      <c r="B7" s="132" t="s">
        <v>3</v>
      </c>
      <c r="C7" s="20">
        <v>1154</v>
      </c>
      <c r="D7" s="20">
        <v>1628</v>
      </c>
      <c r="E7" s="79">
        <v>1472</v>
      </c>
      <c r="F7" s="22" t="s">
        <v>237</v>
      </c>
      <c r="G7" s="133">
        <v>27.55632582322356</v>
      </c>
      <c r="H7" s="134">
        <v>-9.582309582309577</v>
      </c>
    </row>
    <row r="8" spans="1:8" ht="12.75" customHeight="1" x14ac:dyDescent="0.2">
      <c r="A8" s="219"/>
      <c r="B8" s="135" t="s">
        <v>237</v>
      </c>
      <c r="C8" s="26" t="s">
        <v>237</v>
      </c>
      <c r="D8" s="26" t="s">
        <v>237</v>
      </c>
      <c r="E8" s="26" t="s">
        <v>237</v>
      </c>
      <c r="F8" s="27"/>
      <c r="G8" s="136" t="s">
        <v>237</v>
      </c>
      <c r="H8" s="137" t="s">
        <v>237</v>
      </c>
    </row>
    <row r="9" spans="1:8" x14ac:dyDescent="0.2">
      <c r="A9" s="138" t="s">
        <v>202</v>
      </c>
      <c r="B9" s="139" t="s">
        <v>3</v>
      </c>
      <c r="C9" s="20">
        <v>395</v>
      </c>
      <c r="D9" s="20">
        <v>545</v>
      </c>
      <c r="E9" s="20">
        <v>477</v>
      </c>
      <c r="F9" s="22" t="s">
        <v>237</v>
      </c>
      <c r="G9" s="140">
        <v>20.759493670886073</v>
      </c>
      <c r="H9" s="141">
        <v>-12.477064220183493</v>
      </c>
    </row>
    <row r="10" spans="1:8" x14ac:dyDescent="0.2">
      <c r="A10" s="142"/>
      <c r="B10" s="135" t="s">
        <v>237</v>
      </c>
      <c r="C10" s="26" t="s">
        <v>237</v>
      </c>
      <c r="D10" s="26" t="s">
        <v>237</v>
      </c>
      <c r="E10" s="26" t="s">
        <v>237</v>
      </c>
      <c r="F10" s="27"/>
      <c r="G10" s="143" t="s">
        <v>237</v>
      </c>
      <c r="H10" s="137" t="s">
        <v>237</v>
      </c>
    </row>
    <row r="11" spans="1:8" x14ac:dyDescent="0.2">
      <c r="A11" s="138" t="s">
        <v>203</v>
      </c>
      <c r="B11" s="139" t="s">
        <v>3</v>
      </c>
      <c r="C11" s="20">
        <v>114</v>
      </c>
      <c r="D11" s="20">
        <v>145</v>
      </c>
      <c r="E11" s="20">
        <v>121</v>
      </c>
      <c r="F11" s="22" t="s">
        <v>237</v>
      </c>
      <c r="G11" s="144">
        <v>6.1403508771929864</v>
      </c>
      <c r="H11" s="141">
        <v>-16.551724137931032</v>
      </c>
    </row>
    <row r="12" spans="1:8" x14ac:dyDescent="0.2">
      <c r="A12" s="142"/>
      <c r="B12" s="135" t="s">
        <v>237</v>
      </c>
      <c r="C12" s="26" t="s">
        <v>237</v>
      </c>
      <c r="D12" s="26" t="s">
        <v>237</v>
      </c>
      <c r="E12" s="26" t="s">
        <v>237</v>
      </c>
      <c r="F12" s="27"/>
      <c r="G12" s="136" t="s">
        <v>237</v>
      </c>
      <c r="H12" s="137" t="s">
        <v>237</v>
      </c>
    </row>
    <row r="13" spans="1:8" x14ac:dyDescent="0.2">
      <c r="A13" s="138" t="s">
        <v>204</v>
      </c>
      <c r="B13" s="139" t="s">
        <v>3</v>
      </c>
      <c r="C13" s="20">
        <v>74</v>
      </c>
      <c r="D13" s="20">
        <v>61</v>
      </c>
      <c r="E13" s="20">
        <v>66</v>
      </c>
      <c r="F13" s="22" t="s">
        <v>237</v>
      </c>
      <c r="G13" s="133">
        <v>-10.810810810810807</v>
      </c>
      <c r="H13" s="134">
        <v>8.1967213114754145</v>
      </c>
    </row>
    <row r="14" spans="1:8" x14ac:dyDescent="0.2">
      <c r="A14" s="142"/>
      <c r="B14" s="135" t="s">
        <v>237</v>
      </c>
      <c r="C14" s="26" t="s">
        <v>237</v>
      </c>
      <c r="D14" s="26" t="s">
        <v>237</v>
      </c>
      <c r="E14" s="26" t="s">
        <v>237</v>
      </c>
      <c r="F14" s="27"/>
      <c r="G14" s="145" t="s">
        <v>237</v>
      </c>
      <c r="H14" s="134" t="s">
        <v>237</v>
      </c>
    </row>
    <row r="15" spans="1:8" x14ac:dyDescent="0.2">
      <c r="A15" s="138" t="s">
        <v>205</v>
      </c>
      <c r="B15" s="139" t="s">
        <v>3</v>
      </c>
      <c r="C15" s="20">
        <v>7</v>
      </c>
      <c r="D15" s="20">
        <v>10</v>
      </c>
      <c r="E15" s="20">
        <v>7</v>
      </c>
      <c r="F15" s="22" t="s">
        <v>237</v>
      </c>
      <c r="G15" s="144">
        <v>0</v>
      </c>
      <c r="H15" s="141">
        <v>-30</v>
      </c>
    </row>
    <row r="16" spans="1:8" x14ac:dyDescent="0.2">
      <c r="A16" s="142"/>
      <c r="B16" s="135" t="s">
        <v>237</v>
      </c>
      <c r="C16" s="26" t="s">
        <v>237</v>
      </c>
      <c r="D16" s="26" t="s">
        <v>237</v>
      </c>
      <c r="E16" s="26" t="s">
        <v>237</v>
      </c>
      <c r="F16" s="27"/>
      <c r="G16" s="136" t="s">
        <v>237</v>
      </c>
      <c r="H16" s="137" t="s">
        <v>237</v>
      </c>
    </row>
    <row r="17" spans="1:9" x14ac:dyDescent="0.2">
      <c r="A17" s="138" t="s">
        <v>206</v>
      </c>
      <c r="B17" s="139" t="s">
        <v>3</v>
      </c>
      <c r="C17" s="20">
        <v>46</v>
      </c>
      <c r="D17" s="20">
        <v>69</v>
      </c>
      <c r="E17" s="20">
        <v>68</v>
      </c>
      <c r="F17" s="22" t="s">
        <v>237</v>
      </c>
      <c r="G17" s="144">
        <v>47.826086956521721</v>
      </c>
      <c r="H17" s="141">
        <v>-1.4492753623188293</v>
      </c>
    </row>
    <row r="18" spans="1:9" x14ac:dyDescent="0.2">
      <c r="A18" s="142"/>
      <c r="B18" s="135" t="s">
        <v>237</v>
      </c>
      <c r="C18" s="26" t="s">
        <v>237</v>
      </c>
      <c r="D18" s="26" t="s">
        <v>237</v>
      </c>
      <c r="E18" s="26" t="s">
        <v>237</v>
      </c>
      <c r="F18" s="27"/>
      <c r="G18" s="136" t="s">
        <v>237</v>
      </c>
      <c r="H18" s="137" t="s">
        <v>237</v>
      </c>
    </row>
    <row r="19" spans="1:9" x14ac:dyDescent="0.2">
      <c r="A19" s="138" t="s">
        <v>207</v>
      </c>
      <c r="B19" s="139" t="s">
        <v>3</v>
      </c>
      <c r="C19" s="20">
        <v>546</v>
      </c>
      <c r="D19" s="20">
        <v>809</v>
      </c>
      <c r="E19" s="20">
        <v>775</v>
      </c>
      <c r="F19" s="22" t="s">
        <v>237</v>
      </c>
      <c r="G19" s="133">
        <v>41.941391941391942</v>
      </c>
      <c r="H19" s="134">
        <v>-4.2027194066749018</v>
      </c>
    </row>
    <row r="20" spans="1:9" ht="13.5" thickBot="1" x14ac:dyDescent="0.25">
      <c r="A20" s="148"/>
      <c r="B20" s="149" t="s">
        <v>237</v>
      </c>
      <c r="C20" s="43" t="s">
        <v>237</v>
      </c>
      <c r="D20" s="43" t="s">
        <v>237</v>
      </c>
      <c r="E20" s="43" t="s">
        <v>237</v>
      </c>
      <c r="F20" s="44"/>
      <c r="G20" s="150" t="s">
        <v>237</v>
      </c>
      <c r="H20" s="151" t="s">
        <v>237</v>
      </c>
    </row>
    <row r="25" spans="1:9" x14ac:dyDescent="0.2">
      <c r="I25" s="147"/>
    </row>
    <row r="26" spans="1:9" x14ac:dyDescent="0.2">
      <c r="I26" s="147"/>
    </row>
    <row r="27" spans="1:9" x14ac:dyDescent="0.2">
      <c r="A27" s="152"/>
      <c r="B27" s="152"/>
      <c r="C27" s="64"/>
      <c r="D27" s="64"/>
      <c r="E27" s="21"/>
      <c r="F27" s="59"/>
      <c r="G27" s="145"/>
      <c r="H27" s="153"/>
      <c r="I27" s="147"/>
    </row>
    <row r="28" spans="1:9" x14ac:dyDescent="0.2">
      <c r="A28" s="152"/>
      <c r="B28" s="152"/>
      <c r="C28" s="64"/>
      <c r="D28" s="64"/>
      <c r="E28" s="21"/>
      <c r="F28" s="59"/>
      <c r="G28" s="145"/>
      <c r="H28" s="153"/>
      <c r="I28" s="147"/>
    </row>
    <row r="29" spans="1:9" x14ac:dyDescent="0.2">
      <c r="A29" s="152"/>
      <c r="B29" s="152"/>
      <c r="C29" s="64"/>
      <c r="D29" s="64"/>
      <c r="E29" s="21"/>
      <c r="F29" s="59"/>
      <c r="G29" s="145"/>
      <c r="H29" s="153"/>
      <c r="I29" s="147"/>
    </row>
    <row r="30" spans="1:9" x14ac:dyDescent="0.2">
      <c r="A30" s="154"/>
      <c r="B30" s="155"/>
      <c r="C30" s="21"/>
      <c r="D30" s="21"/>
      <c r="E30" s="21"/>
      <c r="F30" s="63"/>
      <c r="G30" s="145"/>
      <c r="H30" s="153"/>
      <c r="I30" s="147"/>
    </row>
    <row r="31" spans="1:9" x14ac:dyDescent="0.2">
      <c r="A31" s="156"/>
      <c r="B31" s="157"/>
      <c r="C31" s="49"/>
      <c r="D31" s="55"/>
      <c r="E31" s="49"/>
      <c r="F31" s="49"/>
      <c r="G31" s="158"/>
      <c r="H31" s="159"/>
      <c r="I31" s="147"/>
    </row>
    <row r="32" spans="1:9" ht="16.5" thickBot="1" x14ac:dyDescent="0.3">
      <c r="A32" s="117" t="s">
        <v>215</v>
      </c>
      <c r="B32" s="118"/>
      <c r="C32" s="118"/>
      <c r="D32" s="118"/>
      <c r="E32" s="118"/>
      <c r="F32" s="118"/>
      <c r="G32" s="118"/>
      <c r="H32" s="119"/>
    </row>
    <row r="33" spans="1:8" x14ac:dyDescent="0.2">
      <c r="A33" s="120"/>
      <c r="B33" s="121"/>
      <c r="C33" s="220" t="s">
        <v>16</v>
      </c>
      <c r="D33" s="216"/>
      <c r="E33" s="216"/>
      <c r="F33" s="221"/>
      <c r="G33" s="216" t="s">
        <v>1</v>
      </c>
      <c r="H33" s="217"/>
    </row>
    <row r="34" spans="1:8" x14ac:dyDescent="0.2">
      <c r="A34" s="125"/>
      <c r="B34" s="126"/>
      <c r="C34" s="127" t="s">
        <v>232</v>
      </c>
      <c r="D34" s="128" t="s">
        <v>233</v>
      </c>
      <c r="E34" s="128" t="s">
        <v>234</v>
      </c>
      <c r="F34" s="129"/>
      <c r="G34" s="130" t="s">
        <v>235</v>
      </c>
      <c r="H34" s="131" t="s">
        <v>236</v>
      </c>
    </row>
    <row r="35" spans="1:8" ht="12.75" customHeight="1" x14ac:dyDescent="0.2">
      <c r="A35" s="218" t="s">
        <v>201</v>
      </c>
      <c r="B35" s="132" t="s">
        <v>3</v>
      </c>
      <c r="C35" s="80">
        <v>442.39533603703222</v>
      </c>
      <c r="D35" s="80">
        <v>454.12308686202277</v>
      </c>
      <c r="E35" s="81">
        <v>590.18061211961322</v>
      </c>
      <c r="F35" s="22" t="s">
        <v>237</v>
      </c>
      <c r="G35" s="133">
        <v>33.405703913255138</v>
      </c>
      <c r="H35" s="134">
        <v>29.960495115485969</v>
      </c>
    </row>
    <row r="36" spans="1:8" ht="12.75" customHeight="1" x14ac:dyDescent="0.2">
      <c r="A36" s="219"/>
      <c r="B36" s="135" t="s">
        <v>237</v>
      </c>
      <c r="C36" s="82" t="s">
        <v>237</v>
      </c>
      <c r="D36" s="82" t="s">
        <v>237</v>
      </c>
      <c r="E36" s="82" t="s">
        <v>237</v>
      </c>
      <c r="F36" s="27"/>
      <c r="G36" s="136" t="s">
        <v>237</v>
      </c>
      <c r="H36" s="137" t="s">
        <v>237</v>
      </c>
    </row>
    <row r="37" spans="1:8" x14ac:dyDescent="0.2">
      <c r="A37" s="138" t="s">
        <v>202</v>
      </c>
      <c r="B37" s="139" t="s">
        <v>3</v>
      </c>
      <c r="C37" s="80">
        <v>232.19116150073808</v>
      </c>
      <c r="D37" s="80">
        <v>231.35037240273275</v>
      </c>
      <c r="E37" s="80">
        <v>292.01322818698333</v>
      </c>
      <c r="F37" s="22" t="s">
        <v>237</v>
      </c>
      <c r="G37" s="140">
        <v>25.764144638233816</v>
      </c>
      <c r="H37" s="141">
        <v>26.221205159181338</v>
      </c>
    </row>
    <row r="38" spans="1:8" x14ac:dyDescent="0.2">
      <c r="A38" s="142"/>
      <c r="B38" s="135" t="s">
        <v>237</v>
      </c>
      <c r="C38" s="82" t="s">
        <v>237</v>
      </c>
      <c r="D38" s="82" t="s">
        <v>237</v>
      </c>
      <c r="E38" s="82" t="s">
        <v>237</v>
      </c>
      <c r="F38" s="27"/>
      <c r="G38" s="143" t="s">
        <v>237</v>
      </c>
      <c r="H38" s="137" t="s">
        <v>237</v>
      </c>
    </row>
    <row r="39" spans="1:8" x14ac:dyDescent="0.2">
      <c r="A39" s="138" t="s">
        <v>203</v>
      </c>
      <c r="B39" s="139" t="s">
        <v>3</v>
      </c>
      <c r="C39" s="80">
        <v>61.275597366295493</v>
      </c>
      <c r="D39" s="80">
        <v>51.983363836543859</v>
      </c>
      <c r="E39" s="80">
        <v>76.889624110334225</v>
      </c>
      <c r="F39" s="22" t="s">
        <v>237</v>
      </c>
      <c r="G39" s="144">
        <v>25.481639372196781</v>
      </c>
      <c r="H39" s="141">
        <v>47.911982672197666</v>
      </c>
    </row>
    <row r="40" spans="1:8" x14ac:dyDescent="0.2">
      <c r="A40" s="142"/>
      <c r="B40" s="135" t="s">
        <v>237</v>
      </c>
      <c r="C40" s="82" t="s">
        <v>237</v>
      </c>
      <c r="D40" s="82" t="s">
        <v>237</v>
      </c>
      <c r="E40" s="82" t="s">
        <v>237</v>
      </c>
      <c r="F40" s="27"/>
      <c r="G40" s="136" t="s">
        <v>237</v>
      </c>
      <c r="H40" s="137" t="s">
        <v>237</v>
      </c>
    </row>
    <row r="41" spans="1:8" x14ac:dyDescent="0.2">
      <c r="A41" s="138" t="s">
        <v>204</v>
      </c>
      <c r="B41" s="139" t="s">
        <v>3</v>
      </c>
      <c r="C41" s="80">
        <v>32.595159562592265</v>
      </c>
      <c r="D41" s="80">
        <v>24.609239050341596</v>
      </c>
      <c r="E41" s="80">
        <v>39.094210398372915</v>
      </c>
      <c r="F41" s="22" t="s">
        <v>237</v>
      </c>
      <c r="G41" s="133">
        <v>19.938699251649822</v>
      </c>
      <c r="H41" s="134">
        <v>58.859891272543251</v>
      </c>
    </row>
    <row r="42" spans="1:8" x14ac:dyDescent="0.2">
      <c r="A42" s="142"/>
      <c r="B42" s="135" t="s">
        <v>237</v>
      </c>
      <c r="C42" s="82" t="s">
        <v>237</v>
      </c>
      <c r="D42" s="82" t="s">
        <v>237</v>
      </c>
      <c r="E42" s="82" t="s">
        <v>237</v>
      </c>
      <c r="F42" s="27"/>
      <c r="G42" s="145" t="s">
        <v>237</v>
      </c>
      <c r="H42" s="134" t="s">
        <v>237</v>
      </c>
    </row>
    <row r="43" spans="1:8" x14ac:dyDescent="0.2">
      <c r="A43" s="138" t="s">
        <v>205</v>
      </c>
      <c r="B43" s="139" t="s">
        <v>3</v>
      </c>
      <c r="C43" s="80">
        <v>3.1888580803703235</v>
      </c>
      <c r="D43" s="80">
        <v>3.7942195786202273</v>
      </c>
      <c r="E43" s="80">
        <v>4.1513737711961314</v>
      </c>
      <c r="F43" s="22" t="s">
        <v>237</v>
      </c>
      <c r="G43" s="144">
        <v>30.183710487173215</v>
      </c>
      <c r="H43" s="141">
        <v>9.4131134262341192</v>
      </c>
    </row>
    <row r="44" spans="1:8" x14ac:dyDescent="0.2">
      <c r="A44" s="142"/>
      <c r="B44" s="135" t="s">
        <v>237</v>
      </c>
      <c r="C44" s="82" t="s">
        <v>237</v>
      </c>
      <c r="D44" s="82" t="s">
        <v>237</v>
      </c>
      <c r="E44" s="82" t="s">
        <v>237</v>
      </c>
      <c r="F44" s="27"/>
      <c r="G44" s="136" t="s">
        <v>237</v>
      </c>
      <c r="H44" s="137" t="s">
        <v>237</v>
      </c>
    </row>
    <row r="45" spans="1:8" x14ac:dyDescent="0.2">
      <c r="A45" s="138" t="s">
        <v>206</v>
      </c>
      <c r="B45" s="139" t="s">
        <v>3</v>
      </c>
      <c r="C45" s="80">
        <v>21.25976840185162</v>
      </c>
      <c r="D45" s="80">
        <v>29.722355893101138</v>
      </c>
      <c r="E45" s="80">
        <v>31.627181855980652</v>
      </c>
      <c r="F45" s="22" t="s">
        <v>237</v>
      </c>
      <c r="G45" s="144">
        <v>48.765411072051393</v>
      </c>
      <c r="H45" s="141">
        <v>6.4087314267091529</v>
      </c>
    </row>
    <row r="46" spans="1:8" x14ac:dyDescent="0.2">
      <c r="A46" s="142"/>
      <c r="B46" s="135" t="s">
        <v>237</v>
      </c>
      <c r="C46" s="82" t="s">
        <v>237</v>
      </c>
      <c r="D46" s="82" t="s">
        <v>237</v>
      </c>
      <c r="E46" s="82" t="s">
        <v>237</v>
      </c>
      <c r="F46" s="27"/>
      <c r="G46" s="136" t="s">
        <v>237</v>
      </c>
      <c r="H46" s="137" t="s">
        <v>237</v>
      </c>
    </row>
    <row r="47" spans="1:8" x14ac:dyDescent="0.2">
      <c r="A47" s="138" t="s">
        <v>207</v>
      </c>
      <c r="B47" s="139" t="s">
        <v>3</v>
      </c>
      <c r="C47" s="80">
        <v>91.88479112518452</v>
      </c>
      <c r="D47" s="80">
        <v>112.66353610068319</v>
      </c>
      <c r="E47" s="80">
        <v>146.40499379674583</v>
      </c>
      <c r="F47" s="22" t="s">
        <v>237</v>
      </c>
      <c r="G47" s="133">
        <v>59.335393816461504</v>
      </c>
      <c r="H47" s="134">
        <v>29.948871537201853</v>
      </c>
    </row>
    <row r="48" spans="1:8" ht="13.5" thickBot="1" x14ac:dyDescent="0.25">
      <c r="A48" s="148"/>
      <c r="B48" s="149" t="s">
        <v>237</v>
      </c>
      <c r="C48" s="86" t="s">
        <v>237</v>
      </c>
      <c r="D48" s="86" t="s">
        <v>237</v>
      </c>
      <c r="E48" s="86" t="s">
        <v>237</v>
      </c>
      <c r="F48" s="44"/>
      <c r="G48" s="150" t="s">
        <v>237</v>
      </c>
      <c r="H48" s="151" t="s">
        <v>237</v>
      </c>
    </row>
    <row r="53" spans="1:9" x14ac:dyDescent="0.2">
      <c r="I53" s="147"/>
    </row>
    <row r="54" spans="1:9" x14ac:dyDescent="0.2">
      <c r="I54" s="147"/>
    </row>
    <row r="55" spans="1:9" x14ac:dyDescent="0.2">
      <c r="A55" s="154"/>
      <c r="B55" s="155"/>
      <c r="C55" s="21"/>
      <c r="D55" s="21"/>
      <c r="E55" s="21"/>
      <c r="F55" s="63"/>
      <c r="G55" s="145"/>
      <c r="H55" s="153"/>
      <c r="I55" s="147"/>
    </row>
    <row r="56" spans="1:9" x14ac:dyDescent="0.2">
      <c r="A56" s="154"/>
      <c r="B56" s="155"/>
      <c r="C56" s="21"/>
      <c r="D56" s="21"/>
      <c r="E56" s="21"/>
      <c r="F56" s="63"/>
      <c r="G56" s="145"/>
      <c r="H56" s="153"/>
      <c r="I56" s="147"/>
    </row>
    <row r="57" spans="1:9" x14ac:dyDescent="0.2">
      <c r="A57" s="154"/>
      <c r="B57" s="155"/>
      <c r="C57" s="21"/>
      <c r="D57" s="21"/>
      <c r="E57" s="21"/>
      <c r="F57" s="63"/>
      <c r="G57" s="145"/>
      <c r="H57" s="153"/>
      <c r="I57" s="147"/>
    </row>
    <row r="58" spans="1:9" x14ac:dyDescent="0.2">
      <c r="A58" s="154"/>
      <c r="B58" s="155"/>
      <c r="C58" s="21"/>
      <c r="D58" s="21"/>
      <c r="E58" s="21"/>
      <c r="F58" s="63"/>
      <c r="G58" s="145"/>
      <c r="H58" s="153"/>
      <c r="I58" s="147"/>
    </row>
    <row r="59" spans="1:9" x14ac:dyDescent="0.2">
      <c r="A59" s="156"/>
      <c r="B59" s="157"/>
      <c r="C59" s="49"/>
      <c r="D59" s="49"/>
      <c r="E59" s="49"/>
      <c r="F59" s="49"/>
      <c r="G59" s="158"/>
      <c r="H59" s="159"/>
      <c r="I59" s="147"/>
    </row>
    <row r="60" spans="1:9" x14ac:dyDescent="0.2">
      <c r="A60" s="160"/>
      <c r="B60" s="160"/>
      <c r="C60" s="160"/>
      <c r="D60" s="160"/>
      <c r="E60" s="160"/>
      <c r="F60" s="160"/>
      <c r="G60" s="160"/>
      <c r="H60" s="160"/>
    </row>
    <row r="61" spans="1:9" ht="12.75" customHeight="1" x14ac:dyDescent="0.2">
      <c r="A61" s="161" t="s">
        <v>238</v>
      </c>
      <c r="G61" s="162"/>
      <c r="H61" s="214">
        <v>22</v>
      </c>
    </row>
    <row r="62" spans="1:9" ht="12.75" customHeight="1" x14ac:dyDescent="0.2">
      <c r="A62" s="161" t="s">
        <v>239</v>
      </c>
      <c r="G62" s="162"/>
      <c r="H62" s="215"/>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8" display="Tilbake til innholdsfortegnelsen" xr:uid="{00000000-0004-0000-11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68"/>
  <sheetViews>
    <sheetView showGridLines="0" showRowColHeaders="0" zoomScaleNormal="100" workbookViewId="0"/>
  </sheetViews>
  <sheetFormatPr defaultColWidth="11.42578125" defaultRowHeight="12.75" x14ac:dyDescent="0.2"/>
  <cols>
    <col min="1" max="1" width="26.42578125" style="115" customWidth="1"/>
    <col min="2" max="2" width="8.140625" style="115" customWidth="1"/>
    <col min="3" max="4" width="10.42578125" style="115" customWidth="1"/>
    <col min="5" max="5" width="9.85546875" style="115" customWidth="1"/>
    <col min="6" max="6" width="1.5703125" style="115" customWidth="1"/>
    <col min="7" max="7" width="7.5703125" style="115" customWidth="1"/>
    <col min="8" max="8" width="8.85546875" style="115" customWidth="1"/>
    <col min="9" max="16384" width="11.42578125" style="115"/>
  </cols>
  <sheetData>
    <row r="1" spans="1:8" ht="5.25" customHeight="1" x14ac:dyDescent="0.2"/>
    <row r="2" spans="1:8" x14ac:dyDescent="0.2">
      <c r="A2" s="92" t="s">
        <v>0</v>
      </c>
      <c r="B2" s="116"/>
      <c r="C2" s="116"/>
      <c r="D2" s="116"/>
      <c r="E2" s="116"/>
      <c r="F2" s="116"/>
      <c r="G2" s="116"/>
    </row>
    <row r="3" spans="1:8" ht="6" customHeight="1" x14ac:dyDescent="0.2">
      <c r="A3" s="3"/>
      <c r="B3" s="116"/>
      <c r="C3" s="116"/>
      <c r="D3" s="116"/>
      <c r="E3" s="116"/>
      <c r="F3" s="116"/>
      <c r="G3" s="116"/>
    </row>
    <row r="4" spans="1:8" ht="16.5" thickBot="1" x14ac:dyDescent="0.3">
      <c r="A4" s="117" t="s">
        <v>216</v>
      </c>
      <c r="B4" s="118"/>
      <c r="C4" s="118"/>
      <c r="D4" s="118"/>
      <c r="E4" s="118"/>
      <c r="F4" s="118"/>
      <c r="G4" s="118"/>
      <c r="H4" s="119"/>
    </row>
    <row r="5" spans="1:8" x14ac:dyDescent="0.2">
      <c r="A5" s="120"/>
      <c r="B5" s="121"/>
      <c r="C5" s="122"/>
      <c r="D5" s="121"/>
      <c r="E5" s="123"/>
      <c r="F5" s="124"/>
      <c r="G5" s="216" t="s">
        <v>1</v>
      </c>
      <c r="H5" s="217"/>
    </row>
    <row r="6" spans="1:8" x14ac:dyDescent="0.2">
      <c r="A6" s="125"/>
      <c r="B6" s="126"/>
      <c r="C6" s="127" t="s">
        <v>232</v>
      </c>
      <c r="D6" s="128" t="s">
        <v>233</v>
      </c>
      <c r="E6" s="128" t="s">
        <v>234</v>
      </c>
      <c r="F6" s="129"/>
      <c r="G6" s="130" t="s">
        <v>235</v>
      </c>
      <c r="H6" s="131" t="s">
        <v>236</v>
      </c>
    </row>
    <row r="7" spans="1:8" ht="12.75" customHeight="1" x14ac:dyDescent="0.2">
      <c r="A7" s="218" t="s">
        <v>208</v>
      </c>
      <c r="B7" s="132" t="s">
        <v>3</v>
      </c>
      <c r="C7" s="20">
        <v>281786.98794041621</v>
      </c>
      <c r="D7" s="20">
        <v>335300.03885714285</v>
      </c>
      <c r="E7" s="79">
        <v>343016</v>
      </c>
      <c r="F7" s="22" t="s">
        <v>237</v>
      </c>
      <c r="G7" s="133">
        <v>21.728828753629557</v>
      </c>
      <c r="H7" s="134">
        <v>2.3012109301140242</v>
      </c>
    </row>
    <row r="8" spans="1:8" ht="12.75" customHeight="1" x14ac:dyDescent="0.2">
      <c r="A8" s="219"/>
      <c r="B8" s="135" t="s">
        <v>237</v>
      </c>
      <c r="C8" s="26" t="s">
        <v>237</v>
      </c>
      <c r="D8" s="26" t="s">
        <v>237</v>
      </c>
      <c r="E8" s="26" t="s">
        <v>237</v>
      </c>
      <c r="F8" s="27"/>
      <c r="G8" s="136" t="s">
        <v>237</v>
      </c>
      <c r="H8" s="137" t="s">
        <v>237</v>
      </c>
    </row>
    <row r="9" spans="1:8" x14ac:dyDescent="0.2">
      <c r="A9" s="138" t="s">
        <v>227</v>
      </c>
      <c r="B9" s="139" t="s">
        <v>3</v>
      </c>
      <c r="C9" s="20">
        <v>11206.538595687682</v>
      </c>
      <c r="D9" s="20">
        <v>13975.547999999999</v>
      </c>
      <c r="E9" s="20">
        <v>12932</v>
      </c>
      <c r="F9" s="22" t="s">
        <v>237</v>
      </c>
      <c r="G9" s="140">
        <v>15.396916626658324</v>
      </c>
      <c r="H9" s="141">
        <v>-7.4669558574733514</v>
      </c>
    </row>
    <row r="10" spans="1:8" x14ac:dyDescent="0.2">
      <c r="A10" s="142"/>
      <c r="B10" s="135" t="s">
        <v>237</v>
      </c>
      <c r="C10" s="26" t="s">
        <v>237</v>
      </c>
      <c r="D10" s="26" t="s">
        <v>237</v>
      </c>
      <c r="E10" s="26" t="s">
        <v>237</v>
      </c>
      <c r="F10" s="27"/>
      <c r="G10" s="143" t="s">
        <v>237</v>
      </c>
      <c r="H10" s="137" t="s">
        <v>237</v>
      </c>
    </row>
    <row r="11" spans="1:8" x14ac:dyDescent="0.2">
      <c r="A11" s="138" t="s">
        <v>230</v>
      </c>
      <c r="B11" s="139" t="s">
        <v>3</v>
      </c>
      <c r="C11" s="20">
        <v>165152.23248157973</v>
      </c>
      <c r="D11" s="20">
        <v>180322.87040000001</v>
      </c>
      <c r="E11" s="20">
        <v>166709</v>
      </c>
      <c r="F11" s="22" t="s">
        <v>237</v>
      </c>
      <c r="G11" s="144">
        <v>0.94262577927544555</v>
      </c>
      <c r="H11" s="141">
        <v>-7.5497192174243537</v>
      </c>
    </row>
    <row r="12" spans="1:8" x14ac:dyDescent="0.2">
      <c r="A12" s="142"/>
      <c r="B12" s="135" t="s">
        <v>237</v>
      </c>
      <c r="C12" s="26" t="s">
        <v>237</v>
      </c>
      <c r="D12" s="26" t="s">
        <v>237</v>
      </c>
      <c r="E12" s="26" t="s">
        <v>237</v>
      </c>
      <c r="F12" s="27"/>
      <c r="G12" s="136" t="s">
        <v>237</v>
      </c>
      <c r="H12" s="137" t="s">
        <v>237</v>
      </c>
    </row>
    <row r="13" spans="1:8" x14ac:dyDescent="0.2">
      <c r="A13" s="138" t="s">
        <v>209</v>
      </c>
      <c r="B13" s="139" t="s">
        <v>3</v>
      </c>
      <c r="C13" s="20">
        <v>102402.04104909507</v>
      </c>
      <c r="D13" s="20">
        <v>129041.1704</v>
      </c>
      <c r="E13" s="20">
        <v>135318</v>
      </c>
      <c r="F13" s="22" t="s">
        <v>237</v>
      </c>
      <c r="G13" s="133">
        <v>32.143850467906077</v>
      </c>
      <c r="H13" s="134">
        <v>4.8642069663063126</v>
      </c>
    </row>
    <row r="14" spans="1:8" x14ac:dyDescent="0.2">
      <c r="A14" s="142"/>
      <c r="B14" s="135" t="s">
        <v>237</v>
      </c>
      <c r="C14" s="26" t="s">
        <v>237</v>
      </c>
      <c r="D14" s="26" t="s">
        <v>237</v>
      </c>
      <c r="E14" s="26" t="s">
        <v>237</v>
      </c>
      <c r="F14" s="27"/>
      <c r="G14" s="145" t="s">
        <v>237</v>
      </c>
      <c r="H14" s="134" t="s">
        <v>237</v>
      </c>
    </row>
    <row r="15" spans="1:8" x14ac:dyDescent="0.2">
      <c r="A15" s="138" t="s">
        <v>210</v>
      </c>
      <c r="B15" s="139" t="s">
        <v>3</v>
      </c>
      <c r="C15" s="20">
        <v>9250</v>
      </c>
      <c r="D15" s="20">
        <v>14239.4784</v>
      </c>
      <c r="E15" s="20">
        <v>18521</v>
      </c>
      <c r="F15" s="22" t="s">
        <v>237</v>
      </c>
      <c r="G15" s="144">
        <v>100.22702702702705</v>
      </c>
      <c r="H15" s="141">
        <v>30.067966534504507</v>
      </c>
    </row>
    <row r="16" spans="1:8" x14ac:dyDescent="0.2">
      <c r="A16" s="142"/>
      <c r="B16" s="135" t="s">
        <v>237</v>
      </c>
      <c r="C16" s="26" t="s">
        <v>237</v>
      </c>
      <c r="D16" s="26" t="s">
        <v>237</v>
      </c>
      <c r="E16" s="26" t="s">
        <v>237</v>
      </c>
      <c r="F16" s="27"/>
      <c r="G16" s="136" t="s">
        <v>237</v>
      </c>
      <c r="H16" s="137" t="s">
        <v>237</v>
      </c>
    </row>
    <row r="17" spans="1:9" x14ac:dyDescent="0.2">
      <c r="A17" s="138" t="s">
        <v>211</v>
      </c>
      <c r="B17" s="139" t="s">
        <v>3</v>
      </c>
      <c r="C17" s="20">
        <v>10383.175814053724</v>
      </c>
      <c r="D17" s="20">
        <v>15982.9568</v>
      </c>
      <c r="E17" s="20">
        <v>23038</v>
      </c>
      <c r="F17" s="22" t="s">
        <v>237</v>
      </c>
      <c r="G17" s="133">
        <v>121.87816533760176</v>
      </c>
      <c r="H17" s="134">
        <v>44.141039034779851</v>
      </c>
    </row>
    <row r="18" spans="1:9" ht="13.5" thickBot="1" x14ac:dyDescent="0.25">
      <c r="A18" s="148"/>
      <c r="B18" s="149" t="s">
        <v>237</v>
      </c>
      <c r="C18" s="43" t="s">
        <v>237</v>
      </c>
      <c r="D18" s="43" t="s">
        <v>237</v>
      </c>
      <c r="E18" s="43" t="s">
        <v>237</v>
      </c>
      <c r="F18" s="44"/>
      <c r="G18" s="150" t="s">
        <v>237</v>
      </c>
      <c r="H18" s="151" t="s">
        <v>237</v>
      </c>
    </row>
    <row r="25" spans="1:9" x14ac:dyDescent="0.2">
      <c r="I25" s="147"/>
    </row>
    <row r="26" spans="1:9" x14ac:dyDescent="0.2">
      <c r="I26" s="147"/>
    </row>
    <row r="27" spans="1:9" x14ac:dyDescent="0.2">
      <c r="A27" s="152"/>
      <c r="B27" s="152"/>
      <c r="C27" s="64"/>
      <c r="D27" s="64"/>
      <c r="E27" s="21"/>
      <c r="F27" s="59"/>
      <c r="G27" s="145"/>
      <c r="H27" s="153"/>
      <c r="I27" s="147"/>
    </row>
    <row r="28" spans="1:9" x14ac:dyDescent="0.2">
      <c r="A28" s="152"/>
      <c r="B28" s="152"/>
      <c r="C28" s="64"/>
      <c r="D28" s="64"/>
      <c r="E28" s="21"/>
      <c r="F28" s="59"/>
      <c r="G28" s="145"/>
      <c r="H28" s="153"/>
      <c r="I28" s="147"/>
    </row>
    <row r="29" spans="1:9" x14ac:dyDescent="0.2">
      <c r="A29" s="152"/>
      <c r="B29" s="152"/>
      <c r="C29" s="64"/>
      <c r="D29" s="64"/>
      <c r="E29" s="21"/>
      <c r="F29" s="59"/>
      <c r="G29" s="145"/>
      <c r="H29" s="153"/>
      <c r="I29" s="147"/>
    </row>
    <row r="30" spans="1:9" x14ac:dyDescent="0.2">
      <c r="A30" s="154"/>
      <c r="B30" s="155"/>
      <c r="C30" s="21"/>
      <c r="D30" s="21"/>
      <c r="E30" s="21"/>
      <c r="F30" s="63"/>
      <c r="G30" s="145"/>
      <c r="H30" s="153"/>
      <c r="I30" s="147"/>
    </row>
    <row r="31" spans="1:9" x14ac:dyDescent="0.2">
      <c r="A31" s="156"/>
      <c r="B31" s="157"/>
      <c r="C31" s="49"/>
      <c r="D31" s="55"/>
      <c r="E31" s="49"/>
      <c r="F31" s="49"/>
      <c r="G31" s="158"/>
      <c r="H31" s="159"/>
      <c r="I31" s="147"/>
    </row>
    <row r="32" spans="1:9" ht="16.5" thickBot="1" x14ac:dyDescent="0.3">
      <c r="A32" s="117" t="s">
        <v>217</v>
      </c>
      <c r="B32" s="118"/>
      <c r="C32" s="118"/>
      <c r="D32" s="118"/>
      <c r="E32" s="118"/>
      <c r="F32" s="118"/>
      <c r="G32" s="118"/>
      <c r="H32" s="119"/>
    </row>
    <row r="33" spans="1:8" x14ac:dyDescent="0.2">
      <c r="A33" s="120"/>
      <c r="B33" s="121"/>
      <c r="C33" s="220" t="s">
        <v>16</v>
      </c>
      <c r="D33" s="216"/>
      <c r="E33" s="216"/>
      <c r="F33" s="221"/>
      <c r="G33" s="216" t="s">
        <v>1</v>
      </c>
      <c r="H33" s="217"/>
    </row>
    <row r="34" spans="1:8" x14ac:dyDescent="0.2">
      <c r="A34" s="125"/>
      <c r="B34" s="126"/>
      <c r="C34" s="127" t="s">
        <v>232</v>
      </c>
      <c r="D34" s="128" t="s">
        <v>233</v>
      </c>
      <c r="E34" s="128" t="s">
        <v>234</v>
      </c>
      <c r="F34" s="129"/>
      <c r="G34" s="130" t="s">
        <v>235</v>
      </c>
      <c r="H34" s="131" t="s">
        <v>236</v>
      </c>
    </row>
    <row r="35" spans="1:8" ht="12.75" customHeight="1" x14ac:dyDescent="0.2">
      <c r="A35" s="218" t="s">
        <v>208</v>
      </c>
      <c r="B35" s="132" t="s">
        <v>3</v>
      </c>
      <c r="C35" s="80">
        <v>1097.9182333987903</v>
      </c>
      <c r="D35" s="80">
        <v>1333.7987954130613</v>
      </c>
      <c r="E35" s="81">
        <v>1456.5722955892095</v>
      </c>
      <c r="F35" s="22" t="s">
        <v>237</v>
      </c>
      <c r="G35" s="133">
        <v>32.666737037433592</v>
      </c>
      <c r="H35" s="134">
        <v>9.2047991494944199</v>
      </c>
    </row>
    <row r="36" spans="1:8" ht="12.75" customHeight="1" x14ac:dyDescent="0.2">
      <c r="A36" s="219"/>
      <c r="B36" s="135" t="s">
        <v>237</v>
      </c>
      <c r="C36" s="82" t="s">
        <v>237</v>
      </c>
      <c r="D36" s="82" t="s">
        <v>237</v>
      </c>
      <c r="E36" s="82" t="s">
        <v>237</v>
      </c>
      <c r="F36" s="27"/>
      <c r="G36" s="136" t="s">
        <v>237</v>
      </c>
      <c r="H36" s="137" t="s">
        <v>237</v>
      </c>
    </row>
    <row r="37" spans="1:8" x14ac:dyDescent="0.2">
      <c r="A37" s="138" t="s">
        <v>227</v>
      </c>
      <c r="B37" s="139" t="s">
        <v>3</v>
      </c>
      <c r="C37" s="80">
        <v>326.23983367946352</v>
      </c>
      <c r="D37" s="80">
        <v>384.05710009564029</v>
      </c>
      <c r="E37" s="80">
        <v>443.47556994912514</v>
      </c>
      <c r="F37" s="22" t="s">
        <v>237</v>
      </c>
      <c r="G37" s="140">
        <v>35.935445082665098</v>
      </c>
      <c r="H37" s="141">
        <v>15.471259309797446</v>
      </c>
    </row>
    <row r="38" spans="1:8" x14ac:dyDescent="0.2">
      <c r="A38" s="142"/>
      <c r="B38" s="135" t="s">
        <v>237</v>
      </c>
      <c r="C38" s="82" t="s">
        <v>237</v>
      </c>
      <c r="D38" s="82" t="s">
        <v>237</v>
      </c>
      <c r="E38" s="82" t="s">
        <v>237</v>
      </c>
      <c r="F38" s="27"/>
      <c r="G38" s="143" t="s">
        <v>237</v>
      </c>
      <c r="H38" s="137" t="s">
        <v>237</v>
      </c>
    </row>
    <row r="39" spans="1:8" x14ac:dyDescent="0.2">
      <c r="A39" s="138" t="s">
        <v>230</v>
      </c>
      <c r="B39" s="139" t="s">
        <v>3</v>
      </c>
      <c r="C39" s="80">
        <v>256.23559530104421</v>
      </c>
      <c r="D39" s="80">
        <v>273.20901626826998</v>
      </c>
      <c r="E39" s="80">
        <v>269.37084535231759</v>
      </c>
      <c r="F39" s="22" t="s">
        <v>237</v>
      </c>
      <c r="G39" s="144">
        <v>5.1262394031715672</v>
      </c>
      <c r="H39" s="141">
        <v>-1.4048478225124228</v>
      </c>
    </row>
    <row r="40" spans="1:8" x14ac:dyDescent="0.2">
      <c r="A40" s="142"/>
      <c r="B40" s="135" t="s">
        <v>237</v>
      </c>
      <c r="C40" s="82" t="s">
        <v>237</v>
      </c>
      <c r="D40" s="82" t="s">
        <v>237</v>
      </c>
      <c r="E40" s="82" t="s">
        <v>237</v>
      </c>
      <c r="F40" s="27"/>
      <c r="G40" s="136" t="s">
        <v>237</v>
      </c>
      <c r="H40" s="137" t="s">
        <v>237</v>
      </c>
    </row>
    <row r="41" spans="1:8" x14ac:dyDescent="0.2">
      <c r="A41" s="138" t="s">
        <v>209</v>
      </c>
      <c r="B41" s="139" t="s">
        <v>3</v>
      </c>
      <c r="C41" s="80">
        <v>345.55780100399943</v>
      </c>
      <c r="D41" s="80">
        <v>448.9776725898447</v>
      </c>
      <c r="E41" s="80">
        <v>501.75703808684722</v>
      </c>
      <c r="F41" s="22" t="s">
        <v>237</v>
      </c>
      <c r="G41" s="133">
        <v>45.202057840691026</v>
      </c>
      <c r="H41" s="134">
        <v>11.755454384302567</v>
      </c>
    </row>
    <row r="42" spans="1:8" x14ac:dyDescent="0.2">
      <c r="A42" s="142"/>
      <c r="B42" s="135" t="s">
        <v>237</v>
      </c>
      <c r="C42" s="82" t="s">
        <v>237</v>
      </c>
      <c r="D42" s="82" t="s">
        <v>237</v>
      </c>
      <c r="E42" s="82" t="s">
        <v>237</v>
      </c>
      <c r="F42" s="27"/>
      <c r="G42" s="145" t="s">
        <v>237</v>
      </c>
      <c r="H42" s="134" t="s">
        <v>237</v>
      </c>
    </row>
    <row r="43" spans="1:8" x14ac:dyDescent="0.2">
      <c r="A43" s="138" t="s">
        <v>210</v>
      </c>
      <c r="B43" s="139" t="s">
        <v>3</v>
      </c>
      <c r="C43" s="80">
        <v>50.626081812198294</v>
      </c>
      <c r="D43" s="80">
        <v>82.138112313861399</v>
      </c>
      <c r="E43" s="80">
        <v>98.631765388184178</v>
      </c>
      <c r="F43" s="22" t="s">
        <v>237</v>
      </c>
      <c r="G43" s="144">
        <v>94.824015324881373</v>
      </c>
      <c r="H43" s="141">
        <v>20.080389735885547</v>
      </c>
    </row>
    <row r="44" spans="1:8" x14ac:dyDescent="0.2">
      <c r="A44" s="142"/>
      <c r="B44" s="135" t="s">
        <v>237</v>
      </c>
      <c r="C44" s="82" t="s">
        <v>237</v>
      </c>
      <c r="D44" s="82" t="s">
        <v>237</v>
      </c>
      <c r="E44" s="82" t="s">
        <v>237</v>
      </c>
      <c r="F44" s="27"/>
      <c r="G44" s="136" t="s">
        <v>237</v>
      </c>
      <c r="H44" s="137" t="s">
        <v>237</v>
      </c>
    </row>
    <row r="45" spans="1:8" x14ac:dyDescent="0.2">
      <c r="A45" s="138" t="s">
        <v>211</v>
      </c>
      <c r="B45" s="139" t="s">
        <v>3</v>
      </c>
      <c r="C45" s="80">
        <v>119.25892160208494</v>
      </c>
      <c r="D45" s="80">
        <v>145.41689414544481</v>
      </c>
      <c r="E45" s="80">
        <v>143.33707681273535</v>
      </c>
      <c r="F45" s="22" t="s">
        <v>237</v>
      </c>
      <c r="G45" s="133">
        <v>20.189814637925977</v>
      </c>
      <c r="H45" s="134">
        <v>-1.4302446389958305</v>
      </c>
    </row>
    <row r="46" spans="1:8" ht="13.5" thickBot="1" x14ac:dyDescent="0.25">
      <c r="A46" s="148"/>
      <c r="B46" s="149" t="s">
        <v>237</v>
      </c>
      <c r="C46" s="86" t="s">
        <v>237</v>
      </c>
      <c r="D46" s="86" t="s">
        <v>237</v>
      </c>
      <c r="E46" s="86" t="s">
        <v>237</v>
      </c>
      <c r="F46" s="44"/>
      <c r="G46" s="150" t="s">
        <v>237</v>
      </c>
      <c r="H46" s="151" t="s">
        <v>237</v>
      </c>
    </row>
    <row r="53" spans="1:9" x14ac:dyDescent="0.2">
      <c r="I53" s="147"/>
    </row>
    <row r="54" spans="1:9" x14ac:dyDescent="0.2">
      <c r="I54" s="147"/>
    </row>
    <row r="55" spans="1:9" x14ac:dyDescent="0.2">
      <c r="A55" s="154"/>
      <c r="B55" s="155"/>
      <c r="C55" s="21"/>
      <c r="D55" s="21"/>
      <c r="E55" s="21"/>
      <c r="F55" s="63"/>
      <c r="G55" s="145"/>
      <c r="H55" s="153"/>
      <c r="I55" s="147"/>
    </row>
    <row r="56" spans="1:9" x14ac:dyDescent="0.2">
      <c r="A56" s="154"/>
      <c r="B56" s="155"/>
      <c r="C56" s="21"/>
      <c r="D56" s="21"/>
      <c r="E56" s="21"/>
      <c r="F56" s="63"/>
      <c r="G56" s="145"/>
      <c r="H56" s="153"/>
      <c r="I56" s="147"/>
    </row>
    <row r="57" spans="1:9" x14ac:dyDescent="0.2">
      <c r="A57" s="154"/>
      <c r="B57" s="155"/>
      <c r="C57" s="21"/>
      <c r="D57" s="21"/>
      <c r="E57" s="21"/>
      <c r="F57" s="63"/>
      <c r="G57" s="145"/>
      <c r="H57" s="153"/>
      <c r="I57" s="147"/>
    </row>
    <row r="58" spans="1:9" x14ac:dyDescent="0.2">
      <c r="A58" s="154"/>
      <c r="B58" s="155"/>
      <c r="C58" s="21"/>
      <c r="D58" s="21"/>
      <c r="E58" s="21"/>
      <c r="F58" s="63"/>
      <c r="G58" s="145"/>
      <c r="H58" s="153"/>
      <c r="I58" s="147"/>
    </row>
    <row r="59" spans="1:9" x14ac:dyDescent="0.2">
      <c r="A59" s="156"/>
      <c r="B59" s="157"/>
      <c r="C59" s="49"/>
      <c r="D59" s="49"/>
      <c r="E59" s="49"/>
      <c r="F59" s="49"/>
      <c r="G59" s="158"/>
      <c r="H59" s="159"/>
      <c r="I59" s="147"/>
    </row>
    <row r="60" spans="1:9" x14ac:dyDescent="0.2">
      <c r="A60" s="160"/>
      <c r="B60" s="160"/>
      <c r="C60" s="160"/>
      <c r="D60" s="160"/>
      <c r="E60" s="160"/>
      <c r="F60" s="160"/>
      <c r="G60" s="160"/>
      <c r="H60" s="160"/>
    </row>
    <row r="61" spans="1:9" ht="12.75" customHeight="1" x14ac:dyDescent="0.2">
      <c r="A61" s="161" t="s">
        <v>238</v>
      </c>
      <c r="G61" s="162"/>
      <c r="H61" s="214">
        <v>23</v>
      </c>
    </row>
    <row r="62" spans="1:9" ht="12.75" customHeight="1" x14ac:dyDescent="0.2">
      <c r="A62" s="161" t="s">
        <v>239</v>
      </c>
      <c r="G62" s="162"/>
      <c r="H62" s="215"/>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70" display="Tilbake til innholdsfortegnelsen" xr:uid="{00000000-0004-0000-12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163"/>
  <sheetViews>
    <sheetView showGridLines="0" showRowColHeaders="0" zoomScaleNormal="100" workbookViewId="0"/>
  </sheetViews>
  <sheetFormatPr defaultColWidth="11.42578125" defaultRowHeight="12.75" customHeight="1" x14ac:dyDescent="0.2"/>
  <cols>
    <col min="1" max="1" width="11.42578125" style="89" customWidth="1"/>
    <col min="2" max="2" width="27.140625" style="1" customWidth="1"/>
    <col min="3" max="5" width="10.5703125" style="1" customWidth="1"/>
    <col min="6" max="8" width="7.5703125" style="1" customWidth="1"/>
    <col min="9" max="16384" width="11.42578125" style="1"/>
  </cols>
  <sheetData>
    <row r="2" spans="1:8" ht="12.75" customHeight="1" x14ac:dyDescent="0.2">
      <c r="B2" s="2"/>
      <c r="C2" s="2"/>
      <c r="D2" s="2"/>
      <c r="E2" s="2"/>
      <c r="F2" s="2"/>
      <c r="G2" s="2"/>
    </row>
    <row r="3" spans="1:8" ht="12.75" customHeight="1" x14ac:dyDescent="0.2">
      <c r="A3" s="90"/>
      <c r="B3" s="2"/>
      <c r="C3" s="2"/>
      <c r="D3" s="2"/>
      <c r="E3" s="2"/>
      <c r="F3" s="2"/>
      <c r="G3" s="2"/>
    </row>
    <row r="4" spans="1:8" ht="12.75" customHeight="1" x14ac:dyDescent="0.25">
      <c r="A4" s="90"/>
      <c r="C4" s="74"/>
      <c r="D4" s="74" t="s">
        <v>88</v>
      </c>
      <c r="E4" s="74"/>
      <c r="F4" s="74"/>
      <c r="G4" s="74"/>
      <c r="H4" s="74"/>
    </row>
    <row r="5" spans="1:8" ht="12.75" customHeight="1" x14ac:dyDescent="0.25">
      <c r="A5" s="90"/>
      <c r="B5" s="75"/>
      <c r="C5" s="74"/>
      <c r="D5" s="74"/>
      <c r="E5" s="74"/>
      <c r="F5" s="74"/>
      <c r="G5" s="74"/>
      <c r="H5" s="74"/>
    </row>
    <row r="6" spans="1:8" ht="12.75" customHeight="1" x14ac:dyDescent="0.25">
      <c r="A6" s="90"/>
      <c r="B6" s="73"/>
      <c r="C6" s="73"/>
      <c r="D6" s="73"/>
      <c r="E6" s="73"/>
      <c r="F6" s="73"/>
      <c r="G6" s="73"/>
      <c r="H6" s="73"/>
    </row>
    <row r="7" spans="1:8" ht="12.75" customHeight="1" x14ac:dyDescent="0.25">
      <c r="A7" s="90"/>
      <c r="B7" s="73"/>
      <c r="C7" s="73"/>
      <c r="D7" s="73"/>
      <c r="E7" s="73"/>
      <c r="F7" s="73"/>
      <c r="G7" s="73"/>
      <c r="H7" s="73"/>
    </row>
    <row r="8" spans="1:8" ht="12.75" customHeight="1" x14ac:dyDescent="0.25">
      <c r="A8" s="91" t="s">
        <v>114</v>
      </c>
      <c r="B8" s="73" t="s">
        <v>89</v>
      </c>
      <c r="C8" s="73"/>
      <c r="D8" s="73"/>
      <c r="E8" s="73"/>
      <c r="F8" s="73"/>
      <c r="G8" s="73"/>
      <c r="H8" s="76">
        <v>3</v>
      </c>
    </row>
    <row r="9" spans="1:8" ht="12.75" customHeight="1" x14ac:dyDescent="0.25">
      <c r="B9" s="73"/>
      <c r="C9" s="73"/>
      <c r="D9" s="73"/>
      <c r="E9" s="73"/>
      <c r="F9" s="73"/>
      <c r="G9" s="73"/>
      <c r="H9" s="76"/>
    </row>
    <row r="10" spans="1:8" ht="12.75" customHeight="1" x14ac:dyDescent="0.25">
      <c r="B10" s="73" t="s">
        <v>90</v>
      </c>
      <c r="C10" s="73"/>
      <c r="D10" s="73"/>
      <c r="E10" s="73"/>
      <c r="F10" s="73"/>
      <c r="G10" s="73"/>
      <c r="H10" s="76"/>
    </row>
    <row r="11" spans="1:8" ht="12.75" customHeight="1" x14ac:dyDescent="0.25">
      <c r="A11" s="91" t="s">
        <v>115</v>
      </c>
      <c r="B11" s="73" t="str">
        <f>+'Tab2'!A6&amp;" ……………………………………………"</f>
        <v>Figur 1. Antall meldte skader etter bransjer  ……………………………………………</v>
      </c>
      <c r="C11" s="73"/>
      <c r="D11" s="73"/>
      <c r="E11" s="73"/>
      <c r="F11" s="73"/>
      <c r="G11" s="73"/>
      <c r="H11" s="76">
        <v>4</v>
      </c>
    </row>
    <row r="12" spans="1:8" ht="12.75" customHeight="1" x14ac:dyDescent="0.25">
      <c r="B12" s="73" t="str">
        <f>+'Tab2'!A32&amp;" ……………………………"</f>
        <v>Figur 2. Antall meldte skader etter bransjer  ……………………………</v>
      </c>
      <c r="C12" s="73"/>
      <c r="D12" s="73"/>
      <c r="E12" s="73"/>
      <c r="F12" s="73"/>
      <c r="G12" s="73"/>
      <c r="H12" s="76">
        <v>4</v>
      </c>
    </row>
    <row r="13" spans="1:8" ht="12.75" customHeight="1" x14ac:dyDescent="0.25">
      <c r="B13" s="73" t="str">
        <f>+'Tab2'!I6&amp;"  ………………………………………………………………………………………………….."</f>
        <v>Figur 3. Anslått erstatning etter bransje, pr.   …………………………………………………………………………………………………..</v>
      </c>
      <c r="C13" s="73"/>
      <c r="D13" s="73"/>
      <c r="E13" s="73"/>
      <c r="F13" s="73"/>
      <c r="G13" s="73"/>
      <c r="H13" s="76">
        <v>5</v>
      </c>
    </row>
    <row r="14" spans="1:8" ht="12.75" customHeight="1" x14ac:dyDescent="0.25">
      <c r="B14" s="73" t="str">
        <f>+'Tab2'!I32&amp;"  ………………………………………………………………………………………………….."</f>
        <v>Figur 4. Vannskader pr. kvartal  …………………………………………………………………………………………………..</v>
      </c>
      <c r="C14" s="73"/>
      <c r="D14" s="73"/>
      <c r="E14" s="73"/>
      <c r="F14" s="73"/>
      <c r="G14" s="73"/>
      <c r="H14" s="76">
        <v>5</v>
      </c>
    </row>
    <row r="15" spans="1:8" ht="12.75" customHeight="1" x14ac:dyDescent="0.25">
      <c r="B15" s="73" t="str">
        <f>+'Tab2'!P6&amp;" ……………………………"</f>
        <v>Figur 5. Antall meldte skader i motorvogn kvartalsvis (i 1000) ……………………………</v>
      </c>
      <c r="C15" s="73"/>
      <c r="D15" s="73"/>
      <c r="E15" s="73"/>
      <c r="F15" s="73"/>
      <c r="G15" s="73"/>
      <c r="H15" s="76">
        <v>6</v>
      </c>
    </row>
    <row r="16" spans="1:8" ht="12.75" customHeight="1" x14ac:dyDescent="0.25">
      <c r="B16" s="73" t="str">
        <f>+'Tab2'!P32&amp;" ……………………………"</f>
        <v>Figur 6. Anslått erstatning etter skadetype, motorvogn  2020 ……………………………</v>
      </c>
      <c r="C16" s="73"/>
      <c r="D16" s="73"/>
      <c r="E16" s="73"/>
      <c r="F16" s="73"/>
      <c r="G16" s="73"/>
      <c r="H16" s="76">
        <v>6</v>
      </c>
    </row>
    <row r="17" spans="1:14" ht="12.75" customHeight="1" x14ac:dyDescent="0.25">
      <c r="B17" s="73" t="str">
        <f>+'Tab2'!W6&amp;" ……………………………………………………………"</f>
        <v>Figur 7. Antall meldte skader i de Brann-kombinerte bransjer etter skadetype  ……………………………………………………………</v>
      </c>
      <c r="C17" s="73"/>
      <c r="D17" s="73"/>
      <c r="E17" s="73"/>
      <c r="F17" s="73"/>
      <c r="G17" s="73"/>
      <c r="H17" s="76">
        <v>7</v>
      </c>
    </row>
    <row r="18" spans="1:14" ht="12.75" customHeight="1" x14ac:dyDescent="0.25">
      <c r="B18" s="73" t="str">
        <f>+'Tab2'!W32&amp;" ……………………………………………………………"</f>
        <v>Figur 8. Anslått erstatning i de Brann-kombinerte bransjer etter skadetype  ……………………………………………………………</v>
      </c>
      <c r="C18" s="73"/>
      <c r="D18" s="73"/>
      <c r="E18" s="73"/>
      <c r="F18" s="73"/>
      <c r="G18" s="73"/>
      <c r="H18" s="76">
        <v>7</v>
      </c>
    </row>
    <row r="19" spans="1:14" ht="12.75" customHeight="1" x14ac:dyDescent="0.25">
      <c r="B19" s="73" t="str">
        <f>+'Tab2'!AD6&amp;"  ………………………………………………………………………………………………….."</f>
        <v>Figur 9. Brannskader pr. kvartal  …………………………………………………………………………………………………..</v>
      </c>
      <c r="C19" s="73"/>
      <c r="D19" s="73"/>
      <c r="E19" s="73"/>
      <c r="F19" s="73"/>
      <c r="G19" s="73"/>
      <c r="H19" s="76">
        <v>8</v>
      </c>
    </row>
    <row r="20" spans="1:14" ht="12.75" customHeight="1" x14ac:dyDescent="0.25">
      <c r="B20" s="73" t="str">
        <f>+'Tab2'!AD32&amp;"  ………………………………………………………………………………………………….."</f>
        <v>Figur 10. Innbrudd, tyverier og ran pr. kvartal  …………………………………………………………………………………………………..</v>
      </c>
      <c r="C20" s="73"/>
      <c r="D20" s="73"/>
      <c r="E20" s="73"/>
      <c r="F20" s="73"/>
      <c r="G20" s="73"/>
      <c r="H20" s="76">
        <v>8</v>
      </c>
    </row>
    <row r="22" spans="1:14" ht="12.75" customHeight="1" x14ac:dyDescent="0.25">
      <c r="B22" s="73" t="s">
        <v>91</v>
      </c>
      <c r="C22" s="73"/>
      <c r="D22" s="73"/>
      <c r="E22" s="73"/>
      <c r="F22" s="73"/>
      <c r="G22" s="73"/>
      <c r="H22" s="76"/>
    </row>
    <row r="23" spans="1:14" ht="12.75" customHeight="1" x14ac:dyDescent="0.25">
      <c r="A23" s="91" t="s">
        <v>116</v>
      </c>
      <c r="B23" s="73" t="s">
        <v>131</v>
      </c>
      <c r="C23" s="73"/>
      <c r="D23" s="73"/>
      <c r="E23" s="73"/>
      <c r="F23" s="73"/>
      <c r="G23" s="73"/>
      <c r="H23" s="76">
        <v>9</v>
      </c>
    </row>
    <row r="24" spans="1:14" ht="12.75" customHeight="1" x14ac:dyDescent="0.25">
      <c r="A24" s="91" t="s">
        <v>117</v>
      </c>
      <c r="B24" s="73" t="s">
        <v>93</v>
      </c>
      <c r="C24" s="73"/>
      <c r="D24" s="73"/>
      <c r="E24" s="73"/>
      <c r="F24" s="73"/>
      <c r="G24" s="73"/>
      <c r="H24" s="76">
        <f>H23+1</f>
        <v>10</v>
      </c>
    </row>
    <row r="25" spans="1:14" ht="12.75" customHeight="1" x14ac:dyDescent="0.25">
      <c r="B25" s="73"/>
      <c r="C25" s="73"/>
      <c r="D25" s="73"/>
      <c r="E25" s="73"/>
      <c r="F25" s="73"/>
      <c r="G25" s="73"/>
      <c r="H25" s="76"/>
    </row>
    <row r="26" spans="1:14" ht="12.75" customHeight="1" x14ac:dyDescent="0.25">
      <c r="A26" s="91" t="s">
        <v>118</v>
      </c>
      <c r="B26" s="73" t="s">
        <v>132</v>
      </c>
      <c r="C26" s="73"/>
      <c r="D26" s="73"/>
      <c r="E26" s="73"/>
      <c r="F26" s="73"/>
      <c r="G26" s="73"/>
      <c r="H26" s="76">
        <f>+H24+1</f>
        <v>11</v>
      </c>
    </row>
    <row r="27" spans="1:14" ht="12.75" customHeight="1" x14ac:dyDescent="0.25">
      <c r="B27" s="73" t="s">
        <v>94</v>
      </c>
      <c r="C27" s="73"/>
      <c r="D27" s="73"/>
      <c r="E27" s="73"/>
      <c r="F27" s="73"/>
      <c r="G27" s="73"/>
      <c r="H27" s="76">
        <f>+H26</f>
        <v>11</v>
      </c>
      <c r="N27" s="77"/>
    </row>
    <row r="28" spans="1:14" ht="12.75" customHeight="1" x14ac:dyDescent="0.25">
      <c r="A28" s="91" t="s">
        <v>119</v>
      </c>
      <c r="B28" s="73" t="s">
        <v>133</v>
      </c>
      <c r="C28" s="73"/>
      <c r="D28" s="73"/>
      <c r="E28" s="73"/>
      <c r="F28" s="73"/>
      <c r="G28" s="73"/>
      <c r="H28" s="76">
        <f>+H26+1</f>
        <v>12</v>
      </c>
      <c r="N28" s="77"/>
    </row>
    <row r="29" spans="1:14" ht="12.75" customHeight="1" x14ac:dyDescent="0.25">
      <c r="B29" s="73" t="s">
        <v>95</v>
      </c>
      <c r="C29" s="73"/>
      <c r="D29" s="73"/>
      <c r="E29" s="73"/>
      <c r="F29" s="73"/>
      <c r="G29" s="73"/>
      <c r="H29" s="76">
        <f>+H28</f>
        <v>12</v>
      </c>
      <c r="N29" s="77"/>
    </row>
    <row r="30" spans="1:14" ht="12.75" customHeight="1" x14ac:dyDescent="0.25">
      <c r="B30" s="73"/>
      <c r="C30" s="73"/>
      <c r="D30" s="73"/>
      <c r="E30" s="73"/>
      <c r="F30" s="73"/>
      <c r="G30" s="73"/>
      <c r="H30" s="76"/>
      <c r="N30" s="77"/>
    </row>
    <row r="31" spans="1:14" ht="12.75" customHeight="1" x14ac:dyDescent="0.25">
      <c r="A31" s="91" t="s">
        <v>120</v>
      </c>
      <c r="B31" s="73" t="s">
        <v>134</v>
      </c>
      <c r="C31" s="73"/>
      <c r="D31" s="73"/>
      <c r="E31" s="73"/>
      <c r="F31" s="73"/>
      <c r="G31" s="73"/>
      <c r="H31" s="76">
        <f>+H29+1</f>
        <v>13</v>
      </c>
      <c r="N31" s="77"/>
    </row>
    <row r="32" spans="1:14" ht="12.75" customHeight="1" x14ac:dyDescent="0.25">
      <c r="B32" s="73" t="s">
        <v>96</v>
      </c>
      <c r="C32" s="73"/>
      <c r="D32" s="73"/>
      <c r="E32" s="73"/>
      <c r="F32" s="73"/>
      <c r="G32" s="73"/>
      <c r="H32" s="76">
        <f>+H31</f>
        <v>13</v>
      </c>
      <c r="N32" s="77"/>
    </row>
    <row r="33" spans="1:14" ht="12.75" customHeight="1" x14ac:dyDescent="0.25">
      <c r="A33" s="91" t="s">
        <v>121</v>
      </c>
      <c r="B33" s="73" t="s">
        <v>135</v>
      </c>
      <c r="C33" s="73"/>
      <c r="D33" s="73"/>
      <c r="E33" s="73"/>
      <c r="F33" s="73"/>
      <c r="G33" s="73"/>
      <c r="H33" s="76">
        <f>+H31+1</f>
        <v>14</v>
      </c>
      <c r="N33" s="77"/>
    </row>
    <row r="34" spans="1:14" ht="12.75" customHeight="1" x14ac:dyDescent="0.25">
      <c r="B34" s="73" t="s">
        <v>97</v>
      </c>
      <c r="C34" s="73"/>
      <c r="D34" s="73"/>
      <c r="E34" s="73"/>
      <c r="F34" s="73"/>
      <c r="G34" s="73"/>
      <c r="H34" s="76">
        <f>+H33</f>
        <v>14</v>
      </c>
      <c r="N34" s="77"/>
    </row>
    <row r="35" spans="1:14" ht="12.75" customHeight="1" x14ac:dyDescent="0.25">
      <c r="A35" s="91" t="s">
        <v>122</v>
      </c>
      <c r="B35" s="73" t="s">
        <v>136</v>
      </c>
      <c r="C35" s="73"/>
      <c r="D35" s="73"/>
      <c r="E35" s="73"/>
      <c r="F35" s="73"/>
      <c r="G35" s="73"/>
      <c r="H35" s="76">
        <f>+H34+1</f>
        <v>15</v>
      </c>
      <c r="N35" s="77"/>
    </row>
    <row r="36" spans="1:14" ht="12.75" customHeight="1" x14ac:dyDescent="0.25">
      <c r="B36" s="73" t="s">
        <v>100</v>
      </c>
      <c r="C36" s="73"/>
      <c r="D36" s="73"/>
      <c r="E36" s="73"/>
      <c r="F36" s="73"/>
      <c r="G36" s="73"/>
      <c r="H36" s="76">
        <f>+H35</f>
        <v>15</v>
      </c>
      <c r="N36" s="77"/>
    </row>
    <row r="37" spans="1:14" ht="12.75" customHeight="1" x14ac:dyDescent="0.25">
      <c r="A37" s="91" t="s">
        <v>123</v>
      </c>
      <c r="B37" s="73" t="s">
        <v>137</v>
      </c>
      <c r="C37" s="73"/>
      <c r="D37" s="73"/>
      <c r="E37" s="73"/>
      <c r="F37" s="73"/>
      <c r="G37" s="73"/>
      <c r="H37" s="76">
        <f>+H36+1</f>
        <v>16</v>
      </c>
      <c r="N37" s="77"/>
    </row>
    <row r="38" spans="1:14" ht="12.75" customHeight="1" x14ac:dyDescent="0.25">
      <c r="B38" s="73" t="s">
        <v>101</v>
      </c>
      <c r="C38" s="73"/>
      <c r="D38" s="73"/>
      <c r="E38" s="73"/>
      <c r="F38" s="73"/>
      <c r="G38" s="73"/>
      <c r="H38" s="76">
        <f>+H37</f>
        <v>16</v>
      </c>
      <c r="N38" s="77"/>
    </row>
    <row r="39" spans="1:14" ht="12.75" customHeight="1" x14ac:dyDescent="0.25">
      <c r="B39" s="73"/>
      <c r="C39" s="73"/>
      <c r="D39" s="73"/>
      <c r="E39" s="73"/>
      <c r="F39" s="73"/>
      <c r="G39" s="73"/>
      <c r="H39" s="76"/>
      <c r="N39" s="77"/>
    </row>
    <row r="40" spans="1:14" ht="12.75" customHeight="1" x14ac:dyDescent="0.25">
      <c r="A40" s="91" t="s">
        <v>124</v>
      </c>
      <c r="B40" s="73" t="s">
        <v>166</v>
      </c>
      <c r="C40" s="73"/>
      <c r="D40" s="73"/>
      <c r="E40" s="73"/>
      <c r="F40" s="73"/>
      <c r="G40" s="73"/>
      <c r="H40" s="76">
        <f>+H38+1</f>
        <v>17</v>
      </c>
      <c r="N40" s="77"/>
    </row>
    <row r="41" spans="1:14" ht="12.75" customHeight="1" x14ac:dyDescent="0.25">
      <c r="B41" s="73" t="s">
        <v>167</v>
      </c>
      <c r="C41" s="73"/>
      <c r="D41" s="73"/>
      <c r="E41" s="73"/>
      <c r="F41" s="73"/>
      <c r="G41" s="73"/>
      <c r="H41" s="76">
        <f>+H40</f>
        <v>17</v>
      </c>
      <c r="N41" s="77"/>
    </row>
    <row r="42" spans="1:14" ht="12.75" customHeight="1" x14ac:dyDescent="0.25">
      <c r="B42" s="73"/>
      <c r="C42" s="73"/>
      <c r="D42" s="73"/>
      <c r="E42" s="73"/>
      <c r="F42" s="73"/>
      <c r="G42" s="73"/>
      <c r="H42" s="76"/>
      <c r="N42" s="77"/>
    </row>
    <row r="43" spans="1:14" ht="12.75" customHeight="1" x14ac:dyDescent="0.25">
      <c r="A43" s="91" t="s">
        <v>172</v>
      </c>
      <c r="B43" s="73" t="s">
        <v>138</v>
      </c>
      <c r="H43" s="76">
        <f>+H40+1</f>
        <v>18</v>
      </c>
      <c r="N43" s="77"/>
    </row>
    <row r="44" spans="1:14" ht="12.75" customHeight="1" x14ac:dyDescent="0.25">
      <c r="B44" s="73" t="s">
        <v>104</v>
      </c>
      <c r="H44" s="76">
        <f>+H43</f>
        <v>18</v>
      </c>
      <c r="N44" s="77"/>
    </row>
    <row r="45" spans="1:14" ht="12.75" customHeight="1" x14ac:dyDescent="0.25">
      <c r="A45" s="91" t="s">
        <v>125</v>
      </c>
      <c r="B45" s="73" t="s">
        <v>139</v>
      </c>
      <c r="H45" s="76">
        <f>+H43+1</f>
        <v>19</v>
      </c>
      <c r="N45" s="77"/>
    </row>
    <row r="46" spans="1:14" ht="12.75" customHeight="1" x14ac:dyDescent="0.25">
      <c r="B46" s="73" t="s">
        <v>102</v>
      </c>
      <c r="H46" s="76">
        <f>+H45</f>
        <v>19</v>
      </c>
      <c r="N46" s="77"/>
    </row>
    <row r="47" spans="1:14" ht="12.75" customHeight="1" x14ac:dyDescent="0.25">
      <c r="A47" s="91" t="s">
        <v>126</v>
      </c>
      <c r="B47" s="73" t="s">
        <v>140</v>
      </c>
      <c r="H47" s="76">
        <f>+H46+1</f>
        <v>20</v>
      </c>
      <c r="N47" s="77"/>
    </row>
    <row r="48" spans="1:14" ht="12.75" customHeight="1" x14ac:dyDescent="0.25">
      <c r="B48" s="73" t="s">
        <v>103</v>
      </c>
      <c r="H48" s="76">
        <f>H47</f>
        <v>20</v>
      </c>
      <c r="N48" s="77"/>
    </row>
    <row r="49" spans="1:14" ht="12.75" customHeight="1" x14ac:dyDescent="0.25">
      <c r="A49" s="91"/>
      <c r="B49" s="73"/>
      <c r="C49" s="73"/>
      <c r="D49" s="73"/>
      <c r="E49" s="73"/>
      <c r="F49" s="73"/>
      <c r="G49" s="73"/>
      <c r="H49" s="76"/>
      <c r="N49" s="77"/>
    </row>
    <row r="50" spans="1:14" ht="12.75" customHeight="1" x14ac:dyDescent="0.25">
      <c r="A50" s="91"/>
      <c r="B50" s="73"/>
      <c r="C50" s="73"/>
      <c r="D50" s="73"/>
      <c r="E50" s="73"/>
      <c r="F50" s="73"/>
      <c r="G50" s="73"/>
      <c r="H50" s="76"/>
      <c r="N50" s="77"/>
    </row>
    <row r="51" spans="1:14" ht="12.75" customHeight="1" x14ac:dyDescent="0.25">
      <c r="A51" s="91"/>
      <c r="B51" s="73"/>
      <c r="C51" s="73"/>
      <c r="D51" s="73"/>
      <c r="E51" s="73"/>
      <c r="F51" s="73"/>
      <c r="G51" s="73"/>
      <c r="H51" s="76"/>
      <c r="N51" s="77"/>
    </row>
    <row r="52" spans="1:14" ht="12.75" customHeight="1" x14ac:dyDescent="0.25">
      <c r="A52" s="91"/>
      <c r="B52" s="73"/>
      <c r="C52" s="73"/>
      <c r="D52" s="73"/>
      <c r="E52" s="73"/>
      <c r="F52" s="73"/>
      <c r="G52" s="73"/>
      <c r="H52" s="76"/>
      <c r="N52" s="77"/>
    </row>
    <row r="53" spans="1:14" ht="12.75" customHeight="1" x14ac:dyDescent="0.25">
      <c r="A53" s="91"/>
      <c r="B53" s="73"/>
      <c r="C53" s="73"/>
      <c r="D53" s="73"/>
      <c r="E53" s="73"/>
      <c r="F53" s="73"/>
      <c r="G53" s="73"/>
      <c r="H53" s="76"/>
      <c r="N53" s="77"/>
    </row>
    <row r="54" spans="1:14" ht="12.75" customHeight="1" x14ac:dyDescent="0.25">
      <c r="A54" s="91"/>
      <c r="B54" s="73"/>
      <c r="C54" s="73"/>
      <c r="D54" s="73"/>
      <c r="E54" s="73"/>
      <c r="F54" s="73"/>
      <c r="G54" s="73"/>
      <c r="H54" s="76"/>
      <c r="N54" s="77"/>
    </row>
    <row r="55" spans="1:14" ht="12.75" customHeight="1" x14ac:dyDescent="0.25">
      <c r="A55" s="91"/>
      <c r="B55" s="73"/>
      <c r="C55" s="73"/>
      <c r="D55" s="73"/>
      <c r="E55" s="73"/>
      <c r="F55" s="73"/>
      <c r="G55" s="73"/>
      <c r="H55" s="76"/>
      <c r="N55" s="77"/>
    </row>
    <row r="56" spans="1:14" ht="12.75" customHeight="1" x14ac:dyDescent="0.25">
      <c r="A56" s="91"/>
      <c r="B56" s="73"/>
      <c r="C56" s="73"/>
      <c r="D56" s="73"/>
      <c r="E56" s="73"/>
      <c r="F56" s="73"/>
      <c r="G56" s="73"/>
      <c r="H56" s="76"/>
      <c r="N56" s="77"/>
    </row>
    <row r="57" spans="1:14" ht="12.75" customHeight="1" x14ac:dyDescent="0.25">
      <c r="A57" s="91"/>
      <c r="B57" s="73"/>
      <c r="C57" s="73"/>
      <c r="D57" s="73"/>
      <c r="E57" s="73"/>
      <c r="F57" s="73"/>
      <c r="G57" s="73"/>
      <c r="H57" s="76"/>
      <c r="N57" s="77"/>
    </row>
    <row r="58" spans="1:14" ht="12.75" customHeight="1" x14ac:dyDescent="0.25">
      <c r="B58" s="73"/>
      <c r="C58" s="73"/>
      <c r="D58" s="73"/>
      <c r="E58" s="73"/>
      <c r="F58" s="73"/>
      <c r="G58" s="73"/>
      <c r="H58" s="76"/>
      <c r="N58" s="77"/>
    </row>
    <row r="59" spans="1:14" ht="12.75" customHeight="1" x14ac:dyDescent="0.2">
      <c r="B59" s="48"/>
      <c r="C59" s="49"/>
      <c r="D59" s="49"/>
      <c r="E59" s="97"/>
      <c r="F59" s="49"/>
      <c r="G59" s="50"/>
      <c r="H59" s="51"/>
      <c r="N59" s="77"/>
    </row>
    <row r="60" spans="1:14" ht="12.75" customHeight="1" x14ac:dyDescent="0.2">
      <c r="B60" s="52"/>
      <c r="C60" s="52"/>
      <c r="D60" s="52"/>
      <c r="E60" s="52"/>
      <c r="F60" s="52"/>
      <c r="G60" s="52"/>
      <c r="H60" s="52"/>
      <c r="I60" s="77"/>
    </row>
    <row r="61" spans="1:14" ht="12.75" customHeight="1" x14ac:dyDescent="0.2">
      <c r="B61" s="54" t="str">
        <f>+B123</f>
        <v>Finans Norge / Skadeforsikringsstatistikk</v>
      </c>
      <c r="H61" s="202">
        <v>1</v>
      </c>
      <c r="I61" s="77"/>
    </row>
    <row r="62" spans="1:14" ht="12.75" customHeight="1" x14ac:dyDescent="0.2">
      <c r="B62" s="54" t="str">
        <f>+B124</f>
        <v>Skadestatistikk for landbasert forsikring 4. kvartal 2020</v>
      </c>
      <c r="H62" s="203"/>
      <c r="I62" s="77"/>
    </row>
    <row r="63" spans="1:14" ht="12.75" customHeight="1" x14ac:dyDescent="0.2">
      <c r="I63" s="77"/>
    </row>
    <row r="64" spans="1:14" ht="12.75" customHeight="1" x14ac:dyDescent="0.2">
      <c r="I64" s="77"/>
    </row>
    <row r="66" spans="1:13" ht="12.75" customHeight="1" x14ac:dyDescent="0.25">
      <c r="A66" s="91" t="s">
        <v>127</v>
      </c>
      <c r="B66" s="73" t="s">
        <v>218</v>
      </c>
      <c r="H66" s="76">
        <f>H48+1</f>
        <v>21</v>
      </c>
    </row>
    <row r="67" spans="1:13" ht="12.75" customHeight="1" x14ac:dyDescent="0.25">
      <c r="B67" s="73" t="s">
        <v>219</v>
      </c>
      <c r="H67" s="76">
        <f>H66</f>
        <v>21</v>
      </c>
    </row>
    <row r="68" spans="1:13" ht="12.75" customHeight="1" x14ac:dyDescent="0.25">
      <c r="A68" s="91" t="s">
        <v>128</v>
      </c>
      <c r="B68" s="73" t="s">
        <v>220</v>
      </c>
      <c r="H68" s="76">
        <f>H67+1</f>
        <v>22</v>
      </c>
    </row>
    <row r="69" spans="1:13" ht="12.75" customHeight="1" x14ac:dyDescent="0.25">
      <c r="B69" s="73" t="s">
        <v>221</v>
      </c>
      <c r="H69" s="76">
        <f>H68</f>
        <v>22</v>
      </c>
    </row>
    <row r="70" spans="1:13" ht="12.75" customHeight="1" x14ac:dyDescent="0.25">
      <c r="A70" s="91" t="s">
        <v>129</v>
      </c>
      <c r="B70" s="73" t="s">
        <v>222</v>
      </c>
      <c r="H70" s="76">
        <f>H69+1</f>
        <v>23</v>
      </c>
      <c r="J70"/>
      <c r="K70"/>
      <c r="L70"/>
      <c r="M70"/>
    </row>
    <row r="71" spans="1:13" ht="12.75" customHeight="1" x14ac:dyDescent="0.25">
      <c r="B71" s="73" t="s">
        <v>223</v>
      </c>
      <c r="H71" s="76">
        <f>H70</f>
        <v>23</v>
      </c>
      <c r="J71"/>
      <c r="K71" s="71"/>
      <c r="L71" s="72"/>
      <c r="M71" s="72"/>
    </row>
    <row r="72" spans="1:13" ht="12.75" customHeight="1" x14ac:dyDescent="0.2">
      <c r="J72"/>
      <c r="K72" s="70"/>
      <c r="L72"/>
      <c r="M72"/>
    </row>
    <row r="73" spans="1:13" ht="12.75" customHeight="1" x14ac:dyDescent="0.25">
      <c r="A73" s="91" t="s">
        <v>130</v>
      </c>
      <c r="B73" s="73" t="s">
        <v>141</v>
      </c>
      <c r="C73" s="73"/>
      <c r="D73" s="73"/>
      <c r="E73" s="73"/>
      <c r="F73" s="73"/>
      <c r="G73" s="73"/>
      <c r="H73" s="76">
        <f>+H71+1</f>
        <v>24</v>
      </c>
      <c r="J73"/>
      <c r="K73" s="69"/>
      <c r="L73" s="69"/>
      <c r="M73" s="69"/>
    </row>
    <row r="74" spans="1:13" ht="12.75" customHeight="1" x14ac:dyDescent="0.25">
      <c r="B74" s="73" t="s">
        <v>107</v>
      </c>
      <c r="C74" s="73"/>
      <c r="D74" s="73"/>
      <c r="E74" s="73"/>
      <c r="F74" s="73"/>
      <c r="G74" s="73"/>
      <c r="H74" s="76">
        <f>+H73</f>
        <v>24</v>
      </c>
      <c r="J74"/>
      <c r="K74" s="69"/>
      <c r="L74" s="69"/>
      <c r="M74" s="69"/>
    </row>
    <row r="75" spans="1:13" ht="12.75" customHeight="1" x14ac:dyDescent="0.25">
      <c r="A75" s="91" t="s">
        <v>224</v>
      </c>
      <c r="B75" s="73" t="s">
        <v>142</v>
      </c>
      <c r="C75" s="73"/>
      <c r="D75" s="73"/>
      <c r="E75" s="73"/>
      <c r="F75" s="73"/>
      <c r="G75" s="73"/>
      <c r="H75" s="76">
        <f>+H74+1</f>
        <v>25</v>
      </c>
      <c r="J75"/>
      <c r="K75" s="69"/>
      <c r="L75" s="69"/>
      <c r="M75" s="69"/>
    </row>
    <row r="76" spans="1:13" ht="12.75" customHeight="1" x14ac:dyDescent="0.25">
      <c r="B76" s="73" t="s">
        <v>105</v>
      </c>
      <c r="C76" s="73"/>
      <c r="D76" s="73"/>
      <c r="E76" s="73"/>
      <c r="F76" s="73"/>
      <c r="G76" s="73"/>
      <c r="H76" s="76">
        <f>+H75</f>
        <v>25</v>
      </c>
      <c r="J76"/>
      <c r="K76" s="69"/>
      <c r="L76" s="69"/>
      <c r="M76" s="69"/>
    </row>
    <row r="77" spans="1:13" ht="12.75" customHeight="1" x14ac:dyDescent="0.25">
      <c r="A77" s="91" t="s">
        <v>225</v>
      </c>
      <c r="B77" s="73" t="s">
        <v>143</v>
      </c>
      <c r="C77" s="73"/>
      <c r="D77" s="73"/>
      <c r="E77" s="73"/>
      <c r="F77" s="73"/>
      <c r="G77" s="73"/>
      <c r="H77" s="76">
        <f>+H76+1</f>
        <v>26</v>
      </c>
      <c r="J77"/>
      <c r="K77"/>
      <c r="L77"/>
      <c r="M77"/>
    </row>
    <row r="78" spans="1:13" ht="12.75" customHeight="1" x14ac:dyDescent="0.25">
      <c r="B78" s="73" t="s">
        <v>106</v>
      </c>
      <c r="C78" s="73"/>
      <c r="D78" s="73"/>
      <c r="E78" s="73"/>
      <c r="F78" s="73"/>
      <c r="G78" s="73"/>
      <c r="H78" s="76">
        <f>+H77</f>
        <v>26</v>
      </c>
      <c r="J78"/>
      <c r="K78"/>
      <c r="L78"/>
      <c r="M78"/>
    </row>
    <row r="79" spans="1:13" ht="12.75" customHeight="1" x14ac:dyDescent="0.2">
      <c r="B79"/>
      <c r="C79"/>
      <c r="D79"/>
      <c r="E79"/>
      <c r="F79"/>
      <c r="G79"/>
      <c r="I79"/>
      <c r="J79"/>
      <c r="K79"/>
      <c r="L79"/>
      <c r="M79"/>
    </row>
    <row r="80" spans="1:13" ht="12.75" customHeight="1" x14ac:dyDescent="0.25">
      <c r="A80" s="91" t="s">
        <v>226</v>
      </c>
      <c r="B80" s="73" t="s">
        <v>92</v>
      </c>
      <c r="C80" s="73"/>
      <c r="D80" s="73"/>
      <c r="E80" s="73"/>
      <c r="F80" s="73"/>
      <c r="G80" s="73"/>
      <c r="H80" s="76">
        <f>+H78+1</f>
        <v>27</v>
      </c>
      <c r="I80"/>
      <c r="J80"/>
      <c r="K80"/>
      <c r="L80"/>
      <c r="M80"/>
    </row>
    <row r="81" spans="2:13" ht="12.75" customHeight="1" x14ac:dyDescent="0.2">
      <c r="C81"/>
      <c r="D81"/>
      <c r="E81"/>
      <c r="F81"/>
      <c r="G81"/>
      <c r="I81" s="68"/>
      <c r="J81"/>
      <c r="K81"/>
      <c r="L81"/>
      <c r="M81"/>
    </row>
    <row r="82" spans="2:13" ht="12.75" customHeight="1" x14ac:dyDescent="0.2">
      <c r="C82"/>
      <c r="D82"/>
      <c r="E82"/>
      <c r="F82"/>
      <c r="G82"/>
      <c r="I82" s="68"/>
      <c r="J82"/>
      <c r="K82"/>
      <c r="L82"/>
      <c r="M82"/>
    </row>
    <row r="83" spans="2:13" ht="12.75" customHeight="1" x14ac:dyDescent="0.2">
      <c r="C83"/>
      <c r="D83"/>
      <c r="E83"/>
      <c r="F83"/>
      <c r="G83"/>
      <c r="I83" s="68"/>
      <c r="J83"/>
      <c r="K83"/>
      <c r="L83"/>
      <c r="M83"/>
    </row>
    <row r="84" spans="2:13" ht="12.75" customHeight="1" x14ac:dyDescent="0.2">
      <c r="C84"/>
      <c r="D84"/>
      <c r="E84"/>
      <c r="F84"/>
      <c r="G84"/>
      <c r="I84" s="68"/>
      <c r="J84"/>
      <c r="K84"/>
      <c r="L84"/>
      <c r="M84"/>
    </row>
    <row r="85" spans="2:13" ht="12.75" customHeight="1" x14ac:dyDescent="0.2">
      <c r="C85"/>
      <c r="D85"/>
      <c r="E85"/>
      <c r="F85"/>
      <c r="G85"/>
      <c r="I85" s="68"/>
      <c r="J85"/>
      <c r="K85"/>
      <c r="L85"/>
      <c r="M85"/>
    </row>
    <row r="86" spans="2:13" ht="12.75" customHeight="1" x14ac:dyDescent="0.2">
      <c r="C86"/>
      <c r="D86"/>
      <c r="E86"/>
      <c r="F86"/>
      <c r="G86"/>
      <c r="I86" s="68"/>
      <c r="J86"/>
      <c r="K86"/>
      <c r="L86"/>
      <c r="M86"/>
    </row>
    <row r="87" spans="2:13" ht="12.75" customHeight="1" x14ac:dyDescent="0.2">
      <c r="C87"/>
      <c r="D87"/>
      <c r="E87"/>
      <c r="F87"/>
      <c r="G87"/>
      <c r="I87" s="68"/>
      <c r="J87"/>
      <c r="K87"/>
      <c r="L87"/>
      <c r="M87"/>
    </row>
    <row r="88" spans="2:13" ht="12.75" customHeight="1" x14ac:dyDescent="0.2">
      <c r="C88"/>
      <c r="D88"/>
      <c r="E88"/>
      <c r="F88"/>
      <c r="G88"/>
      <c r="I88" s="68"/>
      <c r="J88"/>
      <c r="K88"/>
      <c r="L88"/>
      <c r="M88"/>
    </row>
    <row r="89" spans="2:13" ht="12.75" customHeight="1" x14ac:dyDescent="0.2">
      <c r="C89"/>
      <c r="D89"/>
      <c r="E89"/>
      <c r="F89"/>
      <c r="G89"/>
      <c r="I89"/>
      <c r="J89"/>
      <c r="K89"/>
      <c r="L89"/>
      <c r="M89"/>
    </row>
    <row r="90" spans="2:13" ht="12.75" customHeight="1" x14ac:dyDescent="0.2">
      <c r="C90"/>
      <c r="D90"/>
      <c r="E90"/>
      <c r="F90"/>
      <c r="G90"/>
      <c r="I90"/>
      <c r="J90"/>
      <c r="K90"/>
      <c r="L90"/>
      <c r="M90"/>
    </row>
    <row r="91" spans="2:13" ht="12.75" customHeight="1" x14ac:dyDescent="0.25">
      <c r="B91" s="88"/>
      <c r="C91"/>
      <c r="D91"/>
      <c r="E91"/>
      <c r="F91"/>
      <c r="G91"/>
      <c r="I91"/>
      <c r="J91"/>
      <c r="K91"/>
      <c r="L91"/>
      <c r="M91"/>
    </row>
    <row r="92" spans="2:13" ht="12.75" customHeight="1" x14ac:dyDescent="0.2">
      <c r="C92"/>
      <c r="D92"/>
      <c r="E92"/>
      <c r="F92"/>
      <c r="G92"/>
      <c r="I92"/>
      <c r="J92"/>
      <c r="K92"/>
      <c r="L92"/>
      <c r="M92"/>
    </row>
    <row r="93" spans="2:13" ht="12.75" customHeight="1" x14ac:dyDescent="0.2">
      <c r="C93"/>
      <c r="D93"/>
      <c r="E93"/>
      <c r="F93"/>
      <c r="G93"/>
      <c r="I93"/>
      <c r="J93"/>
      <c r="K93"/>
      <c r="L93"/>
      <c r="M93"/>
    </row>
    <row r="94" spans="2:13" ht="12.75" customHeight="1" x14ac:dyDescent="0.2">
      <c r="B94"/>
      <c r="C94"/>
      <c r="D94"/>
      <c r="E94"/>
      <c r="F94"/>
      <c r="G94"/>
      <c r="I94"/>
      <c r="J94"/>
      <c r="K94"/>
      <c r="L94"/>
      <c r="M94"/>
    </row>
    <row r="95" spans="2:13" ht="12.75" customHeight="1" x14ac:dyDescent="0.2">
      <c r="B95"/>
      <c r="C95"/>
      <c r="D95"/>
      <c r="E95"/>
      <c r="F95"/>
      <c r="G95"/>
      <c r="I95"/>
      <c r="J95"/>
      <c r="K95"/>
      <c r="L95"/>
      <c r="M95"/>
    </row>
    <row r="96" spans="2:13" ht="12.75" customHeight="1" x14ac:dyDescent="0.2">
      <c r="C96"/>
      <c r="D96"/>
      <c r="E96"/>
      <c r="F96"/>
      <c r="G96"/>
      <c r="I96"/>
      <c r="J96"/>
      <c r="K96"/>
      <c r="L96"/>
      <c r="M96"/>
    </row>
    <row r="97" spans="2:13" ht="12.75" customHeight="1" x14ac:dyDescent="0.2">
      <c r="C97"/>
      <c r="D97"/>
      <c r="E97"/>
      <c r="F97"/>
      <c r="G97"/>
      <c r="I97"/>
      <c r="J97"/>
      <c r="K97"/>
      <c r="L97"/>
      <c r="M97"/>
    </row>
    <row r="98" spans="2:13" ht="12.75" customHeight="1" x14ac:dyDescent="0.2">
      <c r="B98"/>
      <c r="C98"/>
      <c r="D98"/>
      <c r="E98"/>
      <c r="F98"/>
      <c r="G98"/>
      <c r="I98"/>
      <c r="J98"/>
      <c r="K98"/>
      <c r="L98"/>
      <c r="M98"/>
    </row>
    <row r="99" spans="2:13" ht="12.75" customHeight="1" x14ac:dyDescent="0.2">
      <c r="C99"/>
      <c r="D99"/>
      <c r="E99"/>
      <c r="F99"/>
      <c r="G99"/>
      <c r="I99"/>
      <c r="J99"/>
      <c r="K99"/>
      <c r="L99"/>
      <c r="M99"/>
    </row>
    <row r="100" spans="2:13" ht="12.75" customHeight="1" x14ac:dyDescent="0.2">
      <c r="C100"/>
      <c r="D100"/>
      <c r="E100"/>
      <c r="F100"/>
      <c r="G100"/>
      <c r="I100"/>
      <c r="J100"/>
      <c r="K100"/>
      <c r="L100"/>
      <c r="M100"/>
    </row>
    <row r="101" spans="2:13" ht="12.75" customHeight="1" x14ac:dyDescent="0.2">
      <c r="B101"/>
      <c r="C101"/>
      <c r="D101"/>
      <c r="E101"/>
      <c r="F101"/>
      <c r="G101"/>
      <c r="I101"/>
      <c r="J101"/>
      <c r="K101"/>
      <c r="L101"/>
      <c r="M101"/>
    </row>
    <row r="102" spans="2:13" ht="12.75" customHeight="1" x14ac:dyDescent="0.2">
      <c r="B102"/>
      <c r="C102"/>
      <c r="D102"/>
      <c r="E102"/>
      <c r="F102"/>
      <c r="G102"/>
      <c r="I102"/>
      <c r="J102"/>
      <c r="K102"/>
      <c r="L102"/>
      <c r="M102"/>
    </row>
    <row r="103" spans="2:13" ht="12.75" customHeight="1" x14ac:dyDescent="0.2">
      <c r="B103"/>
      <c r="C103"/>
      <c r="D103"/>
      <c r="E103"/>
      <c r="F103"/>
      <c r="G103"/>
      <c r="I103"/>
      <c r="J103"/>
      <c r="K103"/>
      <c r="L103"/>
      <c r="M103"/>
    </row>
    <row r="104" spans="2:13" ht="12.75" customHeight="1" x14ac:dyDescent="0.2">
      <c r="B104"/>
      <c r="C104"/>
      <c r="D104"/>
      <c r="E104"/>
      <c r="F104"/>
      <c r="G104"/>
      <c r="I104"/>
      <c r="J104"/>
      <c r="K104"/>
      <c r="L104"/>
      <c r="M104"/>
    </row>
    <row r="105" spans="2:13" ht="12.75" customHeight="1" x14ac:dyDescent="0.2">
      <c r="B105"/>
      <c r="C105"/>
      <c r="D105"/>
      <c r="E105"/>
      <c r="F105"/>
      <c r="G105"/>
      <c r="I105"/>
      <c r="J105"/>
      <c r="K105"/>
      <c r="L105"/>
      <c r="M105"/>
    </row>
    <row r="106" spans="2:13" ht="12.75" customHeight="1" x14ac:dyDescent="0.2">
      <c r="B106"/>
      <c r="C106"/>
      <c r="D106"/>
      <c r="E106"/>
      <c r="F106"/>
      <c r="G106"/>
      <c r="I106"/>
      <c r="J106"/>
      <c r="K106"/>
      <c r="L106"/>
      <c r="M106"/>
    </row>
    <row r="107" spans="2:13" ht="12.75" customHeight="1" x14ac:dyDescent="0.2">
      <c r="B107"/>
      <c r="C107"/>
      <c r="D107"/>
      <c r="E107"/>
      <c r="F107"/>
      <c r="G107"/>
      <c r="I107"/>
      <c r="J107"/>
      <c r="K107"/>
      <c r="L107"/>
      <c r="M107"/>
    </row>
    <row r="108" spans="2:13" ht="12.75" customHeight="1" x14ac:dyDescent="0.2">
      <c r="B108"/>
      <c r="C108"/>
      <c r="D108"/>
      <c r="E108"/>
      <c r="F108"/>
      <c r="G108"/>
      <c r="I108"/>
      <c r="J108"/>
      <c r="K108"/>
      <c r="L108"/>
      <c r="M108"/>
    </row>
    <row r="109" spans="2:13" ht="12.75" customHeight="1" x14ac:dyDescent="0.2">
      <c r="B109"/>
      <c r="C109"/>
      <c r="D109"/>
      <c r="E109"/>
      <c r="F109"/>
      <c r="G109"/>
      <c r="I109"/>
      <c r="J109"/>
      <c r="K109"/>
      <c r="L109"/>
      <c r="M109"/>
    </row>
    <row r="110" spans="2:13" ht="12.75" customHeight="1" x14ac:dyDescent="0.2">
      <c r="B110"/>
      <c r="C110"/>
      <c r="D110"/>
      <c r="E110"/>
      <c r="F110"/>
      <c r="G110"/>
      <c r="I110"/>
      <c r="J110"/>
      <c r="K110"/>
      <c r="L110"/>
      <c r="M110"/>
    </row>
    <row r="111" spans="2:13" ht="12.75" customHeight="1" x14ac:dyDescent="0.2">
      <c r="B111"/>
      <c r="C111"/>
      <c r="D111"/>
      <c r="E111"/>
      <c r="F111"/>
      <c r="G111"/>
      <c r="I111"/>
      <c r="J111"/>
      <c r="K111"/>
      <c r="L111"/>
      <c r="M111"/>
    </row>
    <row r="112" spans="2:13" ht="12.75" customHeight="1" x14ac:dyDescent="0.2">
      <c r="B112"/>
      <c r="C112"/>
      <c r="D112"/>
      <c r="E112"/>
      <c r="F112"/>
      <c r="G112"/>
      <c r="I112"/>
      <c r="J112"/>
      <c r="K112"/>
      <c r="L112"/>
      <c r="M112"/>
    </row>
    <row r="113" spans="2:13" ht="12.75" customHeight="1" x14ac:dyDescent="0.2">
      <c r="B113"/>
      <c r="C113"/>
      <c r="D113"/>
      <c r="E113"/>
      <c r="F113"/>
      <c r="G113"/>
      <c r="I113"/>
      <c r="J113"/>
      <c r="K113"/>
      <c r="L113"/>
      <c r="M113"/>
    </row>
    <row r="114" spans="2:13" ht="12.75" customHeight="1" x14ac:dyDescent="0.2">
      <c r="B114"/>
      <c r="C114"/>
      <c r="D114"/>
      <c r="E114"/>
      <c r="F114"/>
      <c r="G114"/>
      <c r="I114"/>
      <c r="J114"/>
      <c r="K114"/>
      <c r="L114"/>
      <c r="M114"/>
    </row>
    <row r="115" spans="2:13" ht="12.75" customHeight="1" x14ac:dyDescent="0.2">
      <c r="B115"/>
      <c r="C115"/>
      <c r="D115"/>
      <c r="E115"/>
      <c r="F115"/>
      <c r="G115"/>
      <c r="L115"/>
    </row>
    <row r="116" spans="2:13" ht="12.75" customHeight="1" x14ac:dyDescent="0.2">
      <c r="B116"/>
      <c r="C116"/>
      <c r="D116"/>
      <c r="E116"/>
      <c r="F116"/>
      <c r="G116"/>
      <c r="L116"/>
    </row>
    <row r="117" spans="2:13" ht="12.75" customHeight="1" x14ac:dyDescent="0.2">
      <c r="B117"/>
      <c r="C117"/>
      <c r="D117"/>
      <c r="E117"/>
      <c r="F117"/>
      <c r="G117"/>
      <c r="I117"/>
      <c r="J117"/>
      <c r="K117"/>
      <c r="L117"/>
    </row>
    <row r="118" spans="2:13" ht="12.75" customHeight="1" x14ac:dyDescent="0.2">
      <c r="B118"/>
      <c r="C118"/>
      <c r="D118"/>
      <c r="E118"/>
      <c r="F118"/>
      <c r="G118"/>
      <c r="I118"/>
      <c r="J118"/>
      <c r="K118"/>
      <c r="L118"/>
    </row>
    <row r="119" spans="2:13" ht="12.75" customHeight="1" x14ac:dyDescent="0.2">
      <c r="B119"/>
      <c r="C119"/>
      <c r="D119"/>
      <c r="E119"/>
      <c r="F119"/>
      <c r="G119"/>
      <c r="I119"/>
      <c r="J119"/>
      <c r="K119"/>
      <c r="L119"/>
    </row>
    <row r="120" spans="2:13" ht="12.75" customHeight="1" x14ac:dyDescent="0.2">
      <c r="B120"/>
      <c r="C120"/>
      <c r="D120"/>
      <c r="E120"/>
      <c r="F120"/>
      <c r="G120"/>
      <c r="I120"/>
      <c r="J120"/>
      <c r="K120"/>
      <c r="L120"/>
    </row>
    <row r="121" spans="2:13" ht="12.75" customHeight="1" x14ac:dyDescent="0.2">
      <c r="B121"/>
      <c r="C121"/>
      <c r="D121"/>
      <c r="E121"/>
      <c r="F121"/>
      <c r="G121"/>
      <c r="I121"/>
      <c r="J121"/>
      <c r="K121"/>
      <c r="L121"/>
    </row>
    <row r="122" spans="2:13" ht="12.75" customHeight="1" x14ac:dyDescent="0.2">
      <c r="B122" s="52"/>
      <c r="C122" s="52"/>
      <c r="D122" s="52"/>
      <c r="E122" s="52"/>
      <c r="F122" s="52"/>
      <c r="G122" s="52"/>
      <c r="H122" s="52"/>
      <c r="I122"/>
      <c r="J122" s="69"/>
      <c r="K122" s="69"/>
      <c r="L122" s="69"/>
    </row>
    <row r="123" spans="2:13" ht="12.75" customHeight="1" x14ac:dyDescent="0.2">
      <c r="B123" s="54" t="str">
        <f>"Finans Norge / Skadeforsikringsstatistikk"</f>
        <v>Finans Norge / Skadeforsikringsstatistikk</v>
      </c>
      <c r="H123" s="202">
        <v>2</v>
      </c>
      <c r="I123"/>
      <c r="J123" s="69"/>
      <c r="K123" s="69"/>
      <c r="L123" s="69"/>
    </row>
    <row r="124" spans="2:13" ht="12.75" customHeight="1" x14ac:dyDescent="0.2">
      <c r="B124" s="54" t="str">
        <f>"Skadestatistikk for landbasert forsikring 4. kvartal 2020"</f>
        <v>Skadestatistikk for landbasert forsikring 4. kvartal 2020</v>
      </c>
      <c r="H124" s="203"/>
      <c r="I124"/>
      <c r="J124"/>
      <c r="K124"/>
      <c r="L124"/>
    </row>
    <row r="125" spans="2:13" ht="12.75" customHeight="1" x14ac:dyDescent="0.2">
      <c r="B125" s="78"/>
      <c r="C125"/>
      <c r="D125"/>
      <c r="E125"/>
      <c r="F125"/>
      <c r="G125"/>
      <c r="I125"/>
      <c r="J125"/>
      <c r="K125"/>
      <c r="L125"/>
    </row>
    <row r="126" spans="2:13" ht="12.75" customHeight="1" x14ac:dyDescent="0.2">
      <c r="B126"/>
      <c r="C126"/>
      <c r="D126"/>
      <c r="E126"/>
      <c r="F126"/>
      <c r="G126"/>
      <c r="I126"/>
      <c r="J126"/>
      <c r="K126"/>
      <c r="L126"/>
    </row>
    <row r="127" spans="2:13" ht="12.75" customHeight="1" x14ac:dyDescent="0.2">
      <c r="B127"/>
      <c r="C127"/>
      <c r="D127"/>
      <c r="E127"/>
      <c r="F127"/>
      <c r="G127"/>
      <c r="L127"/>
    </row>
    <row r="128" spans="2:13" ht="12.75" customHeight="1" x14ac:dyDescent="0.2">
      <c r="B128"/>
      <c r="C128"/>
      <c r="D128"/>
      <c r="E128"/>
      <c r="F128"/>
      <c r="G128"/>
      <c r="L128"/>
    </row>
    <row r="129" spans="2:12" ht="12.75" customHeight="1" x14ac:dyDescent="0.2">
      <c r="B129"/>
      <c r="C129"/>
      <c r="D129"/>
      <c r="E129"/>
      <c r="F129"/>
      <c r="G129"/>
      <c r="I129" s="68"/>
      <c r="J129"/>
      <c r="K129"/>
      <c r="L129"/>
    </row>
    <row r="130" spans="2:12" ht="12.75" customHeight="1" x14ac:dyDescent="0.2">
      <c r="B130"/>
      <c r="C130"/>
      <c r="D130"/>
      <c r="E130"/>
      <c r="F130"/>
      <c r="G130"/>
      <c r="I130"/>
      <c r="J130"/>
      <c r="K130"/>
      <c r="L130"/>
    </row>
    <row r="131" spans="2:12" ht="12.75" customHeight="1" x14ac:dyDescent="0.2">
      <c r="B131"/>
      <c r="C131"/>
      <c r="D131"/>
      <c r="E131"/>
      <c r="F131"/>
      <c r="G131"/>
      <c r="I131"/>
      <c r="J131"/>
      <c r="K131"/>
      <c r="L131"/>
    </row>
    <row r="132" spans="2:12" ht="12.75" customHeight="1" x14ac:dyDescent="0.2">
      <c r="B132"/>
      <c r="C132"/>
      <c r="D132"/>
      <c r="E132"/>
      <c r="F132"/>
      <c r="G132"/>
      <c r="I132"/>
      <c r="J132"/>
      <c r="K132" s="69"/>
      <c r="L132" s="69"/>
    </row>
    <row r="133" spans="2:12" ht="12.75" customHeight="1" x14ac:dyDescent="0.2">
      <c r="B133"/>
      <c r="C133"/>
      <c r="D133"/>
      <c r="E133"/>
      <c r="F133"/>
      <c r="G133"/>
      <c r="I133"/>
      <c r="J133"/>
      <c r="K133" s="69"/>
      <c r="L133" s="69"/>
    </row>
    <row r="134" spans="2:12" ht="12.75" customHeight="1" x14ac:dyDescent="0.2">
      <c r="B134"/>
      <c r="C134"/>
      <c r="D134"/>
      <c r="E134"/>
      <c r="F134"/>
      <c r="G134"/>
      <c r="I134"/>
      <c r="J134"/>
      <c r="K134" s="69"/>
      <c r="L134" s="69"/>
    </row>
    <row r="135" spans="2:12" ht="12.75" customHeight="1" x14ac:dyDescent="0.2">
      <c r="B135"/>
      <c r="C135"/>
      <c r="D135"/>
      <c r="E135"/>
      <c r="F135"/>
      <c r="G135"/>
      <c r="I135"/>
      <c r="J135"/>
      <c r="K135"/>
      <c r="L135"/>
    </row>
    <row r="136" spans="2:12" ht="12.75" customHeight="1" x14ac:dyDescent="0.2">
      <c r="B136"/>
      <c r="C136"/>
      <c r="D136"/>
      <c r="E136"/>
      <c r="F136"/>
      <c r="G136"/>
      <c r="I136"/>
      <c r="J136"/>
      <c r="K136"/>
      <c r="L136"/>
    </row>
    <row r="137" spans="2:12" ht="12.75" customHeight="1" x14ac:dyDescent="0.2">
      <c r="B137"/>
      <c r="C137"/>
      <c r="D137"/>
      <c r="E137"/>
      <c r="F137"/>
      <c r="G137"/>
      <c r="I137"/>
      <c r="J137"/>
      <c r="K137"/>
      <c r="L137"/>
    </row>
    <row r="138" spans="2:12" ht="12.75" customHeight="1" x14ac:dyDescent="0.2">
      <c r="B138"/>
      <c r="C138"/>
      <c r="D138"/>
      <c r="E138"/>
      <c r="F138"/>
      <c r="G138"/>
    </row>
    <row r="139" spans="2:12" ht="12.75" customHeight="1" x14ac:dyDescent="0.2">
      <c r="B139"/>
      <c r="C139"/>
      <c r="D139"/>
      <c r="E139"/>
      <c r="F139"/>
      <c r="G139"/>
    </row>
    <row r="140" spans="2:12" ht="12.75" customHeight="1" x14ac:dyDescent="0.2">
      <c r="B140"/>
      <c r="C140"/>
      <c r="D140"/>
      <c r="E140"/>
      <c r="F140"/>
      <c r="G140"/>
      <c r="I140" s="68"/>
      <c r="J140"/>
      <c r="K140"/>
      <c r="L140"/>
    </row>
    <row r="141" spans="2:12" ht="12.75" customHeight="1" x14ac:dyDescent="0.2">
      <c r="B141"/>
      <c r="C141"/>
      <c r="D141"/>
      <c r="E141"/>
      <c r="F141"/>
      <c r="G141"/>
      <c r="I141"/>
      <c r="J141"/>
      <c r="K141"/>
      <c r="L141"/>
    </row>
    <row r="142" spans="2:12" ht="12.75" customHeight="1" x14ac:dyDescent="0.2">
      <c r="B142"/>
      <c r="C142"/>
      <c r="D142"/>
      <c r="E142"/>
      <c r="F142"/>
      <c r="G142"/>
      <c r="I142"/>
      <c r="J142"/>
      <c r="K142"/>
      <c r="L142"/>
    </row>
    <row r="143" spans="2:12" ht="12.75" customHeight="1" x14ac:dyDescent="0.2">
      <c r="B143"/>
      <c r="C143"/>
      <c r="D143"/>
      <c r="E143"/>
      <c r="F143"/>
      <c r="G143"/>
      <c r="I143"/>
      <c r="J143"/>
      <c r="K143" s="69"/>
      <c r="L143" s="69"/>
    </row>
    <row r="144" spans="2:12" ht="12.75" customHeight="1" x14ac:dyDescent="0.2">
      <c r="B144"/>
      <c r="C144"/>
      <c r="D144"/>
      <c r="E144"/>
      <c r="F144"/>
      <c r="G144"/>
      <c r="I144"/>
      <c r="J144"/>
      <c r="K144" s="69"/>
      <c r="L144" s="69"/>
    </row>
    <row r="145" spans="2:12" ht="12.75" customHeight="1" x14ac:dyDescent="0.2">
      <c r="B145"/>
      <c r="C145"/>
      <c r="D145"/>
      <c r="E145"/>
      <c r="F145"/>
      <c r="G145"/>
      <c r="I145"/>
      <c r="J145"/>
      <c r="K145" s="69"/>
      <c r="L145" s="69"/>
    </row>
    <row r="146" spans="2:12" ht="12.75" customHeight="1" x14ac:dyDescent="0.2">
      <c r="B146"/>
      <c r="C146"/>
      <c r="D146"/>
      <c r="E146"/>
      <c r="F146"/>
      <c r="G146"/>
      <c r="I146"/>
      <c r="J146"/>
      <c r="K146"/>
      <c r="L146"/>
    </row>
    <row r="147" spans="2:12" ht="12.75" customHeight="1" x14ac:dyDescent="0.2">
      <c r="B147"/>
      <c r="C147"/>
      <c r="D147"/>
      <c r="E147"/>
      <c r="F147"/>
      <c r="G147"/>
      <c r="H147"/>
      <c r="I147"/>
      <c r="J147"/>
      <c r="K147"/>
      <c r="L147"/>
    </row>
    <row r="148" spans="2:12" ht="12.75" customHeight="1" x14ac:dyDescent="0.2">
      <c r="B148"/>
      <c r="C148"/>
      <c r="D148"/>
      <c r="E148"/>
      <c r="F148"/>
      <c r="G148"/>
      <c r="H148"/>
      <c r="I148"/>
      <c r="J148"/>
      <c r="K148"/>
      <c r="L148"/>
    </row>
    <row r="149" spans="2:12" ht="12.75" customHeight="1" x14ac:dyDescent="0.2">
      <c r="B149"/>
      <c r="C149"/>
      <c r="D149"/>
      <c r="E149"/>
      <c r="F149"/>
      <c r="G149"/>
      <c r="H149"/>
      <c r="I149"/>
      <c r="J149" s="69"/>
      <c r="K149" s="69"/>
    </row>
    <row r="150" spans="2:12" ht="12.75" customHeight="1" x14ac:dyDescent="0.2">
      <c r="B150"/>
      <c r="C150" s="69"/>
      <c r="D150" s="69"/>
      <c r="E150"/>
      <c r="F150"/>
      <c r="G150"/>
      <c r="H150"/>
      <c r="I150"/>
      <c r="J150" s="69"/>
      <c r="K150" s="69"/>
    </row>
    <row r="151" spans="2:12" ht="12.75" customHeight="1" x14ac:dyDescent="0.2">
      <c r="B151"/>
      <c r="C151"/>
      <c r="D151"/>
      <c r="E151"/>
      <c r="G151"/>
      <c r="H151"/>
      <c r="I151"/>
      <c r="J151"/>
      <c r="K151"/>
    </row>
    <row r="152" spans="2:12" ht="12.75" customHeight="1" x14ac:dyDescent="0.2">
      <c r="B152"/>
      <c r="C152"/>
      <c r="D152"/>
      <c r="E152"/>
      <c r="G152"/>
      <c r="H152"/>
      <c r="I152"/>
      <c r="J152"/>
      <c r="K152"/>
    </row>
    <row r="153" spans="2:12" ht="12.75" customHeight="1" x14ac:dyDescent="0.2">
      <c r="B153"/>
      <c r="C153"/>
      <c r="D153"/>
      <c r="E153"/>
      <c r="G153"/>
      <c r="H153"/>
      <c r="I153"/>
      <c r="J153"/>
      <c r="K153"/>
    </row>
    <row r="154" spans="2:12" ht="12.75" customHeight="1" x14ac:dyDescent="0.2">
      <c r="B154"/>
      <c r="C154" s="69"/>
      <c r="D154" s="69"/>
      <c r="E154"/>
      <c r="G154"/>
      <c r="H154"/>
      <c r="I154"/>
      <c r="J154"/>
      <c r="K154"/>
    </row>
    <row r="155" spans="2:12" ht="12.75" customHeight="1" x14ac:dyDescent="0.2">
      <c r="B155"/>
      <c r="C155" s="69"/>
      <c r="D155" s="69"/>
      <c r="E155"/>
      <c r="G155"/>
      <c r="H155"/>
      <c r="I155"/>
      <c r="J155"/>
      <c r="K155"/>
    </row>
    <row r="156" spans="2:12" ht="12.75" customHeight="1" x14ac:dyDescent="0.2">
      <c r="B156"/>
      <c r="C156" s="69"/>
      <c r="D156" s="69"/>
      <c r="E156"/>
      <c r="G156"/>
    </row>
    <row r="157" spans="2:12" ht="12.75" customHeight="1" x14ac:dyDescent="0.2">
      <c r="B157"/>
      <c r="C157"/>
      <c r="D157"/>
      <c r="E157"/>
      <c r="G157"/>
    </row>
    <row r="158" spans="2:12" ht="12.75" customHeight="1" x14ac:dyDescent="0.2">
      <c r="B158"/>
      <c r="C158" s="69"/>
      <c r="D158" s="69"/>
      <c r="E158"/>
      <c r="G158"/>
    </row>
    <row r="159" spans="2:12" ht="12.75" customHeight="1" x14ac:dyDescent="0.2">
      <c r="B159"/>
      <c r="C159" s="69"/>
      <c r="D159" s="69"/>
      <c r="E159"/>
      <c r="G159"/>
    </row>
    <row r="160" spans="2:12" ht="12.75" customHeight="1" x14ac:dyDescent="0.2">
      <c r="B160"/>
      <c r="C160" s="69"/>
      <c r="D160" s="69"/>
      <c r="E160"/>
      <c r="G160"/>
    </row>
    <row r="161" spans="2:7" ht="12.75" customHeight="1" x14ac:dyDescent="0.2">
      <c r="B161"/>
      <c r="C161"/>
      <c r="D161"/>
      <c r="E161"/>
      <c r="G161"/>
    </row>
    <row r="162" spans="2:7" ht="12.75" customHeight="1" x14ac:dyDescent="0.2">
      <c r="B162"/>
      <c r="C162" s="69"/>
      <c r="D162" s="69"/>
      <c r="E162"/>
      <c r="G162"/>
    </row>
    <row r="163" spans="2:7" ht="12.75" customHeight="1" x14ac:dyDescent="0.2">
      <c r="B163"/>
      <c r="C163" s="69"/>
      <c r="D163" s="69"/>
      <c r="E163"/>
      <c r="G163"/>
    </row>
  </sheetData>
  <mergeCells count="2">
    <mergeCell ref="H61:H62"/>
    <mergeCell ref="H123:H124"/>
  </mergeCells>
  <phoneticPr fontId="0" type="noConversion"/>
  <hyperlinks>
    <hyperlink ref="A8" location="Tab1!A2" display="Tab1" xr:uid="{00000000-0004-0000-0100-000000000000}"/>
    <hyperlink ref="A11" location="Tab2!A2" display="Tab2" xr:uid="{00000000-0004-0000-0100-000001000000}"/>
    <hyperlink ref="A23" location="Tab3!A2" display="Tab3" xr:uid="{00000000-0004-0000-0100-000002000000}"/>
    <hyperlink ref="A24" location="Tab4!A2" display="Tab4" xr:uid="{00000000-0004-0000-0100-000003000000}"/>
    <hyperlink ref="A26" location="Tab5!A2" display="Tab5" xr:uid="{00000000-0004-0000-0100-000004000000}"/>
    <hyperlink ref="A28" location="Tab6!A2" display="Tab6" xr:uid="{00000000-0004-0000-0100-000005000000}"/>
    <hyperlink ref="A31" location="Tab7!A2" display="Tab7" xr:uid="{00000000-0004-0000-0100-000006000000}"/>
    <hyperlink ref="A33" location="Tab8!A2" display="Tab8" xr:uid="{00000000-0004-0000-0100-000007000000}"/>
    <hyperlink ref="A35" location="Tab9!A2" display="Tab9" xr:uid="{00000000-0004-0000-0100-000008000000}"/>
    <hyperlink ref="A37" location="Tab10!A2" display="Tab10" xr:uid="{00000000-0004-0000-0100-000009000000}"/>
    <hyperlink ref="A40" location="Tab11!A2" display="Tab11" xr:uid="{00000000-0004-0000-0100-00000A000000}"/>
    <hyperlink ref="A43" location="'Tab12'!A2" display="Tab12" xr:uid="{00000000-0004-0000-0100-00000B000000}"/>
    <hyperlink ref="A45" location="'Tab13'!A2" display="Tab13" xr:uid="{00000000-0004-0000-0100-00000C000000}"/>
    <hyperlink ref="A73" location="'Tab18'!A2" display="Tab18" xr:uid="{00000000-0004-0000-0100-00000D000000}"/>
    <hyperlink ref="A75" location="'Tab19'!A2" display="Tab19" xr:uid="{00000000-0004-0000-0100-00000E000000}"/>
    <hyperlink ref="A77" location="'Tab20'!A2" display="Tab20" xr:uid="{00000000-0004-0000-0100-00000F000000}"/>
    <hyperlink ref="A47" location="'Tab14'!A2" display="Tab14" xr:uid="{00000000-0004-0000-0100-000010000000}"/>
    <hyperlink ref="A80" location="'Tab21'!A2" display="Tab21" xr:uid="{00000000-0004-0000-0100-000011000000}"/>
    <hyperlink ref="A66" location="'Tab15'!A2" display="Tab15" xr:uid="{00000000-0004-0000-0100-000012000000}"/>
    <hyperlink ref="A68" location="'Tab16'!A2" display="Tab16" xr:uid="{00000000-0004-0000-0100-000013000000}"/>
    <hyperlink ref="A70" location="'Tab17'!A2" display="Tab17" xr:uid="{00000000-0004-0000-0100-000014000000}"/>
  </hyperlinks>
  <pageMargins left="0.78740157480314965" right="0.78740157480314965" top="0.98425196850393704" bottom="0.19685039370078741" header="3.937007874015748E-2" footer="3.937007874015748E-2"/>
  <pageSetup paperSize="9" scale="93" fitToWidth="0" fitToHeight="0" orientation="portrait" horizontalDpi="300" verticalDpi="300" r:id="rId1"/>
  <headerFooter alignWithMargins="0"/>
  <rowBreaks count="1" manualBreakCount="1">
    <brk id="62"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154</v>
      </c>
      <c r="B4" s="5"/>
      <c r="C4" s="5"/>
      <c r="D4" s="5"/>
      <c r="E4" s="5"/>
      <c r="F4" s="5"/>
      <c r="G4" s="5"/>
      <c r="H4" s="6"/>
    </row>
    <row r="5" spans="1:8" x14ac:dyDescent="0.2">
      <c r="A5" s="7"/>
      <c r="B5" s="8"/>
      <c r="C5" s="9"/>
      <c r="D5" s="8"/>
      <c r="E5" s="10"/>
      <c r="F5" s="11"/>
      <c r="G5" s="205" t="s">
        <v>1</v>
      </c>
      <c r="H5" s="206"/>
    </row>
    <row r="6" spans="1:8" x14ac:dyDescent="0.2">
      <c r="A6" s="12"/>
      <c r="B6" s="13"/>
      <c r="C6" s="14" t="s">
        <v>232</v>
      </c>
      <c r="D6" s="15" t="s">
        <v>233</v>
      </c>
      <c r="E6" s="15" t="s">
        <v>234</v>
      </c>
      <c r="F6" s="16"/>
      <c r="G6" s="17" t="s">
        <v>235</v>
      </c>
      <c r="H6" s="18" t="s">
        <v>236</v>
      </c>
    </row>
    <row r="7" spans="1:8" x14ac:dyDescent="0.2">
      <c r="A7" s="207" t="s">
        <v>61</v>
      </c>
      <c r="B7" s="19" t="s">
        <v>3</v>
      </c>
      <c r="C7" s="20">
        <v>333492</v>
      </c>
      <c r="D7" s="20">
        <v>351332</v>
      </c>
      <c r="E7" s="79">
        <v>447542</v>
      </c>
      <c r="F7" s="22" t="s">
        <v>237</v>
      </c>
      <c r="G7" s="23">
        <v>34.198721408609515</v>
      </c>
      <c r="H7" s="24">
        <v>27.384354399826933</v>
      </c>
    </row>
    <row r="8" spans="1:8" x14ac:dyDescent="0.2">
      <c r="A8" s="208"/>
      <c r="B8" s="25" t="s">
        <v>237</v>
      </c>
      <c r="C8" s="26" t="s">
        <v>237</v>
      </c>
      <c r="D8" s="26" t="s">
        <v>237</v>
      </c>
      <c r="E8" s="26" t="s">
        <v>237</v>
      </c>
      <c r="F8" s="27"/>
      <c r="G8" s="28" t="s">
        <v>237</v>
      </c>
      <c r="H8" s="29" t="s">
        <v>237</v>
      </c>
    </row>
    <row r="9" spans="1:8" x14ac:dyDescent="0.2">
      <c r="A9" s="30" t="s">
        <v>62</v>
      </c>
      <c r="B9" s="31" t="s">
        <v>3</v>
      </c>
      <c r="C9" s="20">
        <v>93851</v>
      </c>
      <c r="D9" s="20">
        <v>103744</v>
      </c>
      <c r="E9" s="21">
        <v>68338</v>
      </c>
      <c r="F9" s="22" t="s">
        <v>237</v>
      </c>
      <c r="G9" s="32">
        <v>-27.184579812681804</v>
      </c>
      <c r="H9" s="33">
        <v>-34.128238741517578</v>
      </c>
    </row>
    <row r="10" spans="1:8" x14ac:dyDescent="0.2">
      <c r="A10" s="34"/>
      <c r="B10" s="25" t="s">
        <v>237</v>
      </c>
      <c r="C10" s="26" t="s">
        <v>237</v>
      </c>
      <c r="D10" s="26" t="s">
        <v>237</v>
      </c>
      <c r="E10" s="26" t="s">
        <v>237</v>
      </c>
      <c r="F10" s="27"/>
      <c r="G10" s="35" t="s">
        <v>237</v>
      </c>
      <c r="H10" s="29" t="s">
        <v>237</v>
      </c>
    </row>
    <row r="11" spans="1:8" x14ac:dyDescent="0.2">
      <c r="A11" s="30" t="s">
        <v>47</v>
      </c>
      <c r="B11" s="31" t="s">
        <v>3</v>
      </c>
      <c r="C11" s="20">
        <v>11771</v>
      </c>
      <c r="D11" s="20">
        <v>12745</v>
      </c>
      <c r="E11" s="21">
        <v>12266</v>
      </c>
      <c r="F11" s="22" t="s">
        <v>237</v>
      </c>
      <c r="G11" s="37">
        <v>4.2052501911477407</v>
      </c>
      <c r="H11" s="33">
        <v>-3.7583366025892531</v>
      </c>
    </row>
    <row r="12" spans="1:8" x14ac:dyDescent="0.2">
      <c r="A12" s="34"/>
      <c r="B12" s="25" t="s">
        <v>237</v>
      </c>
      <c r="C12" s="26" t="s">
        <v>237</v>
      </c>
      <c r="D12" s="26" t="s">
        <v>237</v>
      </c>
      <c r="E12" s="26" t="s">
        <v>237</v>
      </c>
      <c r="F12" s="27"/>
      <c r="G12" s="28" t="s">
        <v>237</v>
      </c>
      <c r="H12" s="29" t="s">
        <v>237</v>
      </c>
    </row>
    <row r="13" spans="1:8" x14ac:dyDescent="0.2">
      <c r="A13" s="30" t="s">
        <v>48</v>
      </c>
      <c r="B13" s="31" t="s">
        <v>3</v>
      </c>
      <c r="C13" s="20">
        <v>97865</v>
      </c>
      <c r="D13" s="20">
        <v>103618</v>
      </c>
      <c r="E13" s="21">
        <v>97572</v>
      </c>
      <c r="F13" s="22" t="s">
        <v>237</v>
      </c>
      <c r="G13" s="23">
        <v>-0.29939201961886397</v>
      </c>
      <c r="H13" s="24">
        <v>-5.8348935513134847</v>
      </c>
    </row>
    <row r="14" spans="1:8" x14ac:dyDescent="0.2">
      <c r="A14" s="34"/>
      <c r="B14" s="25" t="s">
        <v>237</v>
      </c>
      <c r="C14" s="26" t="s">
        <v>237</v>
      </c>
      <c r="D14" s="26" t="s">
        <v>237</v>
      </c>
      <c r="E14" s="26" t="s">
        <v>237</v>
      </c>
      <c r="F14" s="27"/>
      <c r="G14" s="38" t="s">
        <v>237</v>
      </c>
      <c r="H14" s="24" t="s">
        <v>237</v>
      </c>
    </row>
    <row r="15" spans="1:8" x14ac:dyDescent="0.2">
      <c r="A15" s="30" t="s">
        <v>49</v>
      </c>
      <c r="B15" s="31" t="s">
        <v>3</v>
      </c>
      <c r="C15" s="20">
        <v>84267</v>
      </c>
      <c r="D15" s="20">
        <v>86209</v>
      </c>
      <c r="E15" s="21">
        <v>292729</v>
      </c>
      <c r="F15" s="22" t="s">
        <v>237</v>
      </c>
      <c r="G15" s="37">
        <v>247.38272396074382</v>
      </c>
      <c r="H15" s="33">
        <v>239.5573548005429</v>
      </c>
    </row>
    <row r="16" spans="1:8" x14ac:dyDescent="0.2">
      <c r="A16" s="34"/>
      <c r="B16" s="25" t="s">
        <v>237</v>
      </c>
      <c r="C16" s="26" t="s">
        <v>237</v>
      </c>
      <c r="D16" s="26" t="s">
        <v>237</v>
      </c>
      <c r="E16" s="26" t="s">
        <v>237</v>
      </c>
      <c r="F16" s="27"/>
      <c r="G16" s="28" t="s">
        <v>237</v>
      </c>
      <c r="H16" s="29" t="s">
        <v>237</v>
      </c>
    </row>
    <row r="17" spans="1:9" x14ac:dyDescent="0.2">
      <c r="A17" s="30" t="s">
        <v>50</v>
      </c>
      <c r="B17" s="31" t="s">
        <v>3</v>
      </c>
      <c r="C17" s="20">
        <v>58846</v>
      </c>
      <c r="D17" s="20">
        <v>59651</v>
      </c>
      <c r="E17" s="21">
        <v>52061</v>
      </c>
      <c r="F17" s="22" t="s">
        <v>237</v>
      </c>
      <c r="G17" s="37">
        <v>-11.530095503517657</v>
      </c>
      <c r="H17" s="33">
        <v>-12.724011332584524</v>
      </c>
    </row>
    <row r="18" spans="1:9" ht="13.5" thickBot="1" x14ac:dyDescent="0.25">
      <c r="A18" s="56"/>
      <c r="B18" s="42" t="s">
        <v>237</v>
      </c>
      <c r="C18" s="43" t="s">
        <v>237</v>
      </c>
      <c r="D18" s="43" t="s">
        <v>237</v>
      </c>
      <c r="E18" s="43" t="s">
        <v>237</v>
      </c>
      <c r="F18" s="44"/>
      <c r="G18" s="57" t="s">
        <v>237</v>
      </c>
      <c r="H18" s="46" t="s">
        <v>237</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71</v>
      </c>
      <c r="B32" s="5"/>
      <c r="C32" s="5"/>
      <c r="D32" s="5"/>
      <c r="E32" s="5"/>
      <c r="F32" s="5"/>
      <c r="G32" s="5"/>
      <c r="H32" s="6"/>
    </row>
    <row r="33" spans="1:9" x14ac:dyDescent="0.2">
      <c r="A33" s="7"/>
      <c r="B33" s="8"/>
      <c r="C33" s="211" t="s">
        <v>16</v>
      </c>
      <c r="D33" s="205"/>
      <c r="E33" s="205"/>
      <c r="F33" s="212"/>
      <c r="G33" s="205" t="s">
        <v>1</v>
      </c>
      <c r="H33" s="206"/>
    </row>
    <row r="34" spans="1:9" x14ac:dyDescent="0.2">
      <c r="A34" s="12"/>
      <c r="B34" s="13"/>
      <c r="C34" s="14" t="s">
        <v>232</v>
      </c>
      <c r="D34" s="15" t="s">
        <v>233</v>
      </c>
      <c r="E34" s="15" t="s">
        <v>234</v>
      </c>
      <c r="F34" s="16"/>
      <c r="G34" s="17" t="s">
        <v>235</v>
      </c>
      <c r="H34" s="18" t="s">
        <v>236</v>
      </c>
    </row>
    <row r="35" spans="1:9" ht="12.75" customHeight="1" x14ac:dyDescent="0.2">
      <c r="A35" s="207" t="s">
        <v>61</v>
      </c>
      <c r="B35" s="19" t="s">
        <v>3</v>
      </c>
      <c r="C35" s="80">
        <v>2198.8611608924539</v>
      </c>
      <c r="D35" s="80">
        <v>2298.9281077959999</v>
      </c>
      <c r="E35" s="81">
        <v>2302.5662864483884</v>
      </c>
      <c r="F35" s="22" t="s">
        <v>237</v>
      </c>
      <c r="G35" s="23">
        <v>4.7163107612416866</v>
      </c>
      <c r="H35" s="24">
        <v>0.15825543391507324</v>
      </c>
    </row>
    <row r="36" spans="1:9" ht="12.75" customHeight="1" x14ac:dyDescent="0.2">
      <c r="A36" s="208"/>
      <c r="B36" s="25" t="s">
        <v>237</v>
      </c>
      <c r="C36" s="82" t="s">
        <v>237</v>
      </c>
      <c r="D36" s="82" t="s">
        <v>237</v>
      </c>
      <c r="E36" s="82" t="s">
        <v>237</v>
      </c>
      <c r="F36" s="27"/>
      <c r="G36" s="28" t="s">
        <v>237</v>
      </c>
      <c r="H36" s="29" t="s">
        <v>237</v>
      </c>
    </row>
    <row r="37" spans="1:9" x14ac:dyDescent="0.2">
      <c r="A37" s="30" t="s">
        <v>62</v>
      </c>
      <c r="B37" s="31" t="s">
        <v>3</v>
      </c>
      <c r="C37" s="80">
        <v>322.95153879669886</v>
      </c>
      <c r="D37" s="80">
        <v>340.69064907730871</v>
      </c>
      <c r="E37" s="83">
        <v>163.35888456341635</v>
      </c>
      <c r="F37" s="22" t="s">
        <v>237</v>
      </c>
      <c r="G37" s="32">
        <v>-49.416904724441537</v>
      </c>
      <c r="H37" s="33">
        <v>-52.050669718749063</v>
      </c>
    </row>
    <row r="38" spans="1:9" x14ac:dyDescent="0.2">
      <c r="A38" s="34"/>
      <c r="B38" s="25" t="s">
        <v>237</v>
      </c>
      <c r="C38" s="82" t="s">
        <v>237</v>
      </c>
      <c r="D38" s="82" t="s">
        <v>237</v>
      </c>
      <c r="E38" s="82" t="s">
        <v>237</v>
      </c>
      <c r="F38" s="27"/>
      <c r="G38" s="35" t="s">
        <v>237</v>
      </c>
      <c r="H38" s="29" t="s">
        <v>237</v>
      </c>
    </row>
    <row r="39" spans="1:9" x14ac:dyDescent="0.2">
      <c r="A39" s="30" t="s">
        <v>47</v>
      </c>
      <c r="B39" s="31" t="s">
        <v>3</v>
      </c>
      <c r="C39" s="80">
        <v>210.41494721508866</v>
      </c>
      <c r="D39" s="80">
        <v>228.75983207302215</v>
      </c>
      <c r="E39" s="83">
        <v>175.9046384625299</v>
      </c>
      <c r="F39" s="22" t="s">
        <v>237</v>
      </c>
      <c r="G39" s="37">
        <v>-16.401072836941523</v>
      </c>
      <c r="H39" s="33">
        <v>-23.105102469921562</v>
      </c>
    </row>
    <row r="40" spans="1:9" x14ac:dyDescent="0.2">
      <c r="A40" s="34"/>
      <c r="B40" s="25" t="s">
        <v>237</v>
      </c>
      <c r="C40" s="82" t="s">
        <v>237</v>
      </c>
      <c r="D40" s="82" t="s">
        <v>237</v>
      </c>
      <c r="E40" s="82" t="s">
        <v>237</v>
      </c>
      <c r="F40" s="27"/>
      <c r="G40" s="28" t="s">
        <v>237</v>
      </c>
      <c r="H40" s="29" t="s">
        <v>237</v>
      </c>
    </row>
    <row r="41" spans="1:9" x14ac:dyDescent="0.2">
      <c r="A41" s="30" t="s">
        <v>48</v>
      </c>
      <c r="B41" s="31" t="s">
        <v>3</v>
      </c>
      <c r="C41" s="80">
        <v>1026.8400479912539</v>
      </c>
      <c r="D41" s="80">
        <v>1066.8003560881791</v>
      </c>
      <c r="E41" s="83">
        <v>483.38381541670361</v>
      </c>
      <c r="F41" s="22" t="s">
        <v>237</v>
      </c>
      <c r="G41" s="23">
        <v>-52.925110745113749</v>
      </c>
      <c r="H41" s="24">
        <v>-54.688446375363952</v>
      </c>
    </row>
    <row r="42" spans="1:9" x14ac:dyDescent="0.2">
      <c r="A42" s="34"/>
      <c r="B42" s="25" t="s">
        <v>237</v>
      </c>
      <c r="C42" s="82" t="s">
        <v>237</v>
      </c>
      <c r="D42" s="82" t="s">
        <v>237</v>
      </c>
      <c r="E42" s="82" t="s">
        <v>237</v>
      </c>
      <c r="F42" s="27"/>
      <c r="G42" s="38" t="s">
        <v>237</v>
      </c>
      <c r="H42" s="24" t="s">
        <v>237</v>
      </c>
    </row>
    <row r="43" spans="1:9" x14ac:dyDescent="0.2">
      <c r="A43" s="30" t="s">
        <v>49</v>
      </c>
      <c r="B43" s="31" t="s">
        <v>3</v>
      </c>
      <c r="C43" s="80">
        <v>482.04813965634258</v>
      </c>
      <c r="D43" s="80">
        <v>496.37535018128119</v>
      </c>
      <c r="E43" s="83">
        <v>1242.5624347699081</v>
      </c>
      <c r="F43" s="22" t="s">
        <v>237</v>
      </c>
      <c r="G43" s="37">
        <v>157.76729180113517</v>
      </c>
      <c r="H43" s="33">
        <v>150.32718371613578</v>
      </c>
    </row>
    <row r="44" spans="1:9" x14ac:dyDescent="0.2">
      <c r="A44" s="34"/>
      <c r="B44" s="25" t="s">
        <v>237</v>
      </c>
      <c r="C44" s="82" t="s">
        <v>237</v>
      </c>
      <c r="D44" s="82" t="s">
        <v>237</v>
      </c>
      <c r="E44" s="82" t="s">
        <v>237</v>
      </c>
      <c r="F44" s="27"/>
      <c r="G44" s="28" t="s">
        <v>237</v>
      </c>
      <c r="H44" s="29" t="s">
        <v>237</v>
      </c>
    </row>
    <row r="45" spans="1:9" x14ac:dyDescent="0.2">
      <c r="A45" s="30" t="s">
        <v>50</v>
      </c>
      <c r="B45" s="31" t="s">
        <v>3</v>
      </c>
      <c r="C45" s="80">
        <v>156.6064872330698</v>
      </c>
      <c r="D45" s="80">
        <v>166.30192037620881</v>
      </c>
      <c r="E45" s="83">
        <v>237.35651323583056</v>
      </c>
      <c r="F45" s="22" t="s">
        <v>237</v>
      </c>
      <c r="G45" s="37">
        <v>51.562376137448553</v>
      </c>
      <c r="H45" s="33">
        <v>42.72626118741249</v>
      </c>
    </row>
    <row r="46" spans="1:9" ht="13.5" thickBot="1" x14ac:dyDescent="0.25">
      <c r="A46" s="56"/>
      <c r="B46" s="42" t="s">
        <v>237</v>
      </c>
      <c r="C46" s="86" t="s">
        <v>237</v>
      </c>
      <c r="D46" s="86" t="s">
        <v>237</v>
      </c>
      <c r="E46" s="86" t="s">
        <v>237</v>
      </c>
      <c r="F46" s="44"/>
      <c r="G46" s="57" t="s">
        <v>237</v>
      </c>
      <c r="H46" s="46" t="s">
        <v>237</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238</v>
      </c>
      <c r="G61" s="53"/>
      <c r="H61" s="210">
        <v>24</v>
      </c>
    </row>
    <row r="62" spans="1:9" ht="12.75" customHeight="1" x14ac:dyDescent="0.2">
      <c r="A62" s="54" t="s">
        <v>239</v>
      </c>
      <c r="G62" s="53"/>
      <c r="H62" s="203"/>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3" display="Tilbake til innholdsfortegnelsen" xr:uid="{00000000-0004-0000-13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155</v>
      </c>
      <c r="B4" s="5"/>
      <c r="C4" s="5"/>
      <c r="D4" s="5"/>
      <c r="E4" s="5"/>
      <c r="F4" s="5"/>
      <c r="G4" s="5"/>
      <c r="H4" s="6"/>
    </row>
    <row r="5" spans="1:8" x14ac:dyDescent="0.2">
      <c r="A5" s="7"/>
      <c r="B5" s="8"/>
      <c r="C5" s="9"/>
      <c r="D5" s="8"/>
      <c r="E5" s="10"/>
      <c r="F5" s="11"/>
      <c r="G5" s="205" t="s">
        <v>1</v>
      </c>
      <c r="H5" s="206"/>
    </row>
    <row r="6" spans="1:8" x14ac:dyDescent="0.2">
      <c r="A6" s="12"/>
      <c r="B6" s="13"/>
      <c r="C6" s="14" t="s">
        <v>232</v>
      </c>
      <c r="D6" s="15" t="s">
        <v>233</v>
      </c>
      <c r="E6" s="15" t="s">
        <v>234</v>
      </c>
      <c r="F6" s="16"/>
      <c r="G6" s="17" t="s">
        <v>235</v>
      </c>
      <c r="H6" s="18" t="s">
        <v>236</v>
      </c>
    </row>
    <row r="7" spans="1:8" x14ac:dyDescent="0.2">
      <c r="A7" s="207" t="s">
        <v>51</v>
      </c>
      <c r="B7" s="19" t="s">
        <v>3</v>
      </c>
      <c r="C7" s="20">
        <v>12077.194513715711</v>
      </c>
      <c r="D7" s="20">
        <v>10785.192019950126</v>
      </c>
      <c r="E7" s="79">
        <v>13466</v>
      </c>
      <c r="F7" s="22" t="s">
        <v>237</v>
      </c>
      <c r="G7" s="23">
        <v>11.499404805537111</v>
      </c>
      <c r="H7" s="24">
        <v>24.85637692023468</v>
      </c>
    </row>
    <row r="8" spans="1:8" x14ac:dyDescent="0.2">
      <c r="A8" s="208"/>
      <c r="B8" s="25" t="s">
        <v>237</v>
      </c>
      <c r="C8" s="26" t="s">
        <v>237</v>
      </c>
      <c r="D8" s="26" t="s">
        <v>237</v>
      </c>
      <c r="E8" s="26" t="s">
        <v>237</v>
      </c>
      <c r="F8" s="27"/>
      <c r="G8" s="28" t="s">
        <v>237</v>
      </c>
      <c r="H8" s="29" t="s">
        <v>237</v>
      </c>
    </row>
    <row r="9" spans="1:8" x14ac:dyDescent="0.2">
      <c r="A9" s="30" t="s">
        <v>12</v>
      </c>
      <c r="B9" s="31" t="s">
        <v>3</v>
      </c>
      <c r="C9" s="20">
        <v>316.09050000000002</v>
      </c>
      <c r="D9" s="20">
        <v>308.33100000000002</v>
      </c>
      <c r="E9" s="21">
        <v>369.60400000000004</v>
      </c>
      <c r="F9" s="22" t="s">
        <v>237</v>
      </c>
      <c r="G9" s="32">
        <v>16.929803331640784</v>
      </c>
      <c r="H9" s="33">
        <v>19.872474710619443</v>
      </c>
    </row>
    <row r="10" spans="1:8" x14ac:dyDescent="0.2">
      <c r="A10" s="34"/>
      <c r="B10" s="25" t="s">
        <v>237</v>
      </c>
      <c r="C10" s="26" t="s">
        <v>237</v>
      </c>
      <c r="D10" s="26" t="s">
        <v>237</v>
      </c>
      <c r="E10" s="26" t="s">
        <v>237</v>
      </c>
      <c r="F10" s="27"/>
      <c r="G10" s="35" t="s">
        <v>237</v>
      </c>
      <c r="H10" s="29" t="s">
        <v>237</v>
      </c>
    </row>
    <row r="11" spans="1:8" x14ac:dyDescent="0.2">
      <c r="A11" s="30" t="s">
        <v>18</v>
      </c>
      <c r="B11" s="31" t="s">
        <v>3</v>
      </c>
      <c r="C11" s="20">
        <v>259.43619999999999</v>
      </c>
      <c r="D11" s="20">
        <v>294.5324</v>
      </c>
      <c r="E11" s="21">
        <v>315.64159999999998</v>
      </c>
      <c r="F11" s="22" t="s">
        <v>237</v>
      </c>
      <c r="G11" s="37">
        <v>21.664440043448053</v>
      </c>
      <c r="H11" s="33">
        <v>7.1670213531686073</v>
      </c>
    </row>
    <row r="12" spans="1:8" x14ac:dyDescent="0.2">
      <c r="A12" s="34"/>
      <c r="B12" s="25" t="s">
        <v>237</v>
      </c>
      <c r="C12" s="26" t="s">
        <v>237</v>
      </c>
      <c r="D12" s="26" t="s">
        <v>237</v>
      </c>
      <c r="E12" s="26" t="s">
        <v>237</v>
      </c>
      <c r="F12" s="27"/>
      <c r="G12" s="28" t="s">
        <v>237</v>
      </c>
      <c r="H12" s="29" t="s">
        <v>237</v>
      </c>
    </row>
    <row r="13" spans="1:8" x14ac:dyDescent="0.2">
      <c r="A13" s="30" t="s">
        <v>63</v>
      </c>
      <c r="B13" s="31" t="s">
        <v>3</v>
      </c>
      <c r="C13" s="20">
        <v>1273.089375</v>
      </c>
      <c r="D13" s="20">
        <v>1188.99125</v>
      </c>
      <c r="E13" s="21">
        <v>1446.0149999999999</v>
      </c>
      <c r="F13" s="22" t="s">
        <v>237</v>
      </c>
      <c r="G13" s="23">
        <v>13.583148865726713</v>
      </c>
      <c r="H13" s="24">
        <v>21.616958913700984</v>
      </c>
    </row>
    <row r="14" spans="1:8" x14ac:dyDescent="0.2">
      <c r="A14" s="34"/>
      <c r="B14" s="25" t="s">
        <v>237</v>
      </c>
      <c r="C14" s="26" t="s">
        <v>237</v>
      </c>
      <c r="D14" s="26" t="s">
        <v>237</v>
      </c>
      <c r="E14" s="26" t="s">
        <v>237</v>
      </c>
      <c r="F14" s="27"/>
      <c r="G14" s="38" t="s">
        <v>237</v>
      </c>
      <c r="H14" s="24" t="s">
        <v>237</v>
      </c>
    </row>
    <row r="15" spans="1:8" x14ac:dyDescent="0.2">
      <c r="A15" s="30" t="s">
        <v>52</v>
      </c>
      <c r="B15" s="31" t="s">
        <v>3</v>
      </c>
      <c r="C15" s="20">
        <v>6422.0837499999998</v>
      </c>
      <c r="D15" s="20">
        <v>5801.2924999999996</v>
      </c>
      <c r="E15" s="21">
        <v>7391.07</v>
      </c>
      <c r="F15" s="22" t="s">
        <v>237</v>
      </c>
      <c r="G15" s="37">
        <v>15.088346519928209</v>
      </c>
      <c r="H15" s="33">
        <v>27.403850090303152</v>
      </c>
    </row>
    <row r="16" spans="1:8" x14ac:dyDescent="0.2">
      <c r="A16" s="34"/>
      <c r="B16" s="25" t="s">
        <v>237</v>
      </c>
      <c r="C16" s="26" t="s">
        <v>237</v>
      </c>
      <c r="D16" s="26" t="s">
        <v>237</v>
      </c>
      <c r="E16" s="26" t="s">
        <v>237</v>
      </c>
      <c r="F16" s="27"/>
      <c r="G16" s="28" t="s">
        <v>237</v>
      </c>
      <c r="H16" s="29" t="s">
        <v>237</v>
      </c>
    </row>
    <row r="17" spans="1:9" x14ac:dyDescent="0.2">
      <c r="A17" s="30" t="s">
        <v>50</v>
      </c>
      <c r="B17" s="31" t="s">
        <v>3</v>
      </c>
      <c r="C17" s="20">
        <v>4497.4524999999994</v>
      </c>
      <c r="D17" s="20">
        <v>3958.6549999999997</v>
      </c>
      <c r="E17" s="21">
        <v>5109.0200000000004</v>
      </c>
      <c r="F17" s="22" t="s">
        <v>237</v>
      </c>
      <c r="G17" s="37">
        <v>13.598086916982481</v>
      </c>
      <c r="H17" s="33">
        <v>29.059491165560047</v>
      </c>
    </row>
    <row r="18" spans="1:9" ht="13.5" thickBot="1" x14ac:dyDescent="0.25">
      <c r="A18" s="56"/>
      <c r="B18" s="42" t="s">
        <v>237</v>
      </c>
      <c r="C18" s="43" t="s">
        <v>237</v>
      </c>
      <c r="D18" s="43" t="s">
        <v>237</v>
      </c>
      <c r="E18" s="43" t="s">
        <v>237</v>
      </c>
      <c r="F18" s="44"/>
      <c r="G18" s="57" t="s">
        <v>237</v>
      </c>
      <c r="H18" s="46" t="s">
        <v>237</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70</v>
      </c>
      <c r="B32" s="5"/>
      <c r="C32" s="5"/>
      <c r="D32" s="5"/>
      <c r="E32" s="5"/>
      <c r="F32" s="5"/>
      <c r="G32" s="5"/>
      <c r="H32" s="6"/>
    </row>
    <row r="33" spans="1:9" x14ac:dyDescent="0.2">
      <c r="A33" s="7"/>
      <c r="B33" s="8"/>
      <c r="C33" s="211" t="s">
        <v>16</v>
      </c>
      <c r="D33" s="205"/>
      <c r="E33" s="205"/>
      <c r="F33" s="212"/>
      <c r="G33" s="205" t="s">
        <v>1</v>
      </c>
      <c r="H33" s="206"/>
    </row>
    <row r="34" spans="1:9" x14ac:dyDescent="0.2">
      <c r="A34" s="12"/>
      <c r="B34" s="13"/>
      <c r="C34" s="14" t="s">
        <v>232</v>
      </c>
      <c r="D34" s="15" t="s">
        <v>233</v>
      </c>
      <c r="E34" s="15" t="s">
        <v>234</v>
      </c>
      <c r="F34" s="16"/>
      <c r="G34" s="17" t="s">
        <v>235</v>
      </c>
      <c r="H34" s="18" t="s">
        <v>236</v>
      </c>
    </row>
    <row r="35" spans="1:9" ht="12.75" customHeight="1" x14ac:dyDescent="0.2">
      <c r="A35" s="207" t="s">
        <v>51</v>
      </c>
      <c r="B35" s="19" t="s">
        <v>3</v>
      </c>
      <c r="C35" s="80">
        <v>540.69659437321695</v>
      </c>
      <c r="D35" s="80">
        <v>506.53855755591945</v>
      </c>
      <c r="E35" s="81">
        <v>607.81922434697947</v>
      </c>
      <c r="F35" s="22" t="s">
        <v>237</v>
      </c>
      <c r="G35" s="23">
        <v>12.414102598809976</v>
      </c>
      <c r="H35" s="24">
        <v>19.99466087631032</v>
      </c>
    </row>
    <row r="36" spans="1:9" ht="12.75" customHeight="1" x14ac:dyDescent="0.2">
      <c r="A36" s="208"/>
      <c r="B36" s="25" t="s">
        <v>237</v>
      </c>
      <c r="C36" s="82" t="s">
        <v>237</v>
      </c>
      <c r="D36" s="82" t="s">
        <v>237</v>
      </c>
      <c r="E36" s="82" t="s">
        <v>237</v>
      </c>
      <c r="F36" s="27"/>
      <c r="G36" s="28" t="s">
        <v>237</v>
      </c>
      <c r="H36" s="29" t="s">
        <v>237</v>
      </c>
    </row>
    <row r="37" spans="1:9" x14ac:dyDescent="0.2">
      <c r="A37" s="30" t="s">
        <v>12</v>
      </c>
      <c r="B37" s="31" t="s">
        <v>3</v>
      </c>
      <c r="C37" s="80">
        <v>4.690887210384215</v>
      </c>
      <c r="D37" s="80">
        <v>7.1079572424110644</v>
      </c>
      <c r="E37" s="83">
        <v>5.9674288797066719</v>
      </c>
      <c r="F37" s="22" t="s">
        <v>237</v>
      </c>
      <c r="G37" s="32">
        <v>27.213224536641548</v>
      </c>
      <c r="H37" s="33">
        <v>-16.045796616490591</v>
      </c>
    </row>
    <row r="38" spans="1:9" x14ac:dyDescent="0.2">
      <c r="A38" s="34"/>
      <c r="B38" s="25" t="s">
        <v>237</v>
      </c>
      <c r="C38" s="82" t="s">
        <v>237</v>
      </c>
      <c r="D38" s="82" t="s">
        <v>237</v>
      </c>
      <c r="E38" s="82" t="s">
        <v>237</v>
      </c>
      <c r="F38" s="27"/>
      <c r="G38" s="35" t="s">
        <v>237</v>
      </c>
      <c r="H38" s="29" t="s">
        <v>237</v>
      </c>
    </row>
    <row r="39" spans="1:9" x14ac:dyDescent="0.2">
      <c r="A39" s="30" t="s">
        <v>18</v>
      </c>
      <c r="B39" s="31" t="s">
        <v>3</v>
      </c>
      <c r="C39" s="80">
        <v>30.739915328211762</v>
      </c>
      <c r="D39" s="80">
        <v>27.304542334659363</v>
      </c>
      <c r="E39" s="83">
        <v>26.560843062390411</v>
      </c>
      <c r="F39" s="22" t="s">
        <v>237</v>
      </c>
      <c r="G39" s="37">
        <v>-13.594937465510768</v>
      </c>
      <c r="H39" s="33">
        <v>-2.7237199699367522</v>
      </c>
    </row>
    <row r="40" spans="1:9" x14ac:dyDescent="0.2">
      <c r="A40" s="34"/>
      <c r="B40" s="25" t="s">
        <v>237</v>
      </c>
      <c r="C40" s="82" t="s">
        <v>237</v>
      </c>
      <c r="D40" s="82" t="s">
        <v>237</v>
      </c>
      <c r="E40" s="82" t="s">
        <v>237</v>
      </c>
      <c r="F40" s="27"/>
      <c r="G40" s="28" t="s">
        <v>237</v>
      </c>
      <c r="H40" s="29" t="s">
        <v>237</v>
      </c>
    </row>
    <row r="41" spans="1:9" x14ac:dyDescent="0.2">
      <c r="A41" s="30" t="s">
        <v>63</v>
      </c>
      <c r="B41" s="31" t="s">
        <v>3</v>
      </c>
      <c r="C41" s="80">
        <v>59.013278673136298</v>
      </c>
      <c r="D41" s="80">
        <v>61.887289375612987</v>
      </c>
      <c r="E41" s="83">
        <v>71.392452973212713</v>
      </c>
      <c r="F41" s="22" t="s">
        <v>237</v>
      </c>
      <c r="G41" s="23">
        <v>20.976930240806297</v>
      </c>
      <c r="H41" s="24">
        <v>15.358830049753777</v>
      </c>
    </row>
    <row r="42" spans="1:9" x14ac:dyDescent="0.2">
      <c r="A42" s="34"/>
      <c r="B42" s="25" t="s">
        <v>237</v>
      </c>
      <c r="C42" s="82" t="s">
        <v>237</v>
      </c>
      <c r="D42" s="82" t="s">
        <v>237</v>
      </c>
      <c r="E42" s="82" t="s">
        <v>237</v>
      </c>
      <c r="F42" s="27"/>
      <c r="G42" s="38" t="s">
        <v>237</v>
      </c>
      <c r="H42" s="24" t="s">
        <v>237</v>
      </c>
    </row>
    <row r="43" spans="1:9" x14ac:dyDescent="0.2">
      <c r="A43" s="30" t="s">
        <v>52</v>
      </c>
      <c r="B43" s="31" t="s">
        <v>3</v>
      </c>
      <c r="C43" s="80">
        <v>294.63609474175274</v>
      </c>
      <c r="D43" s="80">
        <v>277.98505848710892</v>
      </c>
      <c r="E43" s="83">
        <v>339.77249401097203</v>
      </c>
      <c r="F43" s="22" t="s">
        <v>237</v>
      </c>
      <c r="G43" s="37">
        <v>15.319371955693725</v>
      </c>
      <c r="H43" s="33">
        <v>22.226890848066347</v>
      </c>
    </row>
    <row r="44" spans="1:9" x14ac:dyDescent="0.2">
      <c r="A44" s="34"/>
      <c r="B44" s="25" t="s">
        <v>237</v>
      </c>
      <c r="C44" s="82" t="s">
        <v>237</v>
      </c>
      <c r="D44" s="82" t="s">
        <v>237</v>
      </c>
      <c r="E44" s="82" t="s">
        <v>237</v>
      </c>
      <c r="F44" s="27"/>
      <c r="G44" s="28" t="s">
        <v>237</v>
      </c>
      <c r="H44" s="29" t="s">
        <v>237</v>
      </c>
    </row>
    <row r="45" spans="1:9" x14ac:dyDescent="0.2">
      <c r="A45" s="30" t="s">
        <v>50</v>
      </c>
      <c r="B45" s="31" t="s">
        <v>3</v>
      </c>
      <c r="C45" s="80">
        <v>151.61641841973207</v>
      </c>
      <c r="D45" s="80">
        <v>132.25371011612714</v>
      </c>
      <c r="E45" s="83">
        <v>164.12600542069765</v>
      </c>
      <c r="F45" s="22" t="s">
        <v>237</v>
      </c>
      <c r="G45" s="37">
        <v>8.2508128943754997</v>
      </c>
      <c r="H45" s="33">
        <v>24.099358177993352</v>
      </c>
    </row>
    <row r="46" spans="1:9" ht="13.5" thickBot="1" x14ac:dyDescent="0.25">
      <c r="A46" s="56"/>
      <c r="B46" s="42" t="s">
        <v>237</v>
      </c>
      <c r="C46" s="86" t="s">
        <v>237</v>
      </c>
      <c r="D46" s="86" t="s">
        <v>237</v>
      </c>
      <c r="E46" s="86" t="s">
        <v>237</v>
      </c>
      <c r="F46" s="44"/>
      <c r="G46" s="57" t="s">
        <v>237</v>
      </c>
      <c r="H46" s="46" t="s">
        <v>237</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238</v>
      </c>
      <c r="H61" s="202">
        <v>25</v>
      </c>
    </row>
    <row r="62" spans="1:9" ht="12.75" customHeight="1" x14ac:dyDescent="0.2">
      <c r="A62" s="54" t="s">
        <v>239</v>
      </c>
      <c r="H62" s="203"/>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5" display="Tilbake til innholdsfortegnelsen" xr:uid="{00000000-0004-0000-1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156</v>
      </c>
      <c r="B4" s="5"/>
      <c r="C4" s="5"/>
      <c r="D4" s="5"/>
      <c r="E4" s="5"/>
      <c r="F4" s="5"/>
      <c r="G4" s="5"/>
      <c r="H4" s="6"/>
    </row>
    <row r="5" spans="1:8" x14ac:dyDescent="0.2">
      <c r="A5" s="7"/>
      <c r="B5" s="8"/>
      <c r="C5" s="9"/>
      <c r="D5" s="8"/>
      <c r="E5" s="10"/>
      <c r="F5" s="11"/>
      <c r="G5" s="205" t="s">
        <v>1</v>
      </c>
      <c r="H5" s="206"/>
    </row>
    <row r="6" spans="1:8" x14ac:dyDescent="0.2">
      <c r="A6" s="12"/>
      <c r="B6" s="13"/>
      <c r="C6" s="14" t="s">
        <v>232</v>
      </c>
      <c r="D6" s="15" t="s">
        <v>233</v>
      </c>
      <c r="E6" s="15" t="s">
        <v>234</v>
      </c>
      <c r="F6" s="16"/>
      <c r="G6" s="17" t="s">
        <v>235</v>
      </c>
      <c r="H6" s="18" t="s">
        <v>236</v>
      </c>
    </row>
    <row r="7" spans="1:8" ht="12.75" customHeight="1" x14ac:dyDescent="0.2">
      <c r="A7" s="207" t="s">
        <v>64</v>
      </c>
      <c r="B7" s="19" t="s">
        <v>3</v>
      </c>
      <c r="C7" s="20">
        <v>11145.096</v>
      </c>
      <c r="D7" s="20">
        <v>11204.776</v>
      </c>
      <c r="E7" s="79">
        <v>11603.98</v>
      </c>
      <c r="F7" s="22" t="s">
        <v>237</v>
      </c>
      <c r="G7" s="23">
        <v>4.1173624704533722</v>
      </c>
      <c r="H7" s="24">
        <v>3.5628021479411984</v>
      </c>
    </row>
    <row r="8" spans="1:8" ht="12.75" customHeight="1" x14ac:dyDescent="0.2">
      <c r="A8" s="208"/>
      <c r="B8" s="25" t="s">
        <v>237</v>
      </c>
      <c r="C8" s="26" t="s">
        <v>237</v>
      </c>
      <c r="D8" s="26" t="s">
        <v>237</v>
      </c>
      <c r="E8" s="26" t="s">
        <v>237</v>
      </c>
      <c r="F8" s="27"/>
      <c r="G8" s="28" t="s">
        <v>237</v>
      </c>
      <c r="H8" s="29" t="s">
        <v>237</v>
      </c>
    </row>
    <row r="9" spans="1:8" x14ac:dyDescent="0.2">
      <c r="A9" s="30" t="s">
        <v>53</v>
      </c>
      <c r="B9" s="31" t="s">
        <v>3</v>
      </c>
      <c r="C9" s="20">
        <v>3.13096</v>
      </c>
      <c r="D9" s="20">
        <v>6.1577599999999997</v>
      </c>
      <c r="E9" s="21">
        <v>2.2198000000000002</v>
      </c>
      <c r="F9" s="22" t="s">
        <v>237</v>
      </c>
      <c r="G9" s="32">
        <v>-29.101617395303663</v>
      </c>
      <c r="H9" s="33">
        <v>-63.951177051395305</v>
      </c>
    </row>
    <row r="10" spans="1:8" x14ac:dyDescent="0.2">
      <c r="A10" s="34"/>
      <c r="B10" s="25" t="s">
        <v>237</v>
      </c>
      <c r="C10" s="26" t="s">
        <v>237</v>
      </c>
      <c r="D10" s="26" t="s">
        <v>237</v>
      </c>
      <c r="E10" s="26" t="s">
        <v>237</v>
      </c>
      <c r="F10" s="27"/>
      <c r="G10" s="35" t="s">
        <v>237</v>
      </c>
      <c r="H10" s="29" t="s">
        <v>237</v>
      </c>
    </row>
    <row r="11" spans="1:8" x14ac:dyDescent="0.2">
      <c r="A11" s="30" t="s">
        <v>54</v>
      </c>
      <c r="B11" s="31" t="s">
        <v>3</v>
      </c>
      <c r="C11" s="20">
        <v>955.65480000000002</v>
      </c>
      <c r="D11" s="20">
        <v>845.78880000000004</v>
      </c>
      <c r="E11" s="21">
        <v>760.09899999999993</v>
      </c>
      <c r="F11" s="22" t="s">
        <v>237</v>
      </c>
      <c r="G11" s="37">
        <v>-20.463016562047315</v>
      </c>
      <c r="H11" s="33">
        <v>-10.131347211029535</v>
      </c>
    </row>
    <row r="12" spans="1:8" x14ac:dyDescent="0.2">
      <c r="A12" s="34"/>
      <c r="B12" s="25" t="s">
        <v>237</v>
      </c>
      <c r="C12" s="26" t="s">
        <v>237</v>
      </c>
      <c r="D12" s="26" t="s">
        <v>237</v>
      </c>
      <c r="E12" s="26" t="s">
        <v>237</v>
      </c>
      <c r="F12" s="27"/>
      <c r="G12" s="28" t="s">
        <v>237</v>
      </c>
      <c r="H12" s="29" t="s">
        <v>237</v>
      </c>
    </row>
    <row r="13" spans="1:8" x14ac:dyDescent="0.2">
      <c r="A13" s="30" t="s">
        <v>66</v>
      </c>
      <c r="B13" s="31" t="s">
        <v>3</v>
      </c>
      <c r="C13" s="20">
        <v>56.261920000000003</v>
      </c>
      <c r="D13" s="20">
        <v>99.315519999999992</v>
      </c>
      <c r="E13" s="21">
        <v>60.439599999999999</v>
      </c>
      <c r="F13" s="22" t="s">
        <v>237</v>
      </c>
      <c r="G13" s="23">
        <v>7.425413139117893</v>
      </c>
      <c r="H13" s="24">
        <v>-39.143851837054264</v>
      </c>
    </row>
    <row r="14" spans="1:8" x14ac:dyDescent="0.2">
      <c r="A14" s="34"/>
      <c r="B14" s="25" t="s">
        <v>237</v>
      </c>
      <c r="C14" s="26" t="s">
        <v>237</v>
      </c>
      <c r="D14" s="26" t="s">
        <v>237</v>
      </c>
      <c r="E14" s="26" t="s">
        <v>237</v>
      </c>
      <c r="F14" s="27"/>
      <c r="G14" s="38" t="s">
        <v>237</v>
      </c>
      <c r="H14" s="24" t="s">
        <v>237</v>
      </c>
    </row>
    <row r="15" spans="1:8" x14ac:dyDescent="0.2">
      <c r="A15" s="30" t="s">
        <v>55</v>
      </c>
      <c r="B15" s="31" t="s">
        <v>3</v>
      </c>
      <c r="C15" s="20">
        <v>7916.4768000000004</v>
      </c>
      <c r="D15" s="20">
        <v>8441.6208000000006</v>
      </c>
      <c r="E15" s="21">
        <v>8522.5839999999989</v>
      </c>
      <c r="F15" s="22" t="s">
        <v>237</v>
      </c>
      <c r="G15" s="37">
        <v>7.6562745690102787</v>
      </c>
      <c r="H15" s="33">
        <v>0.95909543816512155</v>
      </c>
    </row>
    <row r="16" spans="1:8" x14ac:dyDescent="0.2">
      <c r="A16" s="34"/>
      <c r="B16" s="25" t="s">
        <v>237</v>
      </c>
      <c r="C16" s="26" t="s">
        <v>237</v>
      </c>
      <c r="D16" s="26" t="s">
        <v>237</v>
      </c>
      <c r="E16" s="26" t="s">
        <v>237</v>
      </c>
      <c r="F16" s="27"/>
      <c r="G16" s="28" t="s">
        <v>237</v>
      </c>
      <c r="H16" s="29" t="s">
        <v>237</v>
      </c>
    </row>
    <row r="17" spans="1:9" x14ac:dyDescent="0.2">
      <c r="A17" s="30" t="s">
        <v>67</v>
      </c>
      <c r="B17" s="31" t="s">
        <v>3</v>
      </c>
      <c r="C17" s="20">
        <v>408.65480000000002</v>
      </c>
      <c r="D17" s="20">
        <v>858.78880000000004</v>
      </c>
      <c r="E17" s="21">
        <v>805.09899999999993</v>
      </c>
      <c r="F17" s="22" t="s">
        <v>237</v>
      </c>
      <c r="G17" s="37">
        <v>97.012001327281581</v>
      </c>
      <c r="H17" s="33">
        <v>-6.2518048675064364</v>
      </c>
    </row>
    <row r="18" spans="1:9" x14ac:dyDescent="0.2">
      <c r="A18" s="30"/>
      <c r="B18" s="25" t="s">
        <v>237</v>
      </c>
      <c r="C18" s="26" t="s">
        <v>237</v>
      </c>
      <c r="D18" s="26" t="s">
        <v>237</v>
      </c>
      <c r="E18" s="26" t="s">
        <v>237</v>
      </c>
      <c r="F18" s="27"/>
      <c r="G18" s="28" t="s">
        <v>237</v>
      </c>
      <c r="H18" s="29" t="s">
        <v>237</v>
      </c>
    </row>
    <row r="19" spans="1:9" x14ac:dyDescent="0.2">
      <c r="A19" s="39" t="s">
        <v>56</v>
      </c>
      <c r="B19" s="31" t="s">
        <v>3</v>
      </c>
      <c r="C19" s="20">
        <v>29.130960000000002</v>
      </c>
      <c r="D19" s="20">
        <v>94.157759999999996</v>
      </c>
      <c r="E19" s="21">
        <v>97.219800000000006</v>
      </c>
      <c r="F19" s="22" t="s">
        <v>237</v>
      </c>
      <c r="G19" s="23">
        <v>233.73359477339574</v>
      </c>
      <c r="H19" s="24">
        <v>3.2520314841814439</v>
      </c>
    </row>
    <row r="20" spans="1:9" x14ac:dyDescent="0.2">
      <c r="A20" s="34"/>
      <c r="B20" s="25" t="s">
        <v>237</v>
      </c>
      <c r="C20" s="26" t="s">
        <v>237</v>
      </c>
      <c r="D20" s="26" t="s">
        <v>237</v>
      </c>
      <c r="E20" s="26" t="s">
        <v>237</v>
      </c>
      <c r="F20" s="27"/>
      <c r="G20" s="38" t="s">
        <v>237</v>
      </c>
      <c r="H20" s="24" t="s">
        <v>237</v>
      </c>
    </row>
    <row r="21" spans="1:9" x14ac:dyDescent="0.2">
      <c r="A21" s="39" t="s">
        <v>68</v>
      </c>
      <c r="B21" s="31" t="s">
        <v>3</v>
      </c>
      <c r="C21" s="20">
        <v>51.130960000000002</v>
      </c>
      <c r="D21" s="20">
        <v>11.15776</v>
      </c>
      <c r="E21" s="21">
        <v>9.2197999999999993</v>
      </c>
      <c r="F21" s="22" t="s">
        <v>237</v>
      </c>
      <c r="G21" s="37">
        <v>-81.968263455252952</v>
      </c>
      <c r="H21" s="33">
        <v>-17.368719169439032</v>
      </c>
    </row>
    <row r="22" spans="1:9" x14ac:dyDescent="0.2">
      <c r="A22" s="34"/>
      <c r="B22" s="25" t="s">
        <v>237</v>
      </c>
      <c r="C22" s="26" t="s">
        <v>237</v>
      </c>
      <c r="D22" s="26" t="s">
        <v>237</v>
      </c>
      <c r="E22" s="26" t="s">
        <v>237</v>
      </c>
      <c r="F22" s="27"/>
      <c r="G22" s="28" t="s">
        <v>237</v>
      </c>
      <c r="H22" s="29" t="s">
        <v>237</v>
      </c>
    </row>
    <row r="23" spans="1:9" x14ac:dyDescent="0.2">
      <c r="A23" s="30" t="s">
        <v>69</v>
      </c>
      <c r="B23" s="31" t="s">
        <v>3</v>
      </c>
      <c r="C23" s="20">
        <v>1746.6548</v>
      </c>
      <c r="D23" s="20">
        <v>1446.7888</v>
      </c>
      <c r="E23" s="21">
        <v>1367.0989999999999</v>
      </c>
      <c r="F23" s="22" t="s">
        <v>237</v>
      </c>
      <c r="G23" s="23">
        <v>-21.730441527427175</v>
      </c>
      <c r="H23" s="24">
        <v>-5.5080465096218632</v>
      </c>
    </row>
    <row r="24" spans="1:9" ht="13.5" thickBot="1" x14ac:dyDescent="0.25">
      <c r="A24" s="56"/>
      <c r="B24" s="42" t="s">
        <v>237</v>
      </c>
      <c r="C24" s="43" t="s">
        <v>237</v>
      </c>
      <c r="D24" s="43" t="s">
        <v>237</v>
      </c>
      <c r="E24" s="43" t="s">
        <v>237</v>
      </c>
      <c r="F24" s="44"/>
      <c r="G24" s="57" t="s">
        <v>237</v>
      </c>
      <c r="H24" s="46" t="s">
        <v>237</v>
      </c>
    </row>
    <row r="25" spans="1:9" x14ac:dyDescent="0.2">
      <c r="A25" s="58"/>
      <c r="B25" s="58"/>
      <c r="C25" s="64"/>
      <c r="D25" s="64"/>
      <c r="E25" s="21"/>
      <c r="F25" s="59"/>
      <c r="G25" s="38"/>
      <c r="H25" s="60"/>
      <c r="I25" s="61"/>
    </row>
    <row r="26" spans="1:9" x14ac:dyDescent="0.2">
      <c r="A26" s="58"/>
      <c r="B26" s="58"/>
      <c r="C26" s="64"/>
      <c r="D26" s="64"/>
      <c r="E26" s="21"/>
      <c r="F26" s="59"/>
      <c r="G26" s="38"/>
      <c r="H26" s="60"/>
      <c r="I26" s="61"/>
    </row>
    <row r="27" spans="1:9" x14ac:dyDescent="0.2">
      <c r="A27" s="58"/>
      <c r="B27" s="58"/>
      <c r="C27" s="64"/>
      <c r="D27" s="64"/>
      <c r="E27" s="21"/>
      <c r="F27" s="59"/>
      <c r="G27" s="38"/>
      <c r="H27" s="60"/>
      <c r="I27" s="61"/>
    </row>
    <row r="28" spans="1:9" x14ac:dyDescent="0.2">
      <c r="A28" s="58"/>
      <c r="B28" s="58"/>
      <c r="C28" s="64"/>
      <c r="D28" s="64"/>
      <c r="E28" s="21"/>
      <c r="F28" s="59"/>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65</v>
      </c>
      <c r="B32" s="5"/>
      <c r="C32" s="5"/>
      <c r="D32" s="5"/>
      <c r="E32" s="5"/>
      <c r="F32" s="5"/>
      <c r="G32" s="5"/>
      <c r="H32" s="6"/>
    </row>
    <row r="33" spans="1:8" x14ac:dyDescent="0.2">
      <c r="A33" s="7"/>
      <c r="B33" s="8"/>
      <c r="C33" s="211" t="s">
        <v>16</v>
      </c>
      <c r="D33" s="205"/>
      <c r="E33" s="205"/>
      <c r="F33" s="212"/>
      <c r="G33" s="205" t="s">
        <v>1</v>
      </c>
      <c r="H33" s="206"/>
    </row>
    <row r="34" spans="1:8" x14ac:dyDescent="0.2">
      <c r="A34" s="12"/>
      <c r="B34" s="13"/>
      <c r="C34" s="14" t="s">
        <v>232</v>
      </c>
      <c r="D34" s="15" t="s">
        <v>233</v>
      </c>
      <c r="E34" s="15" t="s">
        <v>234</v>
      </c>
      <c r="F34" s="16"/>
      <c r="G34" s="17" t="s">
        <v>235</v>
      </c>
      <c r="H34" s="18" t="s">
        <v>236</v>
      </c>
    </row>
    <row r="35" spans="1:8" ht="12.75" customHeight="1" x14ac:dyDescent="0.2">
      <c r="A35" s="207" t="s">
        <v>64</v>
      </c>
      <c r="B35" s="19" t="s">
        <v>3</v>
      </c>
      <c r="C35" s="80">
        <v>1093.9684121220591</v>
      </c>
      <c r="D35" s="80">
        <v>1202.7935045741631</v>
      </c>
      <c r="E35" s="81">
        <v>1394.3954936555804</v>
      </c>
      <c r="F35" s="22" t="s">
        <v>237</v>
      </c>
      <c r="G35" s="23">
        <v>27.462134939596524</v>
      </c>
      <c r="H35" s="24">
        <v>15.929749233992752</v>
      </c>
    </row>
    <row r="36" spans="1:8" ht="12.75" customHeight="1" x14ac:dyDescent="0.2">
      <c r="A36" s="208"/>
      <c r="B36" s="25" t="s">
        <v>237</v>
      </c>
      <c r="C36" s="82" t="s">
        <v>237</v>
      </c>
      <c r="D36" s="82" t="s">
        <v>237</v>
      </c>
      <c r="E36" s="82" t="s">
        <v>237</v>
      </c>
      <c r="F36" s="27"/>
      <c r="G36" s="28" t="s">
        <v>237</v>
      </c>
      <c r="H36" s="29" t="s">
        <v>237</v>
      </c>
    </row>
    <row r="37" spans="1:8" x14ac:dyDescent="0.2">
      <c r="A37" s="30" t="s">
        <v>53</v>
      </c>
      <c r="B37" s="31" t="s">
        <v>3</v>
      </c>
      <c r="C37" s="80">
        <v>0.132257286811863</v>
      </c>
      <c r="D37" s="80">
        <v>0.134134343800104</v>
      </c>
      <c r="E37" s="83">
        <v>7.6027626367869916E-2</v>
      </c>
      <c r="F37" s="22" t="s">
        <v>237</v>
      </c>
      <c r="G37" s="32">
        <v>-42.51535911513156</v>
      </c>
      <c r="H37" s="33">
        <v>-43.319791028931867</v>
      </c>
    </row>
    <row r="38" spans="1:8" x14ac:dyDescent="0.2">
      <c r="A38" s="34"/>
      <c r="B38" s="25" t="s">
        <v>237</v>
      </c>
      <c r="C38" s="82" t="s">
        <v>237</v>
      </c>
      <c r="D38" s="82" t="s">
        <v>237</v>
      </c>
      <c r="E38" s="82" t="s">
        <v>237</v>
      </c>
      <c r="F38" s="27"/>
      <c r="G38" s="35" t="s">
        <v>237</v>
      </c>
      <c r="H38" s="29" t="s">
        <v>237</v>
      </c>
    </row>
    <row r="39" spans="1:8" x14ac:dyDescent="0.2">
      <c r="A39" s="30" t="s">
        <v>54</v>
      </c>
      <c r="B39" s="31" t="s">
        <v>3</v>
      </c>
      <c r="C39" s="80">
        <v>57.856684124532393</v>
      </c>
      <c r="D39" s="80">
        <v>57.991080964356627</v>
      </c>
      <c r="E39" s="83">
        <v>71.708466618889062</v>
      </c>
      <c r="F39" s="22" t="s">
        <v>237</v>
      </c>
      <c r="G39" s="37">
        <v>23.941542284970382</v>
      </c>
      <c r="H39" s="33">
        <v>23.654302396886905</v>
      </c>
    </row>
    <row r="40" spans="1:8" x14ac:dyDescent="0.2">
      <c r="A40" s="34"/>
      <c r="B40" s="25" t="s">
        <v>237</v>
      </c>
      <c r="C40" s="82" t="s">
        <v>237</v>
      </c>
      <c r="D40" s="82" t="s">
        <v>237</v>
      </c>
      <c r="E40" s="82" t="s">
        <v>237</v>
      </c>
      <c r="F40" s="27"/>
      <c r="G40" s="28" t="s">
        <v>237</v>
      </c>
      <c r="H40" s="29" t="s">
        <v>237</v>
      </c>
    </row>
    <row r="41" spans="1:8" x14ac:dyDescent="0.2">
      <c r="A41" s="30" t="s">
        <v>66</v>
      </c>
      <c r="B41" s="31" t="s">
        <v>3</v>
      </c>
      <c r="C41" s="80">
        <v>25.332420010772623</v>
      </c>
      <c r="D41" s="80">
        <v>13.468025871353923</v>
      </c>
      <c r="E41" s="83">
        <v>16.644909976128837</v>
      </c>
      <c r="F41" s="22" t="s">
        <v>237</v>
      </c>
      <c r="G41" s="23">
        <v>-34.294039144106321</v>
      </c>
      <c r="H41" s="24">
        <v>23.58834275431596</v>
      </c>
    </row>
    <row r="42" spans="1:8" x14ac:dyDescent="0.2">
      <c r="A42" s="34"/>
      <c r="B42" s="25" t="s">
        <v>237</v>
      </c>
      <c r="C42" s="82" t="s">
        <v>237</v>
      </c>
      <c r="D42" s="82" t="s">
        <v>237</v>
      </c>
      <c r="E42" s="82" t="s">
        <v>237</v>
      </c>
      <c r="F42" s="27"/>
      <c r="G42" s="38" t="s">
        <v>237</v>
      </c>
      <c r="H42" s="24" t="s">
        <v>237</v>
      </c>
    </row>
    <row r="43" spans="1:8" x14ac:dyDescent="0.2">
      <c r="A43" s="30" t="s">
        <v>55</v>
      </c>
      <c r="B43" s="31" t="s">
        <v>3</v>
      </c>
      <c r="C43" s="80">
        <v>708.58016793359457</v>
      </c>
      <c r="D43" s="80">
        <v>759.299213361076</v>
      </c>
      <c r="E43" s="83">
        <v>931.02751570303542</v>
      </c>
      <c r="F43" s="22" t="s">
        <v>237</v>
      </c>
      <c r="G43" s="37">
        <v>31.393391719973692</v>
      </c>
      <c r="H43" s="33">
        <v>22.616683821098064</v>
      </c>
    </row>
    <row r="44" spans="1:8" x14ac:dyDescent="0.2">
      <c r="A44" s="34"/>
      <c r="B44" s="25" t="s">
        <v>237</v>
      </c>
      <c r="C44" s="82" t="s">
        <v>237</v>
      </c>
      <c r="D44" s="82" t="s">
        <v>237</v>
      </c>
      <c r="E44" s="82" t="s">
        <v>237</v>
      </c>
      <c r="F44" s="27"/>
      <c r="G44" s="28" t="s">
        <v>237</v>
      </c>
      <c r="H44" s="29" t="s">
        <v>237</v>
      </c>
    </row>
    <row r="45" spans="1:8" x14ac:dyDescent="0.2">
      <c r="A45" s="30" t="s">
        <v>67</v>
      </c>
      <c r="B45" s="31" t="s">
        <v>3</v>
      </c>
      <c r="C45" s="80">
        <v>109.72973136447266</v>
      </c>
      <c r="D45" s="80">
        <v>205.76448864684261</v>
      </c>
      <c r="E45" s="83">
        <v>211.08535407145368</v>
      </c>
      <c r="F45" s="22" t="s">
        <v>237</v>
      </c>
      <c r="G45" s="37">
        <v>92.36842325834499</v>
      </c>
      <c r="H45" s="33">
        <v>2.5859007351571677</v>
      </c>
    </row>
    <row r="46" spans="1:8" x14ac:dyDescent="0.2">
      <c r="A46" s="30"/>
      <c r="B46" s="25" t="s">
        <v>237</v>
      </c>
      <c r="C46" s="82" t="s">
        <v>237</v>
      </c>
      <c r="D46" s="82" t="s">
        <v>237</v>
      </c>
      <c r="E46" s="82" t="s">
        <v>237</v>
      </c>
      <c r="F46" s="27"/>
      <c r="G46" s="28" t="s">
        <v>237</v>
      </c>
      <c r="H46" s="29" t="s">
        <v>237</v>
      </c>
    </row>
    <row r="47" spans="1:8" x14ac:dyDescent="0.2">
      <c r="A47" s="39" t="s">
        <v>56</v>
      </c>
      <c r="B47" s="31" t="s">
        <v>3</v>
      </c>
      <c r="C47" s="80">
        <v>4.6671651927617948</v>
      </c>
      <c r="D47" s="80">
        <v>10.318568645070684</v>
      </c>
      <c r="E47" s="83">
        <v>13.040535450521411</v>
      </c>
      <c r="F47" s="22" t="s">
        <v>237</v>
      </c>
      <c r="G47" s="23">
        <v>179.4101968095257</v>
      </c>
      <c r="H47" s="24">
        <v>26.37930607508288</v>
      </c>
    </row>
    <row r="48" spans="1:8" x14ac:dyDescent="0.2">
      <c r="A48" s="34"/>
      <c r="B48" s="25" t="s">
        <v>237</v>
      </c>
      <c r="C48" s="82" t="s">
        <v>237</v>
      </c>
      <c r="D48" s="82" t="s">
        <v>237</v>
      </c>
      <c r="E48" s="82" t="s">
        <v>237</v>
      </c>
      <c r="F48" s="27"/>
      <c r="G48" s="38" t="s">
        <v>237</v>
      </c>
      <c r="H48" s="24" t="s">
        <v>237</v>
      </c>
    </row>
    <row r="49" spans="1:9" x14ac:dyDescent="0.2">
      <c r="A49" s="39" t="s">
        <v>68</v>
      </c>
      <c r="B49" s="31" t="s">
        <v>3</v>
      </c>
      <c r="C49" s="80">
        <v>7.8416505044696772</v>
      </c>
      <c r="D49" s="80">
        <v>4.4052246519785063</v>
      </c>
      <c r="E49" s="83">
        <v>3.8139490570951864</v>
      </c>
      <c r="F49" s="22" t="s">
        <v>237</v>
      </c>
      <c r="G49" s="37">
        <v>-51.362929845939114</v>
      </c>
      <c r="H49" s="33">
        <v>-13.42214396756728</v>
      </c>
    </row>
    <row r="50" spans="1:9" x14ac:dyDescent="0.2">
      <c r="A50" s="34"/>
      <c r="B50" s="25" t="s">
        <v>237</v>
      </c>
      <c r="C50" s="82" t="s">
        <v>237</v>
      </c>
      <c r="D50" s="82" t="s">
        <v>237</v>
      </c>
      <c r="E50" s="82" t="s">
        <v>237</v>
      </c>
      <c r="F50" s="27"/>
      <c r="G50" s="28" t="s">
        <v>237</v>
      </c>
      <c r="H50" s="29" t="s">
        <v>237</v>
      </c>
    </row>
    <row r="51" spans="1:9" x14ac:dyDescent="0.2">
      <c r="A51" s="30" t="s">
        <v>69</v>
      </c>
      <c r="B51" s="31" t="s">
        <v>3</v>
      </c>
      <c r="C51" s="80">
        <v>179.82833570464365</v>
      </c>
      <c r="D51" s="80">
        <v>151.4127680896845</v>
      </c>
      <c r="E51" s="83">
        <v>146.9987351520891</v>
      </c>
      <c r="F51" s="22" t="s">
        <v>237</v>
      </c>
      <c r="G51" s="23">
        <v>-18.256077621980012</v>
      </c>
      <c r="H51" s="24">
        <v>-2.9152316500685771</v>
      </c>
    </row>
    <row r="52" spans="1:9" ht="13.5" thickBot="1" x14ac:dyDescent="0.25">
      <c r="A52" s="56"/>
      <c r="B52" s="42" t="s">
        <v>237</v>
      </c>
      <c r="C52" s="86" t="s">
        <v>237</v>
      </c>
      <c r="D52" s="86" t="s">
        <v>237</v>
      </c>
      <c r="E52" s="86" t="s">
        <v>237</v>
      </c>
      <c r="F52" s="44"/>
      <c r="G52" s="57" t="s">
        <v>237</v>
      </c>
      <c r="H52" s="46" t="s">
        <v>237</v>
      </c>
    </row>
    <row r="53" spans="1:9" x14ac:dyDescent="0.2">
      <c r="A53" s="65"/>
      <c r="B53" s="62"/>
      <c r="C53" s="21"/>
      <c r="D53" s="21"/>
      <c r="E53" s="21"/>
      <c r="F53" s="63"/>
      <c r="G53" s="38"/>
      <c r="H53" s="60"/>
      <c r="I53" s="61"/>
    </row>
    <row r="54" spans="1:9" x14ac:dyDescent="0.2">
      <c r="A54" s="65"/>
      <c r="B54" s="62"/>
      <c r="C54" s="21"/>
      <c r="D54" s="21"/>
      <c r="E54" s="21"/>
      <c r="F54" s="63"/>
      <c r="G54" s="38"/>
      <c r="H54" s="60"/>
      <c r="I54" s="61"/>
    </row>
    <row r="55" spans="1:9" x14ac:dyDescent="0.2">
      <c r="A55" s="65"/>
      <c r="B55" s="62"/>
      <c r="C55" s="21"/>
      <c r="D55" s="21"/>
      <c r="E55" s="21"/>
      <c r="F55" s="63"/>
      <c r="G55" s="38"/>
      <c r="H55" s="60"/>
      <c r="I55" s="61"/>
    </row>
    <row r="56" spans="1:9" x14ac:dyDescent="0.2">
      <c r="A56" s="65"/>
      <c r="B56" s="62"/>
      <c r="C56" s="21"/>
      <c r="D56" s="21"/>
      <c r="E56" s="21"/>
      <c r="F56" s="63"/>
      <c r="G56" s="38"/>
      <c r="H56" s="60"/>
      <c r="I56" s="61"/>
    </row>
    <row r="57" spans="1:9" x14ac:dyDescent="0.2">
      <c r="A57" s="65"/>
      <c r="B57" s="62"/>
      <c r="C57" s="21"/>
      <c r="D57" s="21"/>
      <c r="E57" s="21"/>
      <c r="F57" s="63"/>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238</v>
      </c>
      <c r="G61" s="53"/>
      <c r="H61" s="210">
        <v>26</v>
      </c>
    </row>
    <row r="62" spans="1:9" ht="12.75" customHeight="1" x14ac:dyDescent="0.2">
      <c r="A62" s="54" t="s">
        <v>239</v>
      </c>
      <c r="G62" s="53"/>
      <c r="H62" s="203"/>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7" display="Tilbake til innholdsfortegnelsen" xr:uid="{00000000-0004-0000-1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138"/>
  <sheetViews>
    <sheetView showGridLines="0" showRowColHeaders="0" zoomScaleNormal="100" workbookViewId="0"/>
  </sheetViews>
  <sheetFormatPr defaultColWidth="11.42578125" defaultRowHeight="12.75" x14ac:dyDescent="0.2"/>
  <cols>
    <col min="1" max="1" width="27.140625" style="1" customWidth="1"/>
    <col min="2" max="4" width="10.5703125" style="1" customWidth="1"/>
    <col min="5" max="6" width="7.5703125" style="1" customWidth="1"/>
    <col min="7" max="7" width="8.140625" style="1" customWidth="1"/>
    <col min="8" max="16384" width="11.42578125" style="1"/>
  </cols>
  <sheetData>
    <row r="1" spans="1:7" ht="5.25" customHeight="1" x14ac:dyDescent="0.2"/>
    <row r="2" spans="1:7" x14ac:dyDescent="0.2">
      <c r="A2" s="92" t="s">
        <v>0</v>
      </c>
      <c r="B2" s="2"/>
      <c r="C2" s="2"/>
      <c r="D2" s="2"/>
      <c r="E2" s="2"/>
      <c r="F2" s="2"/>
    </row>
    <row r="3" spans="1:7" ht="6" customHeight="1" x14ac:dyDescent="0.2">
      <c r="A3" s="2"/>
      <c r="B3" s="2"/>
      <c r="C3" s="2"/>
      <c r="D3" s="2"/>
      <c r="E3" s="2"/>
      <c r="F3" s="2"/>
    </row>
    <row r="4" spans="1:7" ht="15.75" customHeight="1" x14ac:dyDescent="0.25">
      <c r="A4" s="88" t="s">
        <v>109</v>
      </c>
      <c r="B4" s="74"/>
      <c r="C4" s="74"/>
      <c r="D4" s="74"/>
      <c r="E4" s="74"/>
      <c r="F4" s="74"/>
      <c r="G4" s="74"/>
    </row>
    <row r="5" spans="1:7" ht="15.75" customHeight="1" x14ac:dyDescent="0.25">
      <c r="A5" s="75"/>
      <c r="B5" s="74"/>
      <c r="C5" s="74"/>
      <c r="D5" s="74"/>
      <c r="E5" s="74"/>
      <c r="F5" s="74"/>
      <c r="G5" s="74"/>
    </row>
    <row r="6" spans="1:7" ht="15.75" customHeight="1" x14ac:dyDescent="0.25">
      <c r="A6" s="73"/>
      <c r="B6" s="73"/>
      <c r="C6" s="73"/>
      <c r="D6" s="73"/>
      <c r="E6" s="73"/>
      <c r="F6" s="73"/>
      <c r="G6" s="73"/>
    </row>
    <row r="7" spans="1:7" ht="15.75" customHeight="1" x14ac:dyDescent="0.25">
      <c r="A7" s="73"/>
      <c r="B7" s="73"/>
      <c r="C7" s="73"/>
      <c r="D7" s="73"/>
      <c r="E7" s="73"/>
      <c r="F7" s="73"/>
      <c r="G7" s="73"/>
    </row>
    <row r="8" spans="1:7" ht="15.75" customHeight="1" x14ac:dyDescent="0.25">
      <c r="A8" s="73"/>
      <c r="B8" s="73"/>
      <c r="C8" s="73"/>
      <c r="D8" s="73"/>
      <c r="E8" s="73"/>
      <c r="F8" s="73"/>
      <c r="G8" s="73"/>
    </row>
    <row r="9" spans="1:7" ht="15.75" customHeight="1" x14ac:dyDescent="0.25">
      <c r="A9" s="73"/>
      <c r="B9" s="73"/>
      <c r="C9" s="73"/>
      <c r="D9" s="73"/>
      <c r="E9" s="73"/>
      <c r="F9" s="73"/>
      <c r="G9" s="73"/>
    </row>
    <row r="10" spans="1:7" ht="15.75" customHeight="1" x14ac:dyDescent="0.25">
      <c r="A10" s="73"/>
      <c r="B10" s="73"/>
      <c r="C10" s="73"/>
      <c r="D10" s="73"/>
      <c r="E10" s="73"/>
      <c r="F10" s="73"/>
      <c r="G10" s="73"/>
    </row>
    <row r="11" spans="1:7" ht="15.75" customHeight="1" x14ac:dyDescent="0.25">
      <c r="A11" s="73"/>
      <c r="B11" s="73"/>
      <c r="C11" s="73"/>
      <c r="D11" s="73"/>
      <c r="E11" s="73"/>
      <c r="F11" s="73"/>
      <c r="G11" s="73"/>
    </row>
    <row r="12" spans="1:7" ht="15.75" customHeight="1" x14ac:dyDescent="0.25">
      <c r="A12" s="73"/>
      <c r="B12" s="73"/>
      <c r="C12" s="73"/>
      <c r="D12" s="73"/>
      <c r="E12" s="73"/>
      <c r="F12" s="73"/>
      <c r="G12" s="73"/>
    </row>
    <row r="13" spans="1:7" ht="15.75" customHeight="1" x14ac:dyDescent="0.25">
      <c r="A13" s="73"/>
      <c r="B13" s="73"/>
      <c r="C13" s="73"/>
      <c r="D13" s="73"/>
      <c r="E13" s="73"/>
      <c r="F13" s="73"/>
      <c r="G13" s="73"/>
    </row>
    <row r="14" spans="1:7" ht="15.75" customHeight="1" x14ac:dyDescent="0.25">
      <c r="A14" s="73"/>
      <c r="B14" s="73"/>
      <c r="C14" s="73"/>
      <c r="D14" s="73"/>
      <c r="E14" s="73"/>
      <c r="F14" s="73"/>
      <c r="G14" s="73"/>
    </row>
    <row r="15" spans="1:7" ht="15.75" customHeight="1" x14ac:dyDescent="0.25">
      <c r="A15" s="73"/>
      <c r="B15" s="73"/>
      <c r="C15" s="73"/>
      <c r="D15" s="73"/>
      <c r="E15" s="73"/>
      <c r="F15" s="73"/>
      <c r="G15" s="73"/>
    </row>
    <row r="16" spans="1:7" ht="15.75" customHeight="1" x14ac:dyDescent="0.25">
      <c r="A16" s="73"/>
      <c r="B16" s="73"/>
      <c r="C16" s="73"/>
      <c r="D16" s="73"/>
      <c r="E16" s="73"/>
      <c r="F16" s="73"/>
      <c r="G16" s="73"/>
    </row>
    <row r="17" spans="1:13" ht="15.75" customHeight="1" x14ac:dyDescent="0.25">
      <c r="A17" s="73"/>
      <c r="B17" s="73"/>
      <c r="C17" s="73"/>
      <c r="D17" s="73"/>
      <c r="E17" s="73"/>
      <c r="F17" s="73"/>
      <c r="G17" s="73"/>
    </row>
    <row r="18" spans="1:13" ht="15.75" customHeight="1" x14ac:dyDescent="0.25">
      <c r="A18" s="73"/>
      <c r="B18" s="73"/>
      <c r="C18" s="73"/>
      <c r="D18" s="73"/>
      <c r="E18" s="73"/>
      <c r="F18" s="73"/>
      <c r="G18" s="73"/>
    </row>
    <row r="19" spans="1:13" ht="15.75" customHeight="1" x14ac:dyDescent="0.25">
      <c r="A19" s="73"/>
      <c r="B19" s="73"/>
      <c r="C19" s="73"/>
      <c r="D19" s="73"/>
      <c r="E19" s="73"/>
      <c r="F19" s="73"/>
      <c r="G19" s="73"/>
    </row>
    <row r="20" spans="1:13" ht="15.75" customHeight="1" x14ac:dyDescent="0.25">
      <c r="A20" s="73"/>
      <c r="B20" s="73"/>
      <c r="C20" s="73"/>
      <c r="D20" s="73"/>
      <c r="E20" s="73"/>
      <c r="F20" s="73"/>
      <c r="G20" s="73"/>
    </row>
    <row r="21" spans="1:13" ht="15.75" customHeight="1" x14ac:dyDescent="0.25">
      <c r="A21" s="73"/>
      <c r="B21" s="73"/>
      <c r="C21" s="73"/>
      <c r="D21" s="73"/>
      <c r="E21" s="73"/>
      <c r="F21" s="73"/>
      <c r="G21" s="73"/>
    </row>
    <row r="22" spans="1:13" ht="15.75" customHeight="1" x14ac:dyDescent="0.25">
      <c r="A22" s="73"/>
      <c r="B22" s="73"/>
      <c r="C22" s="73"/>
      <c r="D22" s="73"/>
      <c r="E22" s="73"/>
      <c r="F22" s="73"/>
      <c r="G22" s="73"/>
    </row>
    <row r="23" spans="1:13" ht="15.75" customHeight="1" x14ac:dyDescent="0.25">
      <c r="A23" s="73"/>
      <c r="B23" s="73"/>
      <c r="C23" s="73"/>
      <c r="D23" s="73"/>
      <c r="E23" s="73"/>
      <c r="F23" s="73"/>
      <c r="G23" s="73"/>
    </row>
    <row r="24" spans="1:13" ht="15.75" customHeight="1" x14ac:dyDescent="0.25">
      <c r="A24" s="73"/>
      <c r="B24" s="73"/>
      <c r="C24" s="73"/>
      <c r="D24" s="73"/>
      <c r="E24" s="73"/>
      <c r="F24" s="73"/>
      <c r="G24" s="73"/>
    </row>
    <row r="25" spans="1:13" ht="15.75" customHeight="1" x14ac:dyDescent="0.25">
      <c r="A25" s="73"/>
      <c r="B25" s="73"/>
      <c r="C25" s="73"/>
      <c r="D25" s="73"/>
      <c r="E25" s="73"/>
      <c r="F25" s="73"/>
      <c r="G25" s="73"/>
    </row>
    <row r="26" spans="1:13" ht="15.75" customHeight="1" x14ac:dyDescent="0.25">
      <c r="A26" s="73"/>
      <c r="B26" s="73"/>
      <c r="C26" s="73"/>
      <c r="D26" s="73"/>
      <c r="E26" s="73"/>
      <c r="F26" s="73"/>
      <c r="G26" s="73"/>
    </row>
    <row r="27" spans="1:13" ht="15.75" customHeight="1" x14ac:dyDescent="0.25">
      <c r="A27" s="73"/>
      <c r="B27" s="73"/>
      <c r="C27" s="73"/>
      <c r="D27" s="73"/>
      <c r="E27" s="73"/>
      <c r="F27" s="73"/>
      <c r="G27" s="73"/>
      <c r="M27" s="77"/>
    </row>
    <row r="28" spans="1:13" ht="15.75" customHeight="1" x14ac:dyDescent="0.25">
      <c r="A28" s="73"/>
      <c r="B28" s="73"/>
      <c r="C28" s="73"/>
      <c r="D28" s="73"/>
      <c r="E28" s="73"/>
      <c r="F28" s="73"/>
      <c r="G28" s="73"/>
      <c r="M28" s="77"/>
    </row>
    <row r="29" spans="1:13" ht="15.75" customHeight="1" x14ac:dyDescent="0.25">
      <c r="A29" s="73"/>
      <c r="B29" s="73"/>
      <c r="C29" s="73"/>
      <c r="D29" s="73"/>
      <c r="E29" s="73"/>
      <c r="F29" s="73"/>
      <c r="G29" s="73"/>
      <c r="M29" s="77"/>
    </row>
    <row r="30" spans="1:13" ht="15.75" customHeight="1" x14ac:dyDescent="0.25">
      <c r="A30" s="73"/>
      <c r="B30" s="73"/>
      <c r="C30" s="73"/>
      <c r="D30" s="73"/>
      <c r="E30" s="73"/>
      <c r="F30" s="73"/>
      <c r="G30" s="73"/>
      <c r="M30" s="77"/>
    </row>
    <row r="31" spans="1:13" ht="15.75" customHeight="1" x14ac:dyDescent="0.25">
      <c r="A31" s="73"/>
      <c r="B31" s="73"/>
      <c r="C31" s="73"/>
      <c r="D31" s="73"/>
      <c r="E31" s="73"/>
      <c r="F31" s="73"/>
      <c r="G31" s="73"/>
      <c r="M31" s="77"/>
    </row>
    <row r="32" spans="1:13" ht="15.75" customHeight="1" x14ac:dyDescent="0.25">
      <c r="A32" s="73"/>
      <c r="B32" s="73"/>
      <c r="C32" s="73"/>
      <c r="D32" s="73"/>
      <c r="E32" s="73"/>
      <c r="F32" s="73"/>
      <c r="G32" s="73"/>
      <c r="M32" s="77"/>
    </row>
    <row r="33" spans="1:13" ht="15.75" customHeight="1" x14ac:dyDescent="0.25">
      <c r="A33" s="73"/>
      <c r="B33" s="73"/>
      <c r="C33" s="73"/>
      <c r="D33" s="73"/>
      <c r="E33" s="73"/>
      <c r="F33" s="73"/>
      <c r="G33" s="73"/>
      <c r="M33" s="77"/>
    </row>
    <row r="34" spans="1:13" ht="15.75" customHeight="1" x14ac:dyDescent="0.25">
      <c r="A34" s="73"/>
      <c r="B34" s="73"/>
      <c r="C34" s="73"/>
      <c r="D34" s="73"/>
      <c r="E34" s="73"/>
      <c r="F34" s="73"/>
      <c r="G34" s="73"/>
      <c r="M34" s="77"/>
    </row>
    <row r="35" spans="1:13" ht="15.75" customHeight="1" x14ac:dyDescent="0.25">
      <c r="A35" s="73"/>
      <c r="B35" s="73"/>
      <c r="C35" s="73"/>
      <c r="D35" s="73"/>
      <c r="E35" s="73"/>
      <c r="F35" s="73"/>
      <c r="G35" s="73"/>
      <c r="M35" s="77"/>
    </row>
    <row r="36" spans="1:13" ht="15.75" customHeight="1" x14ac:dyDescent="0.25">
      <c r="A36" s="73"/>
      <c r="B36" s="73"/>
      <c r="C36" s="73"/>
      <c r="D36" s="73"/>
      <c r="E36" s="73"/>
      <c r="F36" s="73"/>
      <c r="G36" s="73"/>
      <c r="M36" s="77"/>
    </row>
    <row r="37" spans="1:13" ht="15.75" customHeight="1" x14ac:dyDescent="0.25">
      <c r="A37" s="73"/>
      <c r="B37" s="73"/>
      <c r="C37" s="73"/>
      <c r="D37" s="73"/>
      <c r="E37" s="73"/>
      <c r="F37" s="73"/>
      <c r="G37" s="73"/>
      <c r="M37" s="77"/>
    </row>
    <row r="38" spans="1:13" ht="15.75" customHeight="1" x14ac:dyDescent="0.25">
      <c r="A38" s="73"/>
      <c r="B38" s="73"/>
      <c r="C38" s="73"/>
      <c r="D38" s="73"/>
      <c r="E38" s="73"/>
      <c r="F38" s="73"/>
      <c r="G38" s="73"/>
      <c r="M38" s="77"/>
    </row>
    <row r="39" spans="1:13" ht="15.75" customHeight="1" x14ac:dyDescent="0.25">
      <c r="A39" s="73"/>
      <c r="B39" s="73"/>
      <c r="C39" s="73"/>
      <c r="D39" s="73"/>
      <c r="E39" s="73"/>
      <c r="F39" s="73"/>
      <c r="G39" s="73"/>
      <c r="M39" s="77"/>
    </row>
    <row r="40" spans="1:13" ht="15.75" customHeight="1" x14ac:dyDescent="0.25">
      <c r="A40" s="73"/>
      <c r="B40" s="73"/>
      <c r="C40" s="73"/>
      <c r="D40" s="73"/>
      <c r="E40" s="73"/>
      <c r="F40" s="73"/>
      <c r="G40" s="73"/>
      <c r="M40" s="77"/>
    </row>
    <row r="41" spans="1:13" ht="15.75" customHeight="1" x14ac:dyDescent="0.25">
      <c r="A41" s="73"/>
      <c r="B41" s="73"/>
      <c r="C41" s="73"/>
      <c r="D41" s="73"/>
      <c r="E41" s="73"/>
      <c r="F41" s="73"/>
      <c r="G41" s="73"/>
      <c r="M41" s="77"/>
    </row>
    <row r="42" spans="1:13" ht="15.75" customHeight="1" x14ac:dyDescent="0.25">
      <c r="A42" s="73"/>
      <c r="B42" s="73"/>
      <c r="C42" s="73"/>
      <c r="D42" s="73"/>
      <c r="E42" s="73"/>
      <c r="F42" s="73"/>
      <c r="G42" s="73"/>
      <c r="M42" s="77"/>
    </row>
    <row r="43" spans="1:13" ht="15.75" customHeight="1" x14ac:dyDescent="0.25">
      <c r="A43" s="73"/>
      <c r="B43" s="73"/>
      <c r="C43" s="73"/>
      <c r="D43" s="73"/>
      <c r="E43" s="73"/>
      <c r="F43" s="73"/>
      <c r="G43" s="73"/>
      <c r="M43" s="77"/>
    </row>
    <row r="44" spans="1:13" ht="15.75" customHeight="1" x14ac:dyDescent="0.25">
      <c r="A44" s="73"/>
      <c r="B44" s="73"/>
      <c r="C44" s="73"/>
      <c r="D44" s="73"/>
      <c r="E44" s="73"/>
      <c r="F44" s="73"/>
      <c r="G44" s="73"/>
      <c r="M44" s="77"/>
    </row>
    <row r="45" spans="1:13" ht="15.75" customHeight="1" x14ac:dyDescent="0.25">
      <c r="A45" s="73"/>
      <c r="B45" s="73"/>
      <c r="C45" s="73"/>
      <c r="D45" s="73"/>
      <c r="E45" s="73"/>
      <c r="F45" s="73"/>
      <c r="G45" s="73"/>
      <c r="M45" s="77"/>
    </row>
    <row r="46" spans="1:13" ht="15.75" customHeight="1" x14ac:dyDescent="0.25">
      <c r="A46" s="73"/>
      <c r="B46" s="73"/>
      <c r="C46" s="73"/>
      <c r="D46" s="73"/>
      <c r="E46" s="73"/>
      <c r="F46" s="73"/>
      <c r="G46" s="73"/>
      <c r="M46" s="77"/>
    </row>
    <row r="47" spans="1:13" ht="15.75" customHeight="1" x14ac:dyDescent="0.25">
      <c r="A47" s="73"/>
      <c r="B47" s="73"/>
      <c r="C47" s="73"/>
      <c r="D47" s="73"/>
      <c r="E47" s="73"/>
      <c r="F47" s="73"/>
      <c r="G47" s="73"/>
      <c r="M47" s="77"/>
    </row>
    <row r="48" spans="1:13" ht="15.75" customHeight="1" x14ac:dyDescent="0.25">
      <c r="A48" s="73"/>
      <c r="B48" s="73"/>
      <c r="C48" s="73"/>
      <c r="D48" s="73"/>
      <c r="E48" s="73"/>
      <c r="F48" s="73"/>
      <c r="G48" s="73"/>
      <c r="M48" s="77"/>
    </row>
    <row r="49" spans="1:14" ht="15.75" customHeight="1" x14ac:dyDescent="0.25">
      <c r="A49" s="73"/>
      <c r="B49" s="73"/>
      <c r="C49" s="73"/>
      <c r="D49" s="73"/>
      <c r="E49" s="95"/>
      <c r="F49" s="73"/>
      <c r="G49" s="73"/>
      <c r="M49" s="77"/>
    </row>
    <row r="50" spans="1:14" ht="15.75" customHeight="1" x14ac:dyDescent="0.25">
      <c r="A50" s="73"/>
      <c r="B50" s="73"/>
      <c r="C50" s="73"/>
      <c r="D50" s="73"/>
      <c r="E50" s="73"/>
      <c r="F50" s="73"/>
      <c r="G50" s="73"/>
      <c r="M50" s="77"/>
    </row>
    <row r="51" spans="1:14" ht="12.75" customHeight="1" x14ac:dyDescent="0.2">
      <c r="A51" s="52"/>
      <c r="B51" s="52"/>
      <c r="C51" s="52"/>
      <c r="D51" s="52"/>
      <c r="E51" s="52"/>
      <c r="F51" s="52"/>
      <c r="G51" s="52"/>
      <c r="H51" s="52"/>
      <c r="I51" s="52"/>
      <c r="J51" s="52"/>
      <c r="K51" s="52"/>
      <c r="L51" s="52"/>
      <c r="M51" s="52"/>
      <c r="N51" s="52"/>
    </row>
    <row r="52" spans="1:14" ht="12.75" customHeight="1" x14ac:dyDescent="0.2">
      <c r="A52" s="54" t="str">
        <f>+Innhold!B123</f>
        <v>Finans Norge / Skadeforsikringsstatistikk</v>
      </c>
      <c r="G52" s="202">
        <v>27</v>
      </c>
      <c r="H52" s="54" t="str">
        <f>+Innhold!B123</f>
        <v>Finans Norge / Skadeforsikringsstatistikk</v>
      </c>
      <c r="N52" s="202">
        <v>28</v>
      </c>
    </row>
    <row r="53" spans="1:14" ht="12.75" customHeight="1" x14ac:dyDescent="0.2">
      <c r="A53" s="54" t="str">
        <f>+Innhold!B124</f>
        <v>Skadestatistikk for landbasert forsikring 4. kvartal 2020</v>
      </c>
      <c r="G53" s="203"/>
      <c r="H53" s="54" t="str">
        <f>+Innhold!B124</f>
        <v>Skadestatistikk for landbasert forsikring 4. kvartal 2020</v>
      </c>
      <c r="N53" s="203"/>
    </row>
    <row r="54" spans="1:14" ht="15.75" customHeight="1" x14ac:dyDescent="0.2"/>
    <row r="55" spans="1:14" ht="15.75" customHeight="1" x14ac:dyDescent="0.2"/>
    <row r="56" spans="1:14" ht="15.75" customHeight="1" x14ac:dyDescent="0.2"/>
    <row r="57" spans="1:14" ht="15.75" customHeight="1" x14ac:dyDescent="0.2"/>
    <row r="58" spans="1:14" ht="15.75" customHeight="1" x14ac:dyDescent="0.2"/>
    <row r="59" spans="1:14" ht="15.75" customHeight="1" x14ac:dyDescent="0.2"/>
    <row r="60" spans="1:14" ht="15.75" customHeight="1" x14ac:dyDescent="0.2">
      <c r="J60"/>
      <c r="K60"/>
      <c r="L60"/>
    </row>
    <row r="61" spans="1:14" ht="15.75" customHeight="1" x14ac:dyDescent="0.2">
      <c r="J61" s="71"/>
      <c r="K61" s="72"/>
      <c r="L61" s="72"/>
    </row>
    <row r="62" spans="1:14" ht="15.75" customHeight="1" x14ac:dyDescent="0.2">
      <c r="J62" s="70"/>
      <c r="K62"/>
      <c r="L62"/>
    </row>
    <row r="63" spans="1:14" ht="15.75" customHeight="1" x14ac:dyDescent="0.2">
      <c r="J63" s="69"/>
      <c r="K63" s="69"/>
      <c r="L63" s="69"/>
    </row>
    <row r="64" spans="1:14" ht="15.75" customHeight="1" x14ac:dyDescent="0.2">
      <c r="J64" s="69"/>
      <c r="K64" s="69"/>
      <c r="L64" s="69"/>
    </row>
    <row r="65" spans="1:12" ht="15.75" customHeight="1" x14ac:dyDescent="0.2">
      <c r="J65" s="69"/>
      <c r="K65" s="69"/>
      <c r="L65" s="69"/>
    </row>
    <row r="66" spans="1:12" ht="15.75" customHeight="1" x14ac:dyDescent="0.2">
      <c r="J66" s="69"/>
      <c r="K66" s="69"/>
      <c r="L66" s="69"/>
    </row>
    <row r="67" spans="1:12" ht="15.75" customHeight="1" x14ac:dyDescent="0.2">
      <c r="J67" s="69"/>
      <c r="K67" s="69"/>
      <c r="L67" s="69"/>
    </row>
    <row r="68" spans="1:12" ht="15.75" customHeight="1" x14ac:dyDescent="0.2">
      <c r="J68" s="69"/>
      <c r="K68" s="69"/>
      <c r="L68" s="69"/>
    </row>
    <row r="69" spans="1:12" ht="15.75" customHeight="1" x14ac:dyDescent="0.2">
      <c r="J69" s="69"/>
      <c r="K69" s="69"/>
      <c r="L69" s="69"/>
    </row>
    <row r="70" spans="1:12" ht="15.75" customHeight="1" x14ac:dyDescent="0.2">
      <c r="J70"/>
      <c r="K70"/>
      <c r="L70"/>
    </row>
    <row r="71" spans="1:12" x14ac:dyDescent="0.2">
      <c r="J71"/>
      <c r="K71"/>
      <c r="L71"/>
    </row>
    <row r="72" spans="1:12" x14ac:dyDescent="0.2">
      <c r="J72"/>
      <c r="K72"/>
      <c r="L72"/>
    </row>
    <row r="73" spans="1:12" x14ac:dyDescent="0.2">
      <c r="A73"/>
      <c r="B73"/>
      <c r="C73"/>
      <c r="D73"/>
      <c r="E73"/>
      <c r="F73"/>
      <c r="H73"/>
      <c r="I73"/>
      <c r="J73"/>
      <c r="K73"/>
      <c r="L73"/>
    </row>
    <row r="74" spans="1:12" x14ac:dyDescent="0.2">
      <c r="A74"/>
      <c r="B74"/>
      <c r="C74"/>
      <c r="D74"/>
      <c r="E74"/>
      <c r="F74"/>
      <c r="H74"/>
      <c r="I74"/>
      <c r="J74"/>
      <c r="K74"/>
      <c r="L74"/>
    </row>
    <row r="75" spans="1:12" x14ac:dyDescent="0.2">
      <c r="A75"/>
      <c r="B75"/>
      <c r="C75"/>
      <c r="D75"/>
      <c r="E75"/>
      <c r="F75"/>
      <c r="H75"/>
      <c r="I75"/>
      <c r="J75"/>
      <c r="K75"/>
      <c r="L75"/>
    </row>
    <row r="76" spans="1:12" x14ac:dyDescent="0.2">
      <c r="A76"/>
      <c r="B76"/>
      <c r="C76"/>
      <c r="D76"/>
      <c r="E76"/>
      <c r="F76"/>
      <c r="H76"/>
      <c r="I76"/>
      <c r="J76"/>
      <c r="K76"/>
      <c r="L76"/>
    </row>
    <row r="77" spans="1:12" x14ac:dyDescent="0.2">
      <c r="A77"/>
      <c r="B77"/>
      <c r="C77"/>
      <c r="D77"/>
      <c r="E77"/>
      <c r="F77"/>
      <c r="H77"/>
      <c r="I77"/>
      <c r="J77"/>
      <c r="K77"/>
      <c r="L77"/>
    </row>
    <row r="78" spans="1:12" x14ac:dyDescent="0.2">
      <c r="A78"/>
      <c r="B78"/>
      <c r="C78"/>
      <c r="D78"/>
      <c r="E78"/>
      <c r="F78"/>
      <c r="H78"/>
      <c r="I78"/>
      <c r="J78"/>
      <c r="K78"/>
      <c r="L78"/>
    </row>
    <row r="79" spans="1:12" x14ac:dyDescent="0.2">
      <c r="A79"/>
      <c r="B79"/>
      <c r="C79"/>
      <c r="D79"/>
      <c r="E79"/>
      <c r="F79"/>
      <c r="H79"/>
      <c r="I79"/>
      <c r="J79"/>
      <c r="K79"/>
      <c r="L79"/>
    </row>
    <row r="80" spans="1:12" x14ac:dyDescent="0.2">
      <c r="A80"/>
      <c r="B80"/>
      <c r="C80"/>
      <c r="D80"/>
      <c r="E80"/>
      <c r="F80"/>
      <c r="H80"/>
      <c r="I80"/>
      <c r="J80"/>
      <c r="K80"/>
      <c r="L80"/>
    </row>
    <row r="81" spans="1:12" x14ac:dyDescent="0.2">
      <c r="A81"/>
      <c r="B81"/>
      <c r="C81"/>
      <c r="D81"/>
      <c r="E81"/>
      <c r="F81"/>
      <c r="H81"/>
      <c r="I81"/>
      <c r="J81"/>
      <c r="K81"/>
      <c r="L81"/>
    </row>
    <row r="82" spans="1:12" x14ac:dyDescent="0.2">
      <c r="A82"/>
      <c r="B82"/>
      <c r="C82"/>
      <c r="D82"/>
      <c r="E82"/>
      <c r="F82"/>
      <c r="H82"/>
      <c r="I82"/>
      <c r="J82"/>
      <c r="K82"/>
      <c r="L82"/>
    </row>
    <row r="83" spans="1:12" x14ac:dyDescent="0.2">
      <c r="A83"/>
      <c r="B83"/>
      <c r="C83"/>
      <c r="D83"/>
      <c r="E83"/>
      <c r="F83"/>
      <c r="H83"/>
      <c r="I83"/>
      <c r="J83"/>
      <c r="K83"/>
      <c r="L83"/>
    </row>
    <row r="84" spans="1:12" x14ac:dyDescent="0.2">
      <c r="A84"/>
      <c r="B84"/>
      <c r="C84"/>
      <c r="D84"/>
      <c r="E84"/>
      <c r="F84"/>
      <c r="H84"/>
      <c r="I84"/>
      <c r="J84"/>
      <c r="K84"/>
      <c r="L84"/>
    </row>
    <row r="85" spans="1:12" x14ac:dyDescent="0.2">
      <c r="A85"/>
      <c r="B85"/>
      <c r="C85"/>
      <c r="D85"/>
      <c r="E85"/>
      <c r="F85"/>
      <c r="H85"/>
      <c r="I85"/>
      <c r="J85"/>
      <c r="K85"/>
      <c r="L85"/>
    </row>
    <row r="86" spans="1:12" x14ac:dyDescent="0.2">
      <c r="A86"/>
      <c r="B86"/>
      <c r="C86"/>
      <c r="D86"/>
      <c r="E86"/>
      <c r="F86"/>
      <c r="H86"/>
      <c r="I86"/>
      <c r="J86"/>
      <c r="K86"/>
      <c r="L86"/>
    </row>
    <row r="87" spans="1:12" x14ac:dyDescent="0.2">
      <c r="A87"/>
      <c r="B87"/>
      <c r="C87"/>
      <c r="D87"/>
      <c r="E87"/>
      <c r="F87"/>
      <c r="H87"/>
      <c r="I87"/>
      <c r="J87"/>
      <c r="K87"/>
      <c r="L87"/>
    </row>
    <row r="88" spans="1:12" x14ac:dyDescent="0.2">
      <c r="A88"/>
      <c r="B88"/>
      <c r="C88"/>
      <c r="D88"/>
      <c r="E88"/>
      <c r="F88"/>
      <c r="H88"/>
      <c r="I88"/>
      <c r="J88"/>
      <c r="K88"/>
      <c r="L88"/>
    </row>
    <row r="89" spans="1:12" x14ac:dyDescent="0.2">
      <c r="A89"/>
      <c r="B89"/>
      <c r="C89"/>
      <c r="D89"/>
      <c r="E89"/>
      <c r="F89"/>
      <c r="H89"/>
      <c r="I89"/>
      <c r="J89"/>
      <c r="K89"/>
      <c r="L89"/>
    </row>
    <row r="90" spans="1:12" x14ac:dyDescent="0.2">
      <c r="A90"/>
      <c r="B90"/>
      <c r="C90"/>
      <c r="D90"/>
      <c r="E90"/>
      <c r="F90"/>
      <c r="H90"/>
      <c r="I90"/>
      <c r="J90"/>
      <c r="K90"/>
      <c r="L90"/>
    </row>
    <row r="91" spans="1:12" x14ac:dyDescent="0.2">
      <c r="A91"/>
      <c r="B91"/>
      <c r="C91"/>
      <c r="D91"/>
      <c r="E91"/>
      <c r="F91"/>
      <c r="H91"/>
      <c r="I91"/>
      <c r="J91"/>
      <c r="K91"/>
      <c r="L91"/>
    </row>
    <row r="92" spans="1:12" x14ac:dyDescent="0.2">
      <c r="A92"/>
      <c r="B92"/>
      <c r="C92"/>
      <c r="D92"/>
      <c r="E92"/>
      <c r="F92"/>
      <c r="H92"/>
      <c r="I92"/>
      <c r="J92"/>
      <c r="K92"/>
      <c r="L92"/>
    </row>
    <row r="93" spans="1:12" x14ac:dyDescent="0.2">
      <c r="A93"/>
      <c r="B93"/>
      <c r="C93"/>
      <c r="D93"/>
      <c r="E93"/>
      <c r="F93"/>
      <c r="H93"/>
      <c r="I93"/>
      <c r="J93"/>
      <c r="K93"/>
      <c r="L93"/>
    </row>
    <row r="94" spans="1:12" x14ac:dyDescent="0.2">
      <c r="A94"/>
      <c r="B94"/>
      <c r="C94"/>
      <c r="D94"/>
      <c r="E94"/>
      <c r="F94"/>
      <c r="H94"/>
      <c r="I94"/>
      <c r="J94"/>
      <c r="K94"/>
      <c r="L94"/>
    </row>
    <row r="95" spans="1:12" x14ac:dyDescent="0.2">
      <c r="A95"/>
      <c r="B95"/>
      <c r="C95"/>
      <c r="D95"/>
      <c r="E95"/>
      <c r="F95"/>
      <c r="H95"/>
      <c r="I95"/>
      <c r="J95"/>
      <c r="K95"/>
      <c r="L95"/>
    </row>
    <row r="96" spans="1:12" x14ac:dyDescent="0.2">
      <c r="A96"/>
      <c r="B96"/>
      <c r="C96"/>
      <c r="D96"/>
      <c r="E96"/>
      <c r="F96"/>
      <c r="H96"/>
      <c r="I96"/>
      <c r="J96"/>
      <c r="K96"/>
      <c r="L96"/>
    </row>
    <row r="97" spans="1:12" x14ac:dyDescent="0.2">
      <c r="A97"/>
      <c r="B97"/>
      <c r="C97"/>
      <c r="D97"/>
      <c r="E97"/>
      <c r="F97"/>
      <c r="H97"/>
      <c r="I97"/>
      <c r="J97"/>
      <c r="K97"/>
      <c r="L97"/>
    </row>
    <row r="98" spans="1:12" x14ac:dyDescent="0.2">
      <c r="A98"/>
      <c r="B98"/>
      <c r="C98"/>
      <c r="D98"/>
      <c r="E98"/>
      <c r="F98"/>
      <c r="H98"/>
      <c r="I98"/>
      <c r="J98"/>
      <c r="K98"/>
      <c r="L98"/>
    </row>
    <row r="99" spans="1:12" x14ac:dyDescent="0.2">
      <c r="A99"/>
      <c r="B99"/>
      <c r="C99"/>
      <c r="D99"/>
      <c r="E99"/>
      <c r="F99"/>
      <c r="K99"/>
    </row>
    <row r="100" spans="1:12" x14ac:dyDescent="0.2">
      <c r="A100"/>
      <c r="B100"/>
      <c r="C100"/>
      <c r="D100"/>
      <c r="E100"/>
      <c r="F100"/>
      <c r="K100"/>
    </row>
    <row r="101" spans="1:12" x14ac:dyDescent="0.2">
      <c r="A101"/>
      <c r="B101"/>
      <c r="C101"/>
      <c r="D101"/>
      <c r="E101"/>
      <c r="F101"/>
      <c r="H101" s="68"/>
      <c r="I101"/>
      <c r="J101"/>
      <c r="K101"/>
    </row>
    <row r="102" spans="1:12" x14ac:dyDescent="0.2">
      <c r="A102"/>
      <c r="B102"/>
      <c r="C102"/>
      <c r="D102"/>
      <c r="E102"/>
      <c r="F102"/>
      <c r="H102"/>
      <c r="I102"/>
      <c r="J102"/>
      <c r="K102"/>
    </row>
    <row r="103" spans="1:12" x14ac:dyDescent="0.2">
      <c r="A103"/>
      <c r="B103"/>
      <c r="C103"/>
      <c r="D103"/>
      <c r="E103"/>
      <c r="F103"/>
      <c r="H103"/>
      <c r="I103"/>
      <c r="J103"/>
      <c r="K103"/>
    </row>
    <row r="104" spans="1:12" x14ac:dyDescent="0.2">
      <c r="A104"/>
      <c r="B104"/>
      <c r="C104"/>
      <c r="D104"/>
      <c r="E104"/>
      <c r="F104"/>
      <c r="H104"/>
      <c r="I104"/>
      <c r="J104"/>
      <c r="K104"/>
    </row>
    <row r="105" spans="1:12" x14ac:dyDescent="0.2">
      <c r="A105"/>
      <c r="B105"/>
      <c r="C105"/>
      <c r="D105"/>
      <c r="E105"/>
      <c r="F105"/>
      <c r="H105"/>
      <c r="I105" s="69"/>
      <c r="J105" s="69"/>
      <c r="K105" s="69"/>
    </row>
    <row r="106" spans="1:12" x14ac:dyDescent="0.2">
      <c r="A106"/>
      <c r="B106"/>
      <c r="C106"/>
      <c r="D106"/>
      <c r="E106"/>
      <c r="F106"/>
      <c r="H106"/>
      <c r="I106" s="69"/>
      <c r="J106" s="69"/>
      <c r="K106" s="69"/>
    </row>
    <row r="107" spans="1:12" x14ac:dyDescent="0.2">
      <c r="D107"/>
      <c r="E107"/>
      <c r="F107"/>
      <c r="H107"/>
      <c r="I107" s="69"/>
      <c r="J107" s="69"/>
      <c r="K107" s="69"/>
    </row>
    <row r="108" spans="1:12" x14ac:dyDescent="0.2">
      <c r="D108"/>
      <c r="E108"/>
      <c r="F108"/>
      <c r="H108"/>
      <c r="I108"/>
      <c r="J108"/>
      <c r="K108"/>
    </row>
    <row r="109" spans="1:12" x14ac:dyDescent="0.2">
      <c r="A109" s="78"/>
      <c r="B109"/>
      <c r="C109"/>
      <c r="D109"/>
      <c r="E109"/>
      <c r="F109"/>
      <c r="H109"/>
      <c r="I109"/>
      <c r="J109"/>
      <c r="K109"/>
    </row>
    <row r="110" spans="1:12" x14ac:dyDescent="0.2">
      <c r="A110"/>
      <c r="B110"/>
      <c r="C110"/>
      <c r="D110"/>
      <c r="E110"/>
      <c r="F110"/>
      <c r="H110"/>
      <c r="I110"/>
      <c r="J110"/>
      <c r="K110"/>
    </row>
    <row r="111" spans="1:12" x14ac:dyDescent="0.2">
      <c r="A111"/>
      <c r="B111"/>
      <c r="C111"/>
      <c r="D111"/>
      <c r="E111"/>
      <c r="F111"/>
      <c r="H111"/>
      <c r="I111"/>
      <c r="J111"/>
      <c r="K111"/>
    </row>
    <row r="112" spans="1:12" x14ac:dyDescent="0.2">
      <c r="A112"/>
      <c r="B112"/>
      <c r="C112"/>
      <c r="D112"/>
      <c r="E112"/>
      <c r="F112"/>
      <c r="H112"/>
      <c r="I112"/>
      <c r="J112"/>
      <c r="K112"/>
    </row>
    <row r="113" spans="1:11" x14ac:dyDescent="0.2">
      <c r="A113"/>
      <c r="B113"/>
      <c r="C113"/>
      <c r="D113"/>
      <c r="E113"/>
      <c r="F113"/>
    </row>
    <row r="114" spans="1:11" x14ac:dyDescent="0.2">
      <c r="A114"/>
      <c r="B114"/>
      <c r="C114"/>
      <c r="D114"/>
      <c r="E114"/>
      <c r="F114"/>
    </row>
    <row r="115" spans="1:11" x14ac:dyDescent="0.2">
      <c r="A115"/>
      <c r="B115"/>
      <c r="C115"/>
      <c r="D115"/>
      <c r="E115"/>
      <c r="F115"/>
      <c r="H115" s="68"/>
      <c r="I115"/>
      <c r="J115"/>
      <c r="K115"/>
    </row>
    <row r="116" spans="1:11" x14ac:dyDescent="0.2">
      <c r="A116"/>
      <c r="B116"/>
      <c r="C116"/>
      <c r="D116"/>
      <c r="E116"/>
      <c r="F116"/>
      <c r="H116"/>
      <c r="I116"/>
      <c r="J116"/>
      <c r="K116"/>
    </row>
    <row r="117" spans="1:11" x14ac:dyDescent="0.2">
      <c r="A117"/>
      <c r="B117"/>
      <c r="C117"/>
      <c r="D117"/>
      <c r="E117"/>
      <c r="F117"/>
      <c r="H117"/>
      <c r="I117"/>
      <c r="J117"/>
      <c r="K117"/>
    </row>
    <row r="118" spans="1:11" x14ac:dyDescent="0.2">
      <c r="A118"/>
      <c r="B118"/>
      <c r="C118"/>
      <c r="D118"/>
      <c r="E118"/>
      <c r="F118"/>
      <c r="H118"/>
      <c r="I118"/>
      <c r="J118" s="69"/>
      <c r="K118" s="69"/>
    </row>
    <row r="119" spans="1:11" x14ac:dyDescent="0.2">
      <c r="A119"/>
      <c r="B119"/>
      <c r="C119"/>
      <c r="D119"/>
      <c r="E119"/>
      <c r="F119"/>
      <c r="H119"/>
      <c r="I119"/>
      <c r="J119" s="69"/>
      <c r="K119" s="69"/>
    </row>
    <row r="120" spans="1:11" x14ac:dyDescent="0.2">
      <c r="A120"/>
      <c r="B120"/>
      <c r="C120"/>
      <c r="D120"/>
      <c r="E120"/>
      <c r="F120"/>
      <c r="H120"/>
      <c r="I120"/>
      <c r="J120" s="69"/>
      <c r="K120" s="69"/>
    </row>
    <row r="121" spans="1:11" x14ac:dyDescent="0.2">
      <c r="A121"/>
      <c r="B121"/>
      <c r="C121"/>
      <c r="D121"/>
      <c r="E121"/>
      <c r="F121"/>
      <c r="H121"/>
      <c r="I121"/>
      <c r="J121"/>
      <c r="K121"/>
    </row>
    <row r="122" spans="1:11" x14ac:dyDescent="0.2">
      <c r="A122"/>
      <c r="B122"/>
      <c r="C122"/>
      <c r="D122"/>
      <c r="E122"/>
      <c r="F122"/>
      <c r="G122"/>
      <c r="H122"/>
      <c r="I122"/>
      <c r="J122"/>
      <c r="K122"/>
    </row>
    <row r="123" spans="1:11" x14ac:dyDescent="0.2">
      <c r="A123"/>
      <c r="B123"/>
      <c r="C123"/>
      <c r="D123"/>
      <c r="E123"/>
      <c r="F123"/>
      <c r="G123"/>
      <c r="H123"/>
      <c r="I123"/>
      <c r="J123"/>
      <c r="K123"/>
    </row>
    <row r="124" spans="1:11" x14ac:dyDescent="0.2">
      <c r="A124"/>
      <c r="B124"/>
      <c r="C124"/>
      <c r="D124"/>
      <c r="E124"/>
      <c r="F124"/>
      <c r="G124"/>
      <c r="H124"/>
      <c r="I124" s="69"/>
      <c r="J124" s="69"/>
    </row>
    <row r="125" spans="1:11" x14ac:dyDescent="0.2">
      <c r="A125"/>
      <c r="B125" s="69"/>
      <c r="C125" s="69"/>
      <c r="D125"/>
      <c r="E125"/>
      <c r="F125"/>
      <c r="G125"/>
      <c r="H125"/>
      <c r="I125" s="69"/>
      <c r="J125" s="69"/>
    </row>
    <row r="126" spans="1:11" x14ac:dyDescent="0.2">
      <c r="A126"/>
      <c r="B126"/>
      <c r="C126"/>
      <c r="D126"/>
      <c r="F126"/>
      <c r="G126"/>
      <c r="H126"/>
      <c r="I126"/>
      <c r="J126"/>
    </row>
    <row r="127" spans="1:11" x14ac:dyDescent="0.2">
      <c r="A127"/>
      <c r="B127"/>
      <c r="C127"/>
      <c r="D127"/>
      <c r="F127"/>
      <c r="G127"/>
      <c r="H127"/>
      <c r="I127"/>
      <c r="J127"/>
    </row>
    <row r="128" spans="1:11" x14ac:dyDescent="0.2">
      <c r="A128"/>
      <c r="B128"/>
      <c r="C128"/>
      <c r="D128"/>
      <c r="F128"/>
      <c r="G128"/>
      <c r="H128"/>
      <c r="I128"/>
      <c r="J128"/>
    </row>
    <row r="129" spans="1:10" x14ac:dyDescent="0.2">
      <c r="A129"/>
      <c r="B129" s="69"/>
      <c r="C129" s="69"/>
      <c r="D129"/>
      <c r="F129"/>
      <c r="G129"/>
      <c r="H129"/>
      <c r="I129"/>
      <c r="J129"/>
    </row>
    <row r="130" spans="1:10" x14ac:dyDescent="0.2">
      <c r="A130"/>
      <c r="B130" s="69"/>
      <c r="C130" s="69"/>
      <c r="D130"/>
      <c r="F130"/>
      <c r="G130"/>
      <c r="H130"/>
      <c r="I130"/>
      <c r="J130"/>
    </row>
    <row r="131" spans="1:10" x14ac:dyDescent="0.2">
      <c r="A131"/>
      <c r="B131" s="69"/>
      <c r="C131" s="69"/>
      <c r="D131"/>
      <c r="F131"/>
    </row>
    <row r="132" spans="1:10" x14ac:dyDescent="0.2">
      <c r="A132"/>
      <c r="B132"/>
      <c r="C132"/>
      <c r="D132"/>
      <c r="F132"/>
    </row>
    <row r="133" spans="1:10" x14ac:dyDescent="0.2">
      <c r="A133"/>
      <c r="B133" s="69"/>
      <c r="C133" s="69"/>
      <c r="D133"/>
      <c r="F133"/>
    </row>
    <row r="134" spans="1:10" x14ac:dyDescent="0.2">
      <c r="A134"/>
      <c r="B134" s="69"/>
      <c r="C134" s="69"/>
      <c r="D134"/>
      <c r="F134"/>
    </row>
    <row r="135" spans="1:10" x14ac:dyDescent="0.2">
      <c r="A135"/>
      <c r="B135" s="69"/>
      <c r="C135" s="69"/>
      <c r="D135"/>
      <c r="F135"/>
    </row>
    <row r="136" spans="1:10" x14ac:dyDescent="0.2">
      <c r="A136"/>
      <c r="B136"/>
      <c r="C136"/>
      <c r="D136"/>
      <c r="F136"/>
    </row>
    <row r="137" spans="1:10" x14ac:dyDescent="0.2">
      <c r="A137"/>
      <c r="B137" s="69"/>
      <c r="C137" s="69"/>
      <c r="D137"/>
      <c r="F137"/>
    </row>
    <row r="138" spans="1:10" x14ac:dyDescent="0.2">
      <c r="A138"/>
      <c r="B138" s="69"/>
      <c r="C138" s="69"/>
      <c r="D138"/>
      <c r="F138"/>
    </row>
  </sheetData>
  <mergeCells count="2">
    <mergeCell ref="N52:N53"/>
    <mergeCell ref="G52:G53"/>
  </mergeCells>
  <phoneticPr fontId="0" type="noConversion"/>
  <hyperlinks>
    <hyperlink ref="A2" location="Innhold!A80" display="Tilbake til innholdsfortegnelsen" xr:uid="{00000000-0004-0000-1600-000000000000}"/>
  </hyperlinks>
  <pageMargins left="0.78740157480314965" right="0.70866141732283472" top="0.78740157480314965" bottom="0.19685039370078741" header="3.937007874015748E-2" footer="3.937007874015748E-2"/>
  <pageSetup paperSize="9" scale="98"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36"/>
  <sheetViews>
    <sheetView showGridLines="0" showRowColHeaders="0" zoomScaleNormal="100" workbookViewId="0"/>
  </sheetViews>
  <sheetFormatPr defaultColWidth="11.42578125" defaultRowHeight="15.6" customHeight="1" x14ac:dyDescent="0.2"/>
  <cols>
    <col min="1" max="7" width="10.5703125" style="1" customWidth="1"/>
    <col min="8" max="16384" width="11.42578125" style="1"/>
  </cols>
  <sheetData>
    <row r="1" spans="1:7" ht="6" customHeight="1" x14ac:dyDescent="0.2"/>
    <row r="2" spans="1:7" ht="15.6" customHeight="1" x14ac:dyDescent="0.2">
      <c r="A2" s="2" t="s">
        <v>0</v>
      </c>
      <c r="B2" s="2"/>
      <c r="C2" s="2"/>
      <c r="D2" s="2"/>
      <c r="E2" s="2"/>
      <c r="F2" s="2"/>
      <c r="G2" s="2"/>
    </row>
    <row r="3" spans="1:7" ht="6" customHeight="1" x14ac:dyDescent="0.2"/>
    <row r="4" spans="1:7" ht="15.6" customHeight="1" x14ac:dyDescent="0.2">
      <c r="A4" s="2"/>
      <c r="B4" s="2"/>
      <c r="C4" s="2"/>
      <c r="D4" s="2"/>
      <c r="E4" s="2"/>
      <c r="F4" s="2"/>
      <c r="G4" s="2"/>
    </row>
    <row r="5" spans="1:7" ht="15.6" customHeight="1" x14ac:dyDescent="0.25">
      <c r="A5" s="74"/>
      <c r="B5" s="74"/>
      <c r="C5" s="74"/>
      <c r="D5" s="74"/>
      <c r="E5" s="74"/>
      <c r="F5" s="74"/>
      <c r="G5" s="74"/>
    </row>
    <row r="6" spans="1:7" ht="15.6" customHeight="1" x14ac:dyDescent="0.25">
      <c r="A6" s="74"/>
      <c r="B6" s="74"/>
      <c r="C6" s="74"/>
      <c r="D6" s="74"/>
      <c r="E6" s="74"/>
      <c r="F6" s="74"/>
      <c r="G6" s="74"/>
    </row>
    <row r="7" spans="1:7" ht="15.6" customHeight="1" x14ac:dyDescent="0.25">
      <c r="A7" s="73"/>
      <c r="B7" s="73"/>
      <c r="C7" s="73"/>
      <c r="D7" s="73"/>
      <c r="E7" s="73"/>
      <c r="F7" s="73"/>
      <c r="G7" s="73"/>
    </row>
    <row r="8" spans="1:7" ht="15.6" customHeight="1" x14ac:dyDescent="0.25">
      <c r="A8" s="73"/>
      <c r="B8" s="73"/>
      <c r="C8" s="73"/>
      <c r="D8" s="73"/>
      <c r="E8" s="73"/>
      <c r="F8" s="73"/>
      <c r="G8" s="73"/>
    </row>
    <row r="9" spans="1:7" ht="15.6" customHeight="1" x14ac:dyDescent="0.25">
      <c r="A9" s="73"/>
      <c r="B9" s="73"/>
      <c r="C9" s="73"/>
      <c r="D9" s="73"/>
      <c r="E9" s="73"/>
      <c r="F9" s="73"/>
      <c r="G9" s="73"/>
    </row>
    <row r="10" spans="1:7" ht="15.6" customHeight="1" x14ac:dyDescent="0.25">
      <c r="A10" s="73"/>
      <c r="B10" s="73"/>
      <c r="C10" s="73"/>
      <c r="D10" s="73"/>
      <c r="E10" s="73"/>
      <c r="F10" s="73"/>
      <c r="G10" s="73"/>
    </row>
    <row r="11" spans="1:7" ht="15.6" customHeight="1" x14ac:dyDescent="0.25">
      <c r="A11" s="73"/>
      <c r="B11" s="73"/>
      <c r="C11" s="73"/>
      <c r="D11" s="73"/>
      <c r="E11" s="73"/>
      <c r="F11" s="73"/>
      <c r="G11" s="73"/>
    </row>
    <row r="12" spans="1:7" ht="15.6" customHeight="1" x14ac:dyDescent="0.25">
      <c r="A12" s="73"/>
      <c r="B12" s="73"/>
      <c r="C12" s="73"/>
      <c r="D12" s="73"/>
      <c r="E12" s="73"/>
      <c r="F12" s="73"/>
      <c r="G12" s="73"/>
    </row>
    <row r="13" spans="1:7" ht="15.6" customHeight="1" x14ac:dyDescent="0.25">
      <c r="A13" s="73"/>
      <c r="B13" s="73"/>
      <c r="C13" s="73"/>
      <c r="D13" s="73"/>
      <c r="E13" s="73"/>
      <c r="F13" s="73"/>
      <c r="G13" s="73"/>
    </row>
    <row r="14" spans="1:7" ht="15.6" customHeight="1" x14ac:dyDescent="0.25">
      <c r="A14" s="73"/>
      <c r="B14" s="73"/>
      <c r="C14" s="73"/>
      <c r="D14" s="73"/>
      <c r="E14" s="73"/>
      <c r="F14" s="73"/>
      <c r="G14" s="73"/>
    </row>
    <row r="15" spans="1:7" ht="15.6" customHeight="1" x14ac:dyDescent="0.25">
      <c r="A15" s="73"/>
      <c r="B15" s="73"/>
      <c r="C15" s="73"/>
      <c r="D15" s="73"/>
      <c r="E15" s="73"/>
      <c r="F15" s="73"/>
      <c r="G15" s="73"/>
    </row>
    <row r="16" spans="1:7" ht="15.6" customHeight="1" x14ac:dyDescent="0.25">
      <c r="A16" s="73"/>
      <c r="B16" s="73"/>
      <c r="C16" s="73"/>
      <c r="D16" s="73"/>
      <c r="E16" s="73"/>
      <c r="F16" s="73"/>
      <c r="G16" s="73"/>
    </row>
    <row r="17" spans="1:13" ht="15.6" customHeight="1" x14ac:dyDescent="0.25">
      <c r="A17" s="73"/>
      <c r="B17" s="73"/>
      <c r="C17" s="73"/>
      <c r="D17" s="73"/>
      <c r="E17" s="73"/>
      <c r="F17" s="73"/>
      <c r="G17" s="73"/>
    </row>
    <row r="18" spans="1:13" ht="15.6" customHeight="1" x14ac:dyDescent="0.25">
      <c r="A18" s="73"/>
      <c r="B18" s="73"/>
      <c r="C18" s="73"/>
      <c r="D18" s="73"/>
      <c r="E18" s="73"/>
      <c r="F18" s="73"/>
      <c r="G18" s="73"/>
    </row>
    <row r="19" spans="1:13" ht="15.6" customHeight="1" x14ac:dyDescent="0.25">
      <c r="A19" s="73"/>
      <c r="B19" s="73"/>
      <c r="C19" s="73"/>
      <c r="D19" s="73"/>
      <c r="E19" s="73"/>
      <c r="F19" s="73"/>
      <c r="G19" s="73"/>
    </row>
    <row r="20" spans="1:13" ht="15.6" customHeight="1" x14ac:dyDescent="0.25">
      <c r="A20" s="73"/>
      <c r="B20" s="73"/>
      <c r="C20" s="73"/>
      <c r="D20" s="73"/>
      <c r="E20" s="73"/>
      <c r="F20" s="73"/>
      <c r="G20" s="73"/>
    </row>
    <row r="21" spans="1:13" ht="15.6" customHeight="1" x14ac:dyDescent="0.25">
      <c r="A21" s="73"/>
      <c r="B21" s="73"/>
      <c r="C21" s="73"/>
      <c r="D21" s="73"/>
      <c r="E21" s="73"/>
      <c r="F21" s="73"/>
      <c r="G21" s="73"/>
    </row>
    <row r="22" spans="1:13" ht="15.6" customHeight="1" x14ac:dyDescent="0.25">
      <c r="A22" s="73"/>
      <c r="B22" s="73"/>
      <c r="C22" s="73"/>
      <c r="D22" s="73"/>
      <c r="E22" s="73"/>
      <c r="F22" s="73"/>
      <c r="G22" s="73"/>
    </row>
    <row r="23" spans="1:13" ht="15.6" customHeight="1" x14ac:dyDescent="0.25">
      <c r="A23" s="73"/>
      <c r="B23" s="73"/>
      <c r="C23" s="73"/>
      <c r="D23" s="73"/>
      <c r="E23" s="73"/>
      <c r="F23" s="73"/>
      <c r="G23" s="73"/>
    </row>
    <row r="24" spans="1:13" ht="15.6" customHeight="1" x14ac:dyDescent="0.25">
      <c r="A24" s="73"/>
      <c r="B24" s="73"/>
      <c r="C24" s="73"/>
      <c r="D24" s="73"/>
      <c r="E24" s="73"/>
      <c r="F24" s="73"/>
      <c r="G24" s="73"/>
    </row>
    <row r="25" spans="1:13" ht="15.6" customHeight="1" x14ac:dyDescent="0.25">
      <c r="A25" s="73"/>
      <c r="B25" s="73"/>
      <c r="C25" s="73"/>
      <c r="D25" s="73"/>
      <c r="E25" s="73"/>
      <c r="F25" s="73"/>
      <c r="G25" s="73"/>
    </row>
    <row r="26" spans="1:13" ht="15.6" customHeight="1" x14ac:dyDescent="0.25">
      <c r="A26" s="73"/>
      <c r="B26" s="73"/>
      <c r="C26" s="73"/>
      <c r="D26" s="73"/>
      <c r="E26" s="73"/>
      <c r="F26" s="73"/>
      <c r="G26" s="73"/>
    </row>
    <row r="27" spans="1:13" ht="15.6" customHeight="1" x14ac:dyDescent="0.25">
      <c r="A27" s="73"/>
      <c r="B27" s="73"/>
      <c r="C27" s="73"/>
      <c r="D27" s="73"/>
      <c r="E27" s="73"/>
      <c r="F27" s="73"/>
      <c r="G27" s="73"/>
    </row>
    <row r="28" spans="1:13" ht="15.6" customHeight="1" x14ac:dyDescent="0.25">
      <c r="A28" s="73"/>
      <c r="B28" s="73"/>
      <c r="C28" s="73"/>
      <c r="D28" s="73"/>
      <c r="E28" s="73"/>
      <c r="F28" s="73"/>
      <c r="G28" s="73"/>
      <c r="M28" s="77"/>
    </row>
    <row r="29" spans="1:13" ht="15.6" customHeight="1" x14ac:dyDescent="0.25">
      <c r="A29" s="73"/>
      <c r="B29" s="73"/>
      <c r="C29" s="73"/>
      <c r="D29" s="73"/>
      <c r="E29" s="73"/>
      <c r="F29" s="73"/>
      <c r="G29" s="73"/>
      <c r="M29" s="77"/>
    </row>
    <row r="30" spans="1:13" ht="15.6" customHeight="1" x14ac:dyDescent="0.25">
      <c r="A30" s="73"/>
      <c r="B30" s="73"/>
      <c r="C30" s="73"/>
      <c r="D30" s="73"/>
      <c r="E30" s="73"/>
      <c r="F30" s="73"/>
      <c r="G30" s="73"/>
      <c r="M30" s="77"/>
    </row>
    <row r="31" spans="1:13" ht="15.6" customHeight="1" x14ac:dyDescent="0.25">
      <c r="A31" s="73"/>
      <c r="B31" s="73"/>
      <c r="C31" s="73"/>
      <c r="D31" s="73"/>
      <c r="E31" s="73"/>
      <c r="F31" s="73"/>
      <c r="G31" s="73"/>
      <c r="M31" s="77"/>
    </row>
    <row r="32" spans="1:13" ht="15.6" customHeight="1" x14ac:dyDescent="0.25">
      <c r="A32" s="73"/>
      <c r="B32" s="73"/>
      <c r="C32" s="73"/>
      <c r="D32" s="73"/>
      <c r="E32" s="73"/>
      <c r="F32" s="73"/>
      <c r="G32" s="73"/>
      <c r="M32" s="77"/>
    </row>
    <row r="33" spans="1:13" ht="15.6" customHeight="1" x14ac:dyDescent="0.25">
      <c r="A33" s="73"/>
      <c r="B33" s="73"/>
      <c r="C33" s="73"/>
      <c r="D33" s="73"/>
      <c r="E33" s="73"/>
      <c r="F33" s="73"/>
      <c r="G33" s="73"/>
      <c r="M33" s="77"/>
    </row>
    <row r="34" spans="1:13" ht="15.6" customHeight="1" x14ac:dyDescent="0.25">
      <c r="A34" s="73"/>
      <c r="B34" s="73"/>
      <c r="C34" s="73"/>
      <c r="D34" s="73"/>
      <c r="E34" s="73"/>
      <c r="F34" s="73"/>
      <c r="G34" s="73"/>
      <c r="M34" s="77"/>
    </row>
    <row r="35" spans="1:13" ht="15.6" customHeight="1" x14ac:dyDescent="0.25">
      <c r="A35" s="73"/>
      <c r="B35" s="73"/>
      <c r="C35" s="73"/>
      <c r="D35" s="73"/>
      <c r="E35" s="73"/>
      <c r="F35" s="73"/>
      <c r="G35" s="73"/>
      <c r="M35" s="77"/>
    </row>
    <row r="36" spans="1:13" ht="15.6" customHeight="1" x14ac:dyDescent="0.25">
      <c r="A36" s="73"/>
      <c r="B36" s="73"/>
      <c r="C36" s="73"/>
      <c r="D36" s="73"/>
      <c r="E36" s="73"/>
      <c r="F36" s="73"/>
      <c r="G36" s="73"/>
      <c r="M36" s="77"/>
    </row>
    <row r="37" spans="1:13" ht="15.6" customHeight="1" x14ac:dyDescent="0.25">
      <c r="A37" s="73"/>
      <c r="B37" s="73"/>
      <c r="C37" s="73"/>
      <c r="D37" s="73"/>
      <c r="E37" s="73"/>
      <c r="F37" s="73"/>
      <c r="G37" s="73"/>
      <c r="M37" s="77"/>
    </row>
    <row r="38" spans="1:13" ht="15.6" customHeight="1" x14ac:dyDescent="0.25">
      <c r="A38" s="73"/>
      <c r="B38" s="73"/>
      <c r="C38" s="73"/>
      <c r="D38" s="73"/>
      <c r="E38" s="73"/>
      <c r="F38" s="73"/>
      <c r="G38" s="73"/>
      <c r="M38" s="77"/>
    </row>
    <row r="39" spans="1:13" ht="15.6" customHeight="1" x14ac:dyDescent="0.25">
      <c r="A39" s="73"/>
      <c r="B39" s="73"/>
      <c r="C39" s="73"/>
      <c r="D39" s="73"/>
      <c r="E39" s="73"/>
      <c r="F39" s="73"/>
      <c r="G39" s="73"/>
      <c r="M39" s="77"/>
    </row>
    <row r="40" spans="1:13" ht="15.6" customHeight="1" x14ac:dyDescent="0.25">
      <c r="A40" s="73"/>
      <c r="B40" s="73"/>
      <c r="C40" s="73"/>
      <c r="D40" s="73"/>
      <c r="E40" s="73"/>
      <c r="F40" s="73"/>
      <c r="G40" s="73"/>
      <c r="M40" s="77"/>
    </row>
    <row r="41" spans="1:13" ht="15.6" customHeight="1" x14ac:dyDescent="0.25">
      <c r="A41" s="73"/>
      <c r="B41" s="73"/>
      <c r="C41" s="73"/>
      <c r="D41" s="73"/>
      <c r="E41" s="73"/>
      <c r="F41" s="73"/>
      <c r="G41" s="73"/>
      <c r="M41" s="77"/>
    </row>
    <row r="42" spans="1:13" ht="15.6" customHeight="1" x14ac:dyDescent="0.25">
      <c r="A42" s="73"/>
      <c r="B42" s="73"/>
      <c r="C42" s="73"/>
      <c r="D42" s="73"/>
      <c r="E42" s="73"/>
      <c r="F42" s="73"/>
      <c r="G42" s="73"/>
      <c r="M42" s="77"/>
    </row>
    <row r="43" spans="1:13" ht="15.6" customHeight="1" x14ac:dyDescent="0.25">
      <c r="A43" s="73"/>
      <c r="B43" s="73"/>
      <c r="C43" s="73"/>
      <c r="D43" s="73"/>
      <c r="E43" s="73"/>
      <c r="F43" s="73"/>
      <c r="G43" s="73"/>
      <c r="M43" s="77"/>
    </row>
    <row r="44" spans="1:13" ht="15.6" customHeight="1" x14ac:dyDescent="0.25">
      <c r="A44" s="73"/>
      <c r="B44" s="73"/>
      <c r="C44" s="73"/>
      <c r="D44" s="73"/>
      <c r="E44" s="73"/>
      <c r="F44" s="73"/>
      <c r="G44" s="73"/>
      <c r="M44" s="77"/>
    </row>
    <row r="45" spans="1:13" ht="15.6" customHeight="1" x14ac:dyDescent="0.25">
      <c r="A45" s="73"/>
      <c r="B45" s="73"/>
      <c r="C45" s="73"/>
      <c r="D45" s="73"/>
      <c r="E45" s="73"/>
      <c r="F45" s="73"/>
      <c r="G45" s="73"/>
      <c r="M45" s="77"/>
    </row>
    <row r="46" spans="1:13" ht="15.6" customHeight="1" x14ac:dyDescent="0.2">
      <c r="M46" s="77"/>
    </row>
    <row r="47" spans="1:13" ht="15.6" customHeight="1" x14ac:dyDescent="0.2">
      <c r="A47" s="200" t="s">
        <v>240</v>
      </c>
      <c r="M47" s="77"/>
    </row>
    <row r="48" spans="1:13" ht="15.6" customHeight="1" x14ac:dyDescent="0.2">
      <c r="A48" s="200" t="s">
        <v>242</v>
      </c>
      <c r="M48" s="77"/>
    </row>
    <row r="49" spans="1:12" s="200" customFormat="1" ht="15.6" customHeight="1" x14ac:dyDescent="0.2">
      <c r="A49" s="198" t="s">
        <v>241</v>
      </c>
      <c r="B49" s="198"/>
      <c r="C49" s="198"/>
      <c r="D49" s="198"/>
      <c r="E49" s="198"/>
      <c r="F49" s="198"/>
      <c r="G49" s="198"/>
      <c r="H49" s="199"/>
    </row>
    <row r="50" spans="1:12" ht="15.6" customHeight="1" x14ac:dyDescent="0.2">
      <c r="A50" s="1" t="str">
        <f>+Innhold!B123</f>
        <v>Finans Norge / Skadeforsikringsstatistikk</v>
      </c>
      <c r="G50" s="202"/>
      <c r="H50" s="202">
        <v>3</v>
      </c>
    </row>
    <row r="51" spans="1:12" ht="15.6" customHeight="1" x14ac:dyDescent="0.2">
      <c r="A51" s="1" t="str">
        <f>+Innhold!B124</f>
        <v>Skadestatistikk for landbasert forsikring 4. kvartal 2020</v>
      </c>
      <c r="G51" s="203"/>
      <c r="H51" s="203"/>
    </row>
    <row r="52" spans="1:12" ht="15.6" customHeight="1" x14ac:dyDescent="0.2">
      <c r="H52" s="77"/>
    </row>
    <row r="58" spans="1:12" ht="15.6" customHeight="1" x14ac:dyDescent="0.2">
      <c r="J58"/>
      <c r="K58"/>
      <c r="L58"/>
    </row>
    <row r="59" spans="1:12" ht="15.6" customHeight="1" x14ac:dyDescent="0.2">
      <c r="J59" s="71"/>
      <c r="K59" s="72"/>
      <c r="L59" s="72"/>
    </row>
    <row r="60" spans="1:12" ht="15.6" customHeight="1" x14ac:dyDescent="0.2">
      <c r="J60" s="70"/>
      <c r="K60"/>
      <c r="L60"/>
    </row>
    <row r="61" spans="1:12" ht="15.6" customHeight="1" x14ac:dyDescent="0.2">
      <c r="J61" s="69"/>
      <c r="K61" s="69"/>
      <c r="L61" s="69"/>
    </row>
    <row r="62" spans="1:12" ht="15.6" customHeight="1" x14ac:dyDescent="0.2">
      <c r="J62" s="69"/>
      <c r="K62" s="69"/>
      <c r="L62" s="69"/>
    </row>
    <row r="63" spans="1:12" ht="15.6" customHeight="1" x14ac:dyDescent="0.2">
      <c r="J63" s="69"/>
      <c r="K63" s="69"/>
      <c r="L63" s="69"/>
    </row>
    <row r="64" spans="1:12" ht="15.6" customHeight="1" x14ac:dyDescent="0.2">
      <c r="J64" s="69"/>
      <c r="K64" s="69"/>
      <c r="L64" s="69"/>
    </row>
    <row r="65" spans="1:12" ht="15.6" customHeight="1" x14ac:dyDescent="0.2">
      <c r="J65" s="69"/>
      <c r="K65" s="69"/>
      <c r="L65" s="69"/>
    </row>
    <row r="66" spans="1:12" ht="15.6" customHeight="1" x14ac:dyDescent="0.2">
      <c r="J66" s="69"/>
      <c r="K66" s="69"/>
      <c r="L66" s="69"/>
    </row>
    <row r="67" spans="1:12" ht="15.6" customHeight="1" x14ac:dyDescent="0.2">
      <c r="J67" s="69"/>
      <c r="K67" s="69"/>
      <c r="L67" s="69"/>
    </row>
    <row r="68" spans="1:12" ht="15.6" customHeight="1" x14ac:dyDescent="0.2">
      <c r="J68"/>
      <c r="K68"/>
      <c r="L68"/>
    </row>
    <row r="69" spans="1:12" ht="15.6" customHeight="1" x14ac:dyDescent="0.2">
      <c r="J69"/>
      <c r="K69"/>
      <c r="L69"/>
    </row>
    <row r="70" spans="1:12" ht="15.6" customHeight="1" x14ac:dyDescent="0.2">
      <c r="J70"/>
      <c r="K70"/>
      <c r="L70"/>
    </row>
    <row r="71" spans="1:12" ht="15.6" customHeight="1" x14ac:dyDescent="0.2">
      <c r="A71"/>
      <c r="B71"/>
      <c r="C71"/>
      <c r="D71"/>
      <c r="E71"/>
      <c r="F71"/>
      <c r="G71"/>
      <c r="H71"/>
      <c r="I71"/>
      <c r="J71"/>
      <c r="K71"/>
      <c r="L71"/>
    </row>
    <row r="72" spans="1:12" ht="15.6" customHeight="1" x14ac:dyDescent="0.2">
      <c r="A72"/>
      <c r="B72"/>
      <c r="C72"/>
      <c r="D72"/>
      <c r="E72"/>
      <c r="F72"/>
      <c r="G72"/>
      <c r="H72"/>
      <c r="I72"/>
      <c r="J72"/>
      <c r="K72"/>
      <c r="L72"/>
    </row>
    <row r="73" spans="1:12" ht="15.6" customHeight="1" x14ac:dyDescent="0.2">
      <c r="A73"/>
      <c r="B73"/>
      <c r="C73"/>
      <c r="D73"/>
      <c r="E73"/>
      <c r="F73"/>
      <c r="G73"/>
      <c r="H73"/>
      <c r="I73"/>
      <c r="J73"/>
      <c r="K73"/>
      <c r="L73"/>
    </row>
    <row r="74" spans="1:12" ht="15.6" customHeight="1" x14ac:dyDescent="0.2">
      <c r="A74"/>
      <c r="B74"/>
      <c r="C74"/>
      <c r="D74"/>
      <c r="E74"/>
      <c r="F74"/>
      <c r="G74"/>
      <c r="H74"/>
      <c r="I74"/>
      <c r="J74"/>
      <c r="K74"/>
      <c r="L74"/>
    </row>
    <row r="75" spans="1:12" ht="15.6" customHeight="1" x14ac:dyDescent="0.2">
      <c r="A75"/>
      <c r="B75"/>
      <c r="C75"/>
      <c r="D75"/>
      <c r="E75"/>
      <c r="F75"/>
      <c r="G75"/>
      <c r="H75"/>
      <c r="I75"/>
      <c r="J75"/>
      <c r="K75"/>
      <c r="L75"/>
    </row>
    <row r="76" spans="1:12" ht="15.6" customHeight="1" x14ac:dyDescent="0.2">
      <c r="A76"/>
      <c r="B76"/>
      <c r="C76"/>
      <c r="D76"/>
      <c r="E76"/>
      <c r="F76"/>
      <c r="G76"/>
      <c r="H76"/>
      <c r="I76"/>
      <c r="J76"/>
      <c r="K76"/>
      <c r="L76"/>
    </row>
    <row r="77" spans="1:12" ht="15.6" customHeight="1" x14ac:dyDescent="0.2">
      <c r="A77"/>
      <c r="B77"/>
      <c r="C77"/>
      <c r="D77"/>
      <c r="E77"/>
      <c r="F77"/>
      <c r="G77"/>
      <c r="H77"/>
      <c r="I77"/>
      <c r="J77"/>
      <c r="K77"/>
      <c r="L77"/>
    </row>
    <row r="78" spans="1:12" ht="15.6" customHeight="1" x14ac:dyDescent="0.2">
      <c r="A78"/>
      <c r="B78"/>
      <c r="C78"/>
      <c r="D78"/>
      <c r="E78"/>
      <c r="F78"/>
      <c r="G78"/>
      <c r="H78"/>
      <c r="I78"/>
      <c r="J78"/>
      <c r="K78"/>
      <c r="L78"/>
    </row>
    <row r="79" spans="1:12" ht="15.6" customHeight="1" x14ac:dyDescent="0.2">
      <c r="A79"/>
      <c r="B79"/>
      <c r="C79"/>
      <c r="D79"/>
      <c r="E79"/>
      <c r="F79"/>
      <c r="G79"/>
      <c r="H79"/>
      <c r="I79"/>
      <c r="J79"/>
      <c r="K79"/>
      <c r="L79"/>
    </row>
    <row r="80" spans="1:12" ht="15.6" customHeight="1" x14ac:dyDescent="0.2">
      <c r="A80"/>
      <c r="B80"/>
      <c r="C80"/>
      <c r="D80"/>
      <c r="E80"/>
      <c r="F80"/>
      <c r="G80"/>
      <c r="H80"/>
      <c r="I80"/>
      <c r="J80"/>
      <c r="K80"/>
      <c r="L80"/>
    </row>
    <row r="81" spans="1:12" ht="15.6" customHeight="1" x14ac:dyDescent="0.2">
      <c r="A81"/>
      <c r="B81"/>
      <c r="C81"/>
      <c r="D81"/>
      <c r="E81"/>
      <c r="F81"/>
      <c r="G81"/>
      <c r="H81"/>
      <c r="I81"/>
      <c r="J81"/>
      <c r="K81"/>
      <c r="L81"/>
    </row>
    <row r="82" spans="1:12" ht="15.6" customHeight="1" x14ac:dyDescent="0.2">
      <c r="A82"/>
      <c r="B82"/>
      <c r="C82"/>
      <c r="D82"/>
      <c r="E82"/>
      <c r="F82"/>
      <c r="G82"/>
      <c r="H82"/>
      <c r="I82"/>
      <c r="J82"/>
      <c r="K82"/>
      <c r="L82"/>
    </row>
    <row r="83" spans="1:12" ht="15.6" customHeight="1" x14ac:dyDescent="0.2">
      <c r="A83"/>
      <c r="B83"/>
      <c r="C83"/>
      <c r="D83"/>
      <c r="E83"/>
      <c r="F83"/>
      <c r="G83"/>
      <c r="H83"/>
      <c r="I83"/>
      <c r="J83"/>
      <c r="K83"/>
      <c r="L83"/>
    </row>
    <row r="84" spans="1:12" ht="15.6" customHeight="1" x14ac:dyDescent="0.2">
      <c r="A84"/>
      <c r="B84"/>
      <c r="C84"/>
      <c r="D84"/>
      <c r="E84"/>
      <c r="F84"/>
      <c r="G84"/>
      <c r="H84"/>
      <c r="I84"/>
      <c r="J84"/>
      <c r="K84"/>
      <c r="L84"/>
    </row>
    <row r="85" spans="1:12" ht="15.6" customHeight="1" x14ac:dyDescent="0.2">
      <c r="A85"/>
      <c r="B85"/>
      <c r="C85"/>
      <c r="D85"/>
      <c r="E85"/>
      <c r="F85"/>
      <c r="G85"/>
      <c r="H85"/>
      <c r="I85"/>
      <c r="J85"/>
      <c r="K85"/>
      <c r="L85"/>
    </row>
    <row r="86" spans="1:12" ht="15.6" customHeight="1" x14ac:dyDescent="0.2">
      <c r="A86"/>
      <c r="B86"/>
      <c r="C86"/>
      <c r="D86"/>
      <c r="E86"/>
      <c r="F86"/>
      <c r="G86"/>
      <c r="H86"/>
      <c r="I86"/>
      <c r="J86"/>
      <c r="K86"/>
      <c r="L86"/>
    </row>
    <row r="87" spans="1:12" ht="15.6" customHeight="1" x14ac:dyDescent="0.2">
      <c r="A87"/>
      <c r="B87"/>
      <c r="C87"/>
      <c r="D87"/>
      <c r="E87"/>
      <c r="F87"/>
      <c r="G87"/>
      <c r="H87"/>
      <c r="I87"/>
      <c r="J87"/>
      <c r="K87"/>
      <c r="L87"/>
    </row>
    <row r="88" spans="1:12" ht="15.6" customHeight="1" x14ac:dyDescent="0.2">
      <c r="A88"/>
      <c r="B88"/>
      <c r="C88"/>
      <c r="D88"/>
      <c r="E88"/>
      <c r="F88"/>
      <c r="G88"/>
      <c r="H88"/>
      <c r="I88"/>
      <c r="J88"/>
      <c r="K88"/>
      <c r="L88"/>
    </row>
    <row r="89" spans="1:12" ht="15.6" customHeight="1" x14ac:dyDescent="0.2">
      <c r="A89"/>
      <c r="B89"/>
      <c r="C89"/>
      <c r="D89"/>
      <c r="E89"/>
      <c r="F89"/>
      <c r="G89"/>
      <c r="H89"/>
      <c r="I89"/>
      <c r="J89"/>
      <c r="K89"/>
      <c r="L89"/>
    </row>
    <row r="90" spans="1:12" ht="15.6" customHeight="1" x14ac:dyDescent="0.2">
      <c r="A90"/>
      <c r="B90"/>
      <c r="C90"/>
      <c r="D90"/>
      <c r="E90"/>
      <c r="F90"/>
      <c r="G90"/>
      <c r="H90"/>
      <c r="I90"/>
      <c r="J90"/>
      <c r="K90"/>
      <c r="L90"/>
    </row>
    <row r="91" spans="1:12" ht="15.6" customHeight="1" x14ac:dyDescent="0.2">
      <c r="A91"/>
      <c r="B91"/>
      <c r="C91"/>
      <c r="D91"/>
      <c r="E91"/>
      <c r="F91"/>
      <c r="G91"/>
      <c r="H91"/>
      <c r="I91"/>
      <c r="J91"/>
      <c r="K91"/>
      <c r="L91"/>
    </row>
    <row r="92" spans="1:12" ht="15.6" customHeight="1" x14ac:dyDescent="0.2">
      <c r="A92"/>
      <c r="B92"/>
      <c r="C92"/>
      <c r="D92"/>
      <c r="E92"/>
      <c r="F92"/>
      <c r="G92"/>
      <c r="H92"/>
      <c r="I92"/>
      <c r="J92"/>
      <c r="K92"/>
      <c r="L92"/>
    </row>
    <row r="93" spans="1:12" ht="15.6" customHeight="1" x14ac:dyDescent="0.2">
      <c r="A93"/>
      <c r="B93"/>
      <c r="C93"/>
      <c r="D93"/>
      <c r="E93"/>
      <c r="F93"/>
      <c r="G93"/>
      <c r="H93"/>
      <c r="I93"/>
      <c r="J93"/>
      <c r="K93"/>
      <c r="L93"/>
    </row>
    <row r="94" spans="1:12" ht="15.6" customHeight="1" x14ac:dyDescent="0.2">
      <c r="A94"/>
      <c r="B94"/>
      <c r="C94"/>
      <c r="D94"/>
      <c r="E94"/>
      <c r="F94"/>
      <c r="G94"/>
      <c r="H94"/>
      <c r="I94"/>
      <c r="J94"/>
      <c r="K94"/>
      <c r="L94"/>
    </row>
    <row r="95" spans="1:12" ht="15.6" customHeight="1" x14ac:dyDescent="0.2">
      <c r="A95"/>
      <c r="B95"/>
      <c r="C95"/>
      <c r="D95"/>
      <c r="E95"/>
      <c r="F95"/>
      <c r="G95"/>
      <c r="H95"/>
      <c r="I95"/>
      <c r="J95"/>
      <c r="K95"/>
      <c r="L95"/>
    </row>
    <row r="96" spans="1:12" ht="15.6" customHeight="1" x14ac:dyDescent="0.2">
      <c r="A96"/>
      <c r="B96"/>
      <c r="C96"/>
      <c r="D96"/>
      <c r="E96"/>
      <c r="F96"/>
      <c r="G96"/>
      <c r="H96"/>
      <c r="I96"/>
      <c r="J96"/>
      <c r="K96"/>
      <c r="L96"/>
    </row>
    <row r="97" spans="1:11" ht="15.6" customHeight="1" x14ac:dyDescent="0.2">
      <c r="A97"/>
      <c r="B97"/>
      <c r="C97"/>
      <c r="D97"/>
      <c r="E97"/>
      <c r="F97"/>
      <c r="G97"/>
      <c r="K97"/>
    </row>
    <row r="98" spans="1:11" ht="15.6" customHeight="1" x14ac:dyDescent="0.2">
      <c r="A98"/>
      <c r="B98"/>
      <c r="C98"/>
      <c r="D98"/>
      <c r="E98"/>
      <c r="F98"/>
      <c r="G98"/>
      <c r="K98"/>
    </row>
    <row r="99" spans="1:11" ht="15.6" customHeight="1" x14ac:dyDescent="0.2">
      <c r="A99"/>
      <c r="B99"/>
      <c r="C99"/>
      <c r="D99"/>
      <c r="E99"/>
      <c r="F99"/>
      <c r="G99"/>
      <c r="H99" s="68"/>
      <c r="I99"/>
      <c r="J99"/>
      <c r="K99"/>
    </row>
    <row r="100" spans="1:11" ht="15.6" customHeight="1" x14ac:dyDescent="0.2">
      <c r="A100"/>
      <c r="B100"/>
      <c r="C100"/>
      <c r="D100"/>
      <c r="E100"/>
      <c r="F100"/>
      <c r="G100"/>
      <c r="H100"/>
      <c r="I100"/>
      <c r="J100"/>
      <c r="K100"/>
    </row>
    <row r="101" spans="1:11" ht="15.6" customHeight="1" x14ac:dyDescent="0.2">
      <c r="A101"/>
      <c r="B101"/>
      <c r="C101"/>
      <c r="D101"/>
      <c r="E101"/>
      <c r="F101"/>
      <c r="G101"/>
      <c r="H101"/>
      <c r="I101"/>
      <c r="J101"/>
      <c r="K101"/>
    </row>
    <row r="102" spans="1:11" ht="15.6" customHeight="1" x14ac:dyDescent="0.2">
      <c r="A102"/>
      <c r="B102"/>
      <c r="C102"/>
      <c r="D102"/>
      <c r="E102"/>
      <c r="F102"/>
      <c r="G102"/>
      <c r="H102"/>
      <c r="I102"/>
      <c r="J102"/>
      <c r="K102"/>
    </row>
    <row r="103" spans="1:11" ht="15.6" customHeight="1" x14ac:dyDescent="0.2">
      <c r="A103"/>
      <c r="B103"/>
      <c r="C103"/>
      <c r="D103"/>
      <c r="E103"/>
      <c r="F103"/>
      <c r="G103"/>
      <c r="H103"/>
      <c r="I103" s="69"/>
      <c r="J103" s="69"/>
      <c r="K103" s="69"/>
    </row>
    <row r="104" spans="1:11" ht="15.6" customHeight="1" x14ac:dyDescent="0.2">
      <c r="A104"/>
      <c r="B104"/>
      <c r="C104"/>
      <c r="D104"/>
      <c r="E104"/>
      <c r="F104"/>
      <c r="G104"/>
      <c r="H104"/>
      <c r="I104" s="69"/>
      <c r="J104" s="69"/>
      <c r="K104" s="69"/>
    </row>
    <row r="105" spans="1:11" ht="15.6" customHeight="1" x14ac:dyDescent="0.2">
      <c r="H105"/>
      <c r="I105" s="69"/>
      <c r="J105" s="69"/>
      <c r="K105" s="69"/>
    </row>
    <row r="106" spans="1:11" ht="15.6" customHeight="1" x14ac:dyDescent="0.2">
      <c r="H106"/>
      <c r="I106"/>
      <c r="J106"/>
      <c r="K106"/>
    </row>
    <row r="107" spans="1:11" ht="15.6" customHeight="1" x14ac:dyDescent="0.2">
      <c r="A107"/>
      <c r="B107"/>
      <c r="C107"/>
      <c r="D107"/>
      <c r="E107"/>
      <c r="F107"/>
      <c r="G107"/>
      <c r="H107"/>
      <c r="I107"/>
      <c r="J107"/>
      <c r="K107"/>
    </row>
    <row r="108" spans="1:11" ht="15.6" customHeight="1" x14ac:dyDescent="0.2">
      <c r="A108"/>
      <c r="B108"/>
      <c r="C108"/>
      <c r="D108"/>
      <c r="E108"/>
      <c r="F108"/>
      <c r="G108"/>
      <c r="H108"/>
      <c r="I108"/>
      <c r="J108"/>
      <c r="K108"/>
    </row>
    <row r="109" spans="1:11" ht="15.6" customHeight="1" x14ac:dyDescent="0.2">
      <c r="A109"/>
      <c r="B109"/>
      <c r="C109"/>
      <c r="D109"/>
      <c r="E109"/>
      <c r="F109"/>
      <c r="G109"/>
      <c r="H109"/>
      <c r="I109"/>
      <c r="J109"/>
      <c r="K109"/>
    </row>
    <row r="110" spans="1:11" ht="15.6" customHeight="1" x14ac:dyDescent="0.2">
      <c r="A110"/>
      <c r="B110"/>
      <c r="C110"/>
      <c r="D110"/>
      <c r="E110"/>
      <c r="F110"/>
      <c r="G110"/>
      <c r="H110"/>
      <c r="I110"/>
      <c r="J110"/>
      <c r="K110"/>
    </row>
    <row r="111" spans="1:11" ht="15.6" customHeight="1" x14ac:dyDescent="0.2">
      <c r="A111"/>
      <c r="B111"/>
      <c r="C111"/>
      <c r="D111"/>
      <c r="E111"/>
      <c r="F111"/>
      <c r="G111"/>
    </row>
    <row r="112" spans="1:11" ht="15.6" customHeight="1" x14ac:dyDescent="0.2">
      <c r="A112"/>
      <c r="B112"/>
      <c r="C112"/>
      <c r="D112"/>
      <c r="E112"/>
      <c r="F112"/>
      <c r="G112"/>
    </row>
    <row r="113" spans="1:11" ht="15.6" customHeight="1" x14ac:dyDescent="0.2">
      <c r="A113"/>
      <c r="B113"/>
      <c r="C113"/>
      <c r="D113"/>
      <c r="E113"/>
      <c r="F113"/>
      <c r="G113"/>
      <c r="H113" s="68"/>
      <c r="I113"/>
      <c r="J113"/>
      <c r="K113"/>
    </row>
    <row r="114" spans="1:11" ht="15.6" customHeight="1" x14ac:dyDescent="0.2">
      <c r="A114"/>
      <c r="B114"/>
      <c r="C114"/>
      <c r="D114"/>
      <c r="E114"/>
      <c r="F114"/>
      <c r="G114"/>
      <c r="H114"/>
      <c r="I114"/>
      <c r="J114"/>
      <c r="K114"/>
    </row>
    <row r="115" spans="1:11" ht="15.6" customHeight="1" x14ac:dyDescent="0.2">
      <c r="A115"/>
      <c r="B115"/>
      <c r="C115"/>
      <c r="D115"/>
      <c r="E115"/>
      <c r="F115"/>
      <c r="G115"/>
      <c r="H115"/>
      <c r="I115"/>
      <c r="J115"/>
      <c r="K115"/>
    </row>
    <row r="116" spans="1:11" ht="15.6" customHeight="1" x14ac:dyDescent="0.2">
      <c r="A116"/>
      <c r="B116"/>
      <c r="C116"/>
      <c r="D116"/>
      <c r="E116"/>
      <c r="F116"/>
      <c r="G116"/>
      <c r="H116"/>
      <c r="I116"/>
      <c r="J116" s="69"/>
      <c r="K116" s="69"/>
    </row>
    <row r="117" spans="1:11" ht="15.6" customHeight="1" x14ac:dyDescent="0.2">
      <c r="A117"/>
      <c r="B117"/>
      <c r="C117"/>
      <c r="D117"/>
      <c r="E117"/>
      <c r="F117"/>
      <c r="G117"/>
      <c r="H117"/>
      <c r="I117"/>
      <c r="J117" s="69"/>
      <c r="K117" s="69"/>
    </row>
    <row r="118" spans="1:11" ht="15.6" customHeight="1" x14ac:dyDescent="0.2">
      <c r="A118"/>
      <c r="B118"/>
      <c r="C118"/>
      <c r="D118"/>
      <c r="E118"/>
      <c r="F118"/>
      <c r="G118"/>
      <c r="H118"/>
      <c r="I118"/>
      <c r="J118" s="69"/>
      <c r="K118" s="69"/>
    </row>
    <row r="119" spans="1:11" ht="15.6" customHeight="1" x14ac:dyDescent="0.2">
      <c r="A119"/>
      <c r="B119"/>
      <c r="C119"/>
      <c r="D119"/>
      <c r="E119"/>
      <c r="F119"/>
      <c r="G119"/>
      <c r="H119"/>
      <c r="I119"/>
      <c r="J119"/>
      <c r="K119"/>
    </row>
    <row r="120" spans="1:11" ht="15.6" customHeight="1" x14ac:dyDescent="0.2">
      <c r="A120"/>
      <c r="B120"/>
      <c r="C120"/>
      <c r="D120"/>
      <c r="E120"/>
      <c r="F120"/>
      <c r="G120"/>
      <c r="H120"/>
      <c r="I120"/>
      <c r="J120"/>
      <c r="K120"/>
    </row>
    <row r="121" spans="1:11" ht="15.6" customHeight="1" x14ac:dyDescent="0.2">
      <c r="A121"/>
      <c r="B121"/>
      <c r="C121"/>
      <c r="D121"/>
      <c r="E121"/>
      <c r="F121"/>
      <c r="G121"/>
      <c r="H121"/>
      <c r="I121"/>
      <c r="J121"/>
      <c r="K121"/>
    </row>
    <row r="122" spans="1:11" ht="15.6" customHeight="1" x14ac:dyDescent="0.2">
      <c r="A122"/>
      <c r="B122"/>
      <c r="C122"/>
      <c r="D122"/>
      <c r="E122"/>
      <c r="F122"/>
      <c r="G122"/>
      <c r="H122"/>
      <c r="I122" s="69"/>
      <c r="J122" s="69"/>
    </row>
    <row r="123" spans="1:11" ht="15.6" customHeight="1" x14ac:dyDescent="0.2">
      <c r="A123" s="69"/>
      <c r="B123" s="69"/>
      <c r="C123" s="69"/>
      <c r="D123" s="69"/>
      <c r="E123" s="69"/>
      <c r="F123" s="69"/>
      <c r="G123" s="69"/>
      <c r="H123"/>
      <c r="I123" s="69"/>
      <c r="J123" s="69"/>
    </row>
    <row r="124" spans="1:11" ht="15.6" customHeight="1" x14ac:dyDescent="0.2">
      <c r="A124"/>
      <c r="B124"/>
      <c r="C124"/>
      <c r="D124"/>
      <c r="E124"/>
      <c r="F124"/>
      <c r="G124"/>
      <c r="H124"/>
      <c r="I124"/>
      <c r="J124"/>
    </row>
    <row r="125" spans="1:11" ht="15.6" customHeight="1" x14ac:dyDescent="0.2">
      <c r="A125"/>
      <c r="B125"/>
      <c r="C125"/>
      <c r="D125"/>
      <c r="E125"/>
      <c r="F125"/>
      <c r="G125"/>
      <c r="H125"/>
      <c r="I125"/>
      <c r="J125"/>
    </row>
    <row r="126" spans="1:11" ht="15.6" customHeight="1" x14ac:dyDescent="0.2">
      <c r="A126"/>
      <c r="B126"/>
      <c r="C126"/>
      <c r="D126"/>
      <c r="E126"/>
      <c r="F126"/>
      <c r="G126"/>
      <c r="H126"/>
      <c r="I126"/>
      <c r="J126"/>
    </row>
    <row r="127" spans="1:11" ht="15.6" customHeight="1" x14ac:dyDescent="0.2">
      <c r="A127" s="69"/>
      <c r="B127" s="69"/>
      <c r="C127" s="69"/>
      <c r="D127" s="69"/>
      <c r="E127" s="69"/>
      <c r="F127" s="69"/>
      <c r="G127" s="69"/>
      <c r="H127"/>
      <c r="I127"/>
      <c r="J127"/>
    </row>
    <row r="128" spans="1:11" ht="15.6" customHeight="1" x14ac:dyDescent="0.2">
      <c r="A128" s="69"/>
      <c r="B128" s="69"/>
      <c r="C128" s="69"/>
      <c r="D128" s="69"/>
      <c r="E128" s="69"/>
      <c r="F128" s="69"/>
      <c r="G128" s="69"/>
      <c r="H128"/>
      <c r="I128"/>
      <c r="J128"/>
    </row>
    <row r="129" spans="1:7" ht="15.6" customHeight="1" x14ac:dyDescent="0.2">
      <c r="A129" s="69"/>
      <c r="B129" s="69"/>
      <c r="C129" s="69"/>
      <c r="D129" s="69"/>
      <c r="E129" s="69"/>
      <c r="F129" s="69"/>
      <c r="G129" s="69"/>
    </row>
    <row r="130" spans="1:7" ht="15.6" customHeight="1" x14ac:dyDescent="0.2">
      <c r="A130"/>
      <c r="B130"/>
      <c r="C130"/>
      <c r="D130"/>
      <c r="E130"/>
      <c r="F130"/>
      <c r="G130"/>
    </row>
    <row r="131" spans="1:7" ht="15.6" customHeight="1" x14ac:dyDescent="0.2">
      <c r="A131" s="69"/>
      <c r="B131" s="69"/>
      <c r="C131" s="69"/>
      <c r="D131" s="69"/>
      <c r="E131" s="69"/>
      <c r="F131" s="69"/>
      <c r="G131" s="69"/>
    </row>
    <row r="132" spans="1:7" ht="15.6" customHeight="1" x14ac:dyDescent="0.2">
      <c r="A132" s="69"/>
      <c r="B132" s="69"/>
      <c r="C132" s="69"/>
      <c r="D132" s="69"/>
      <c r="E132" s="69"/>
      <c r="F132" s="69"/>
      <c r="G132" s="69"/>
    </row>
    <row r="133" spans="1:7" ht="15.6" customHeight="1" x14ac:dyDescent="0.2">
      <c r="A133" s="69"/>
      <c r="B133" s="69"/>
      <c r="C133" s="69"/>
      <c r="D133" s="69"/>
      <c r="E133" s="69"/>
      <c r="F133" s="69"/>
      <c r="G133" s="69"/>
    </row>
    <row r="134" spans="1:7" ht="15.6" customHeight="1" x14ac:dyDescent="0.2">
      <c r="A134"/>
      <c r="B134"/>
      <c r="C134"/>
      <c r="D134"/>
      <c r="E134"/>
      <c r="F134"/>
      <c r="G134"/>
    </row>
    <row r="135" spans="1:7" ht="15.6" customHeight="1" x14ac:dyDescent="0.2">
      <c r="A135" s="69"/>
      <c r="B135" s="69"/>
      <c r="C135" s="69"/>
      <c r="D135" s="69"/>
      <c r="E135" s="69"/>
      <c r="F135" s="69"/>
      <c r="G135" s="69"/>
    </row>
    <row r="136" spans="1:7" ht="15.6" customHeight="1" x14ac:dyDescent="0.2">
      <c r="A136" s="69"/>
      <c r="B136" s="69"/>
      <c r="C136" s="69"/>
      <c r="D136" s="69"/>
      <c r="E136" s="69"/>
      <c r="F136" s="69"/>
      <c r="G136" s="69"/>
    </row>
  </sheetData>
  <mergeCells count="2">
    <mergeCell ref="G50:G51"/>
    <mergeCell ref="H50:H51"/>
  </mergeCells>
  <phoneticPr fontId="0" type="noConversion"/>
  <hyperlinks>
    <hyperlink ref="A2" location="Innhold!A8" display="Tilbake til innholdsfortegnelsen" xr:uid="{00000000-0004-0000-0200-000000000000}"/>
  </hyperlinks>
  <pageMargins left="0.78740157480314965" right="0.59055118110236227" top="0.98425196850393704" bottom="0.19685039370078741" header="3.937007874015748E-2" footer="3.937007874015748E-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26"/>
  <sheetViews>
    <sheetView showGridLines="0" showRowColHeaders="0" zoomScaleNormal="100" workbookViewId="0"/>
  </sheetViews>
  <sheetFormatPr defaultColWidth="11.42578125" defaultRowHeight="12.75" x14ac:dyDescent="0.2"/>
  <cols>
    <col min="1" max="1" width="26.42578125" style="165" customWidth="1"/>
    <col min="2" max="2" width="8.140625" style="165" customWidth="1"/>
    <col min="3" max="4" width="10.42578125" style="165" customWidth="1"/>
    <col min="5" max="5" width="9.85546875" style="165" customWidth="1"/>
    <col min="6" max="6" width="1.5703125" style="165" customWidth="1"/>
    <col min="7" max="7" width="7.5703125" style="165" customWidth="1"/>
    <col min="8" max="8" width="8.85546875" style="165" customWidth="1"/>
    <col min="9" max="21" width="11.42578125" style="165" customWidth="1"/>
    <col min="22" max="22" width="15.42578125" style="165" customWidth="1"/>
    <col min="23" max="36" width="11.42578125" style="165"/>
    <col min="37" max="16384" width="11.42578125" style="1"/>
  </cols>
  <sheetData>
    <row r="1" spans="1:36" ht="5.2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x14ac:dyDescent="0.2">
      <c r="A2" s="163" t="s">
        <v>0</v>
      </c>
      <c r="B2" s="2"/>
      <c r="C2" s="2"/>
      <c r="D2" s="2"/>
      <c r="E2" s="2"/>
      <c r="F2" s="2"/>
      <c r="G2" s="2"/>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6" customHeight="1" x14ac:dyDescent="0.2">
      <c r="A3" s="164"/>
      <c r="B3" s="2"/>
      <c r="C3" s="2"/>
      <c r="D3" s="2"/>
      <c r="E3" s="2"/>
      <c r="F3" s="2"/>
      <c r="G3" s="2"/>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36" ht="12.75" customHeight="1" x14ac:dyDescent="0.2">
      <c r="A4" s="204" t="s">
        <v>90</v>
      </c>
      <c r="B4" s="2"/>
      <c r="C4" s="2"/>
      <c r="D4" s="2"/>
      <c r="E4" s="2"/>
      <c r="F4" s="2"/>
      <c r="G4" s="2"/>
      <c r="H4" s="67"/>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12.75" customHeight="1" x14ac:dyDescent="0.2">
      <c r="A5" s="204"/>
      <c r="B5" s="2"/>
      <c r="C5" s="2"/>
      <c r="D5" s="2"/>
      <c r="E5" s="2"/>
      <c r="F5" s="2"/>
      <c r="G5" s="2"/>
      <c r="H5" s="67"/>
      <c r="I5" s="1"/>
      <c r="J5" s="1"/>
      <c r="K5" s="1"/>
      <c r="L5" s="1"/>
      <c r="M5" s="1"/>
      <c r="N5" s="1"/>
      <c r="O5" s="1"/>
      <c r="P5" s="1"/>
      <c r="Q5" s="1"/>
      <c r="R5" s="1"/>
      <c r="S5" s="1"/>
      <c r="T5" s="1"/>
      <c r="U5" s="1"/>
      <c r="V5" s="1"/>
      <c r="W5" s="1"/>
      <c r="X5" s="1"/>
      <c r="Y5" s="1"/>
      <c r="Z5" s="1"/>
      <c r="AA5" s="1"/>
      <c r="AB5" s="1"/>
      <c r="AC5" s="1"/>
      <c r="AD5" s="1"/>
      <c r="AE5" s="1"/>
      <c r="AF5" s="1"/>
      <c r="AG5" s="1"/>
      <c r="AH5" s="1"/>
      <c r="AI5" s="1"/>
      <c r="AJ5" s="1"/>
    </row>
    <row r="6" spans="1:36" ht="15.75" x14ac:dyDescent="0.25">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J6" s="1"/>
      <c r="K6" s="1"/>
      <c r="L6" s="1"/>
      <c r="M6" s="1"/>
      <c r="N6" s="1"/>
      <c r="O6" s="1"/>
      <c r="P6" s="4" t="s">
        <v>182</v>
      </c>
      <c r="Q6" s="1"/>
      <c r="R6" s="1"/>
      <c r="S6" s="1"/>
      <c r="T6" s="1"/>
      <c r="U6" s="1"/>
      <c r="V6" s="1"/>
      <c r="W6" s="4" t="str">
        <f>"Figur 7. Antall meldte skader i de Brann-kombinerte bransjer etter skadetype "&amp;'Tab3'!H63</f>
        <v xml:space="preserve">Figur 7. Antall meldte skader i de Brann-kombinerte bransjer etter skadetype </v>
      </c>
      <c r="X6" s="4"/>
      <c r="Y6" s="1"/>
      <c r="Z6" s="1"/>
      <c r="AA6" s="1"/>
      <c r="AB6" s="1"/>
      <c r="AC6" s="1"/>
      <c r="AD6" s="4" t="str">
        <f>"Figur 9. Brannskader pr. kvartal"</f>
        <v>Figur 9. Brannskader pr. kvartal</v>
      </c>
      <c r="AE6" s="1"/>
      <c r="AF6" s="1"/>
      <c r="AG6" s="1"/>
      <c r="AH6" s="1"/>
      <c r="AI6" s="1"/>
      <c r="AJ6" s="1"/>
    </row>
    <row r="7" spans="1:36" ht="15.75" x14ac:dyDescent="0.25">
      <c r="A7" s="164"/>
      <c r="B7" s="2"/>
      <c r="C7" s="2"/>
      <c r="D7" s="2"/>
      <c r="E7" s="2"/>
      <c r="F7" s="2"/>
      <c r="G7" s="2"/>
      <c r="H7" s="67"/>
      <c r="I7" s="1"/>
      <c r="J7" s="1"/>
      <c r="K7" s="1"/>
      <c r="L7" s="1"/>
      <c r="M7" s="1"/>
      <c r="N7" s="1"/>
      <c r="O7" s="1"/>
      <c r="P7" s="1"/>
      <c r="Q7" s="1"/>
      <c r="R7" s="1"/>
      <c r="S7" s="1"/>
      <c r="T7" s="1"/>
      <c r="U7" s="1"/>
      <c r="V7" s="88"/>
      <c r="W7" s="1"/>
      <c r="X7" s="1"/>
      <c r="Y7" s="1"/>
      <c r="Z7" s="1"/>
      <c r="AA7" s="1"/>
      <c r="AB7" s="1"/>
      <c r="AC7" s="1"/>
      <c r="AD7" s="1"/>
      <c r="AE7" s="1"/>
      <c r="AF7" s="1"/>
      <c r="AG7" s="1"/>
      <c r="AH7" s="1"/>
      <c r="AI7" s="1"/>
      <c r="AJ7" s="88"/>
    </row>
    <row r="8" spans="1:36" x14ac:dyDescent="0.2">
      <c r="A8" s="164"/>
      <c r="B8" s="2"/>
      <c r="C8" s="2"/>
      <c r="D8" s="2"/>
      <c r="E8" s="2"/>
      <c r="F8" s="2"/>
      <c r="G8" s="2"/>
      <c r="H8" s="67"/>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2">
      <c r="A9" s="164"/>
      <c r="B9" s="2"/>
      <c r="C9" s="2"/>
      <c r="D9" s="2"/>
      <c r="E9" s="2"/>
      <c r="F9" s="2"/>
      <c r="G9" s="2"/>
      <c r="H9" s="67"/>
      <c r="I9" s="1"/>
      <c r="J9" s="1"/>
      <c r="K9" s="1"/>
      <c r="L9" s="1"/>
      <c r="M9" s="1"/>
      <c r="N9" s="1"/>
      <c r="O9" s="1"/>
      <c r="P9" s="1"/>
      <c r="Q9" s="1"/>
      <c r="R9" s="1"/>
      <c r="S9" s="1"/>
      <c r="T9" s="1"/>
      <c r="U9" s="1"/>
      <c r="V9" s="1"/>
      <c r="W9" s="1"/>
      <c r="X9" s="1"/>
      <c r="Y9" s="1"/>
      <c r="Z9" s="1"/>
      <c r="AA9" s="1"/>
      <c r="AB9" s="1"/>
      <c r="AC9" s="1"/>
      <c r="AD9" s="1"/>
      <c r="AE9" s="1"/>
      <c r="AF9" s="1"/>
      <c r="AG9" s="1"/>
      <c r="AH9" s="1"/>
      <c r="AI9" s="1"/>
      <c r="AJ9" s="1"/>
    </row>
    <row r="10" spans="1:36" x14ac:dyDescent="0.2">
      <c r="A10" s="164"/>
      <c r="B10" s="2"/>
      <c r="C10" s="2"/>
      <c r="D10" s="2"/>
      <c r="E10" s="2"/>
      <c r="F10" s="2"/>
      <c r="G10" s="2"/>
      <c r="H10" s="67"/>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row>
    <row r="11" spans="1:36" x14ac:dyDescent="0.2">
      <c r="A11" s="164"/>
      <c r="B11" s="2"/>
      <c r="C11" s="2"/>
      <c r="D11" s="2"/>
      <c r="E11" s="2"/>
      <c r="F11" s="2"/>
      <c r="G11" s="2"/>
      <c r="H11" s="67"/>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2">
      <c r="A12" s="164"/>
      <c r="B12" s="2"/>
      <c r="C12" s="2"/>
      <c r="D12" s="2"/>
      <c r="E12" s="2"/>
      <c r="F12" s="2"/>
      <c r="G12" s="2"/>
      <c r="H12" s="67"/>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2">
      <c r="A13" s="164"/>
      <c r="B13" s="2"/>
      <c r="C13" s="2"/>
      <c r="D13" s="2"/>
      <c r="E13" s="2"/>
      <c r="F13" s="2"/>
      <c r="G13" s="2"/>
      <c r="H13" s="67"/>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2">
      <c r="A14" s="164"/>
      <c r="B14" s="2"/>
      <c r="C14" s="2"/>
      <c r="D14" s="2"/>
      <c r="E14" s="2"/>
      <c r="F14" s="2"/>
      <c r="G14" s="2"/>
      <c r="H14" s="67"/>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row>
    <row r="15" spans="1:36" x14ac:dyDescent="0.2">
      <c r="A15" s="164"/>
      <c r="B15" s="2"/>
      <c r="C15" s="2"/>
      <c r="D15" s="2"/>
      <c r="E15" s="2"/>
      <c r="F15" s="2"/>
      <c r="G15" s="2"/>
      <c r="H15" s="67"/>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row>
    <row r="16" spans="1:36" x14ac:dyDescent="0.2">
      <c r="A16" s="164"/>
      <c r="B16" s="2"/>
      <c r="C16" s="2"/>
      <c r="D16" s="2"/>
      <c r="E16" s="2"/>
      <c r="F16" s="2"/>
      <c r="G16" s="2"/>
      <c r="H16" s="67"/>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row>
    <row r="17" spans="1:30" s="1" customFormat="1" x14ac:dyDescent="0.2">
      <c r="A17" s="164"/>
      <c r="B17" s="2"/>
      <c r="C17" s="2"/>
      <c r="D17" s="2"/>
      <c r="E17" s="2"/>
      <c r="F17" s="2"/>
      <c r="G17" s="2"/>
      <c r="H17" s="67"/>
    </row>
    <row r="18" spans="1:30" s="1" customFormat="1" x14ac:dyDescent="0.2">
      <c r="A18" s="164"/>
      <c r="B18" s="2"/>
      <c r="C18" s="2"/>
      <c r="D18" s="2"/>
      <c r="E18" s="2"/>
      <c r="F18" s="2"/>
      <c r="G18" s="2"/>
      <c r="H18" s="67"/>
    </row>
    <row r="19" spans="1:30" s="1" customFormat="1" x14ac:dyDescent="0.2">
      <c r="A19" s="164"/>
      <c r="B19" s="2"/>
      <c r="C19" s="2"/>
      <c r="D19" s="2"/>
      <c r="E19" s="2"/>
      <c r="F19" s="2"/>
      <c r="G19" s="2"/>
      <c r="H19" s="67"/>
    </row>
    <row r="20" spans="1:30" s="1" customFormat="1" x14ac:dyDescent="0.2">
      <c r="A20" s="164"/>
      <c r="B20" s="2"/>
      <c r="C20" s="2"/>
      <c r="D20" s="2"/>
      <c r="E20" s="2"/>
      <c r="F20" s="2"/>
      <c r="G20" s="2"/>
      <c r="H20" s="67"/>
    </row>
    <row r="21" spans="1:30" s="1" customFormat="1" x14ac:dyDescent="0.2">
      <c r="A21" s="164"/>
      <c r="B21" s="2"/>
      <c r="C21" s="2"/>
      <c r="D21" s="2"/>
      <c r="E21" s="2"/>
      <c r="F21" s="2"/>
      <c r="G21" s="2"/>
      <c r="H21" s="67"/>
    </row>
    <row r="22" spans="1:30" s="1" customFormat="1" x14ac:dyDescent="0.2">
      <c r="A22" s="164"/>
      <c r="B22" s="2"/>
      <c r="C22" s="2"/>
      <c r="D22" s="2"/>
      <c r="E22" s="2"/>
      <c r="F22" s="2"/>
      <c r="G22" s="2"/>
      <c r="H22" s="67"/>
    </row>
    <row r="23" spans="1:30" s="1" customFormat="1" x14ac:dyDescent="0.2">
      <c r="A23" s="164"/>
      <c r="B23" s="2"/>
      <c r="C23" s="2"/>
      <c r="D23" s="2"/>
      <c r="E23" s="2"/>
      <c r="F23" s="2"/>
      <c r="G23" s="2"/>
      <c r="H23" s="67"/>
    </row>
    <row r="24" spans="1:30" s="1" customFormat="1" x14ac:dyDescent="0.2">
      <c r="A24" s="164"/>
      <c r="B24" s="2"/>
      <c r="C24" s="2"/>
      <c r="D24" s="2"/>
      <c r="E24" s="2"/>
      <c r="F24" s="2"/>
      <c r="G24" s="2"/>
      <c r="H24" s="67"/>
    </row>
    <row r="25" spans="1:30" s="1" customFormat="1" x14ac:dyDescent="0.2">
      <c r="A25" s="164"/>
      <c r="B25" s="2"/>
      <c r="C25" s="2"/>
      <c r="D25" s="2"/>
      <c r="E25" s="2"/>
      <c r="F25" s="2"/>
      <c r="G25" s="2"/>
      <c r="H25" s="67"/>
    </row>
    <row r="26" spans="1:30" s="1" customFormat="1" x14ac:dyDescent="0.2">
      <c r="A26" s="164"/>
      <c r="B26" s="2"/>
      <c r="C26" s="2"/>
      <c r="D26" s="2"/>
      <c r="E26" s="2"/>
      <c r="F26" s="2"/>
      <c r="G26" s="2"/>
      <c r="H26" s="67"/>
    </row>
    <row r="27" spans="1:30" s="1" customFormat="1" x14ac:dyDescent="0.2">
      <c r="A27" s="164"/>
      <c r="B27" s="2"/>
      <c r="C27" s="2"/>
      <c r="D27" s="2"/>
      <c r="E27" s="2"/>
      <c r="F27" s="2"/>
      <c r="G27" s="2"/>
      <c r="H27" s="67"/>
    </row>
    <row r="28" spans="1:30" s="1" customFormat="1" x14ac:dyDescent="0.2">
      <c r="A28" s="164"/>
      <c r="B28" s="2"/>
      <c r="C28" s="2"/>
      <c r="D28" s="2"/>
      <c r="E28" s="2"/>
      <c r="F28" s="2"/>
      <c r="G28" s="2"/>
      <c r="H28" s="67"/>
    </row>
    <row r="29" spans="1:30" s="1" customFormat="1" x14ac:dyDescent="0.2">
      <c r="A29" s="164"/>
      <c r="B29" s="2"/>
      <c r="C29" s="2"/>
      <c r="D29" s="2"/>
      <c r="E29" s="2"/>
      <c r="F29" s="2"/>
      <c r="G29" s="2"/>
      <c r="H29" s="67"/>
    </row>
    <row r="30" spans="1:30" s="1" customFormat="1" x14ac:dyDescent="0.2">
      <c r="A30" s="164"/>
      <c r="B30" s="2"/>
      <c r="C30" s="2"/>
      <c r="D30" s="2"/>
      <c r="E30" s="2"/>
      <c r="F30" s="2"/>
      <c r="G30" s="2"/>
      <c r="H30" s="67"/>
    </row>
    <row r="31" spans="1:30" s="1" customFormat="1" x14ac:dyDescent="0.2">
      <c r="A31" s="164"/>
      <c r="B31" s="2"/>
      <c r="C31" s="2"/>
      <c r="D31" s="2"/>
      <c r="E31" s="2"/>
      <c r="F31" s="2"/>
      <c r="G31" s="2"/>
      <c r="H31" s="67"/>
    </row>
    <row r="32" spans="1:30" s="1" customFormat="1" ht="15.75" x14ac:dyDescent="0.25">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2020</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s="1" customFormat="1" x14ac:dyDescent="0.2">
      <c r="A33" s="164"/>
      <c r="B33" s="2"/>
      <c r="C33" s="2"/>
      <c r="D33" s="2"/>
      <c r="E33" s="2"/>
      <c r="F33" s="2"/>
      <c r="G33" s="2"/>
      <c r="H33" s="67"/>
    </row>
    <row r="34" spans="1:8" s="1" customFormat="1" x14ac:dyDescent="0.2">
      <c r="A34" s="164"/>
      <c r="B34" s="2"/>
      <c r="C34" s="2"/>
      <c r="D34" s="2"/>
      <c r="E34" s="2"/>
      <c r="F34" s="2"/>
      <c r="G34" s="2"/>
      <c r="H34" s="67"/>
    </row>
    <row r="35" spans="1:8" s="1" customFormat="1" x14ac:dyDescent="0.2">
      <c r="A35" s="164"/>
      <c r="B35" s="2"/>
      <c r="C35" s="2"/>
      <c r="D35" s="2"/>
      <c r="E35" s="2"/>
      <c r="F35" s="2"/>
      <c r="G35" s="2"/>
      <c r="H35" s="67"/>
    </row>
    <row r="36" spans="1:8" s="1" customFormat="1" x14ac:dyDescent="0.2">
      <c r="A36" s="164"/>
      <c r="B36" s="2"/>
      <c r="C36" s="2"/>
      <c r="D36" s="2"/>
      <c r="E36" s="2"/>
      <c r="F36" s="2"/>
      <c r="G36" s="2"/>
      <c r="H36" s="67"/>
    </row>
    <row r="37" spans="1:8" s="1" customFormat="1" x14ac:dyDescent="0.2">
      <c r="A37" s="47"/>
      <c r="B37" s="48"/>
      <c r="C37" s="49"/>
      <c r="D37" s="49"/>
      <c r="E37" s="49"/>
      <c r="F37" s="49"/>
      <c r="G37" s="50"/>
      <c r="H37" s="51"/>
    </row>
    <row r="38" spans="1:8" s="1" customFormat="1" x14ac:dyDescent="0.2">
      <c r="A38" s="47"/>
      <c r="B38" s="48"/>
      <c r="C38" s="49"/>
      <c r="D38" s="49"/>
      <c r="E38" s="49"/>
      <c r="F38" s="49"/>
      <c r="G38" s="50"/>
      <c r="H38" s="51"/>
    </row>
    <row r="39" spans="1:8" s="1" customFormat="1" x14ac:dyDescent="0.2">
      <c r="A39" s="47"/>
      <c r="B39" s="48"/>
      <c r="C39" s="49"/>
      <c r="D39" s="49"/>
      <c r="E39" s="49"/>
      <c r="F39" s="49"/>
      <c r="G39" s="50"/>
      <c r="H39" s="51"/>
    </row>
    <row r="40" spans="1:8" s="1" customFormat="1" x14ac:dyDescent="0.2">
      <c r="A40" s="47"/>
      <c r="B40" s="48"/>
      <c r="C40" s="49"/>
      <c r="D40" s="49"/>
      <c r="E40" s="49"/>
      <c r="F40" s="49"/>
      <c r="G40" s="50"/>
      <c r="H40" s="51"/>
    </row>
    <row r="41" spans="1:8" s="1" customFormat="1" x14ac:dyDescent="0.2">
      <c r="A41" s="47"/>
      <c r="B41" s="48"/>
      <c r="C41" s="49"/>
      <c r="D41" s="49"/>
      <c r="E41" s="49"/>
      <c r="F41" s="49"/>
      <c r="G41" s="50"/>
      <c r="H41" s="51"/>
    </row>
    <row r="42" spans="1:8" s="1" customFormat="1" x14ac:dyDescent="0.2">
      <c r="A42" s="47"/>
      <c r="B42" s="48"/>
      <c r="C42" s="49"/>
      <c r="D42" s="49"/>
      <c r="E42" s="49"/>
      <c r="F42" s="49"/>
      <c r="G42" s="50"/>
      <c r="H42" s="51"/>
    </row>
    <row r="43" spans="1:8" s="1" customFormat="1" x14ac:dyDescent="0.2">
      <c r="A43" s="47"/>
      <c r="B43" s="48"/>
      <c r="C43" s="49"/>
      <c r="D43" s="49"/>
      <c r="E43" s="49"/>
      <c r="F43" s="49"/>
      <c r="G43" s="50"/>
      <c r="H43" s="51"/>
    </row>
    <row r="44" spans="1:8" s="1" customFormat="1" x14ac:dyDescent="0.2">
      <c r="A44" s="47"/>
      <c r="B44" s="48"/>
      <c r="C44" s="49"/>
      <c r="D44" s="49"/>
      <c r="E44" s="49"/>
      <c r="F44" s="49"/>
      <c r="G44" s="50"/>
      <c r="H44" s="51"/>
    </row>
    <row r="45" spans="1:8" s="1" customFormat="1" x14ac:dyDescent="0.2">
      <c r="A45" s="47"/>
      <c r="B45" s="48"/>
      <c r="C45" s="49"/>
      <c r="D45" s="49"/>
      <c r="E45" s="49"/>
      <c r="F45" s="49"/>
      <c r="G45" s="50"/>
      <c r="H45" s="51"/>
    </row>
    <row r="46" spans="1:8" s="1" customFormat="1" x14ac:dyDescent="0.2">
      <c r="A46" s="47"/>
      <c r="B46" s="48"/>
      <c r="C46" s="49"/>
      <c r="D46" s="49"/>
      <c r="E46" s="49"/>
      <c r="F46" s="49"/>
      <c r="G46" s="50"/>
      <c r="H46" s="51"/>
    </row>
    <row r="47" spans="1:8" s="1" customFormat="1" x14ac:dyDescent="0.2">
      <c r="A47" s="47"/>
      <c r="B47" s="48"/>
      <c r="C47" s="49"/>
      <c r="D47" s="49"/>
      <c r="E47" s="49"/>
      <c r="F47" s="49"/>
      <c r="G47" s="50"/>
      <c r="H47" s="51"/>
    </row>
    <row r="48" spans="1:8" s="1" customFormat="1" x14ac:dyDescent="0.2">
      <c r="A48" s="47"/>
      <c r="B48" s="48"/>
      <c r="C48" s="49"/>
      <c r="D48" s="49"/>
      <c r="E48" s="49"/>
      <c r="F48" s="49"/>
      <c r="G48" s="50"/>
      <c r="H48" s="51"/>
    </row>
    <row r="49" spans="1:36" x14ac:dyDescent="0.2">
      <c r="A49" s="47"/>
      <c r="B49" s="48"/>
      <c r="C49" s="49"/>
      <c r="D49" s="49"/>
      <c r="E49" s="97"/>
      <c r="F49" s="49"/>
      <c r="G49" s="50"/>
      <c r="H49" s="5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x14ac:dyDescent="0.2">
      <c r="A50" s="47"/>
      <c r="B50" s="48"/>
      <c r="C50" s="49"/>
      <c r="D50" s="49"/>
      <c r="E50" s="49"/>
      <c r="F50" s="49"/>
      <c r="G50" s="50"/>
      <c r="H50" s="5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x14ac:dyDescent="0.2">
      <c r="A51" s="47"/>
      <c r="B51" s="48"/>
      <c r="C51" s="49"/>
      <c r="D51" s="49"/>
      <c r="E51" s="49"/>
      <c r="F51" s="49"/>
      <c r="G51" s="50"/>
      <c r="H51" s="5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x14ac:dyDescent="0.2">
      <c r="A52" s="47"/>
      <c r="B52" s="48"/>
      <c r="C52" s="49"/>
      <c r="D52" s="49"/>
      <c r="E52" s="49"/>
      <c r="F52" s="49"/>
      <c r="G52" s="50"/>
      <c r="H52" s="5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1:36" x14ac:dyDescent="0.2">
      <c r="A53" s="47"/>
      <c r="B53" s="48"/>
      <c r="C53" s="49"/>
      <c r="D53" s="49"/>
      <c r="E53" s="49"/>
      <c r="F53" s="49"/>
      <c r="G53" s="50"/>
      <c r="H53" s="5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x14ac:dyDescent="0.2">
      <c r="A54" s="47"/>
      <c r="B54" s="48"/>
      <c r="C54" s="49"/>
      <c r="D54" s="49"/>
      <c r="E54" s="49"/>
      <c r="F54" s="49"/>
      <c r="G54" s="50"/>
      <c r="H54" s="5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1:36" x14ac:dyDescent="0.2">
      <c r="A55" s="47"/>
      <c r="B55" s="48"/>
      <c r="C55" s="49"/>
      <c r="D55" s="49"/>
      <c r="E55" s="49"/>
      <c r="F55" s="49"/>
      <c r="G55" s="50"/>
      <c r="H55" s="5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x14ac:dyDescent="0.2">
      <c r="A56" s="47"/>
      <c r="B56" s="48"/>
      <c r="C56" s="49"/>
      <c r="D56" s="49"/>
      <c r="E56" s="49"/>
      <c r="F56" s="49"/>
      <c r="G56" s="50"/>
      <c r="H56" s="5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x14ac:dyDescent="0.2">
      <c r="A57" s="47"/>
      <c r="B57" s="48"/>
      <c r="C57" s="49"/>
      <c r="D57" s="49"/>
      <c r="E57" s="49"/>
      <c r="F57" s="49"/>
      <c r="G57" s="50"/>
      <c r="H57" s="5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x14ac:dyDescent="0.2">
      <c r="A58" s="47"/>
      <c r="B58" s="48"/>
      <c r="C58" s="49"/>
      <c r="D58" s="49"/>
      <c r="E58" s="49"/>
      <c r="F58" s="49"/>
      <c r="G58" s="50"/>
      <c r="H58" s="5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x14ac:dyDescent="0.2">
      <c r="A59" s="47"/>
      <c r="B59" s="48"/>
      <c r="C59" s="49"/>
      <c r="D59" s="49"/>
      <c r="E59" s="49"/>
      <c r="F59" s="49"/>
      <c r="G59" s="50"/>
      <c r="H59" s="5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x14ac:dyDescent="0.2">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x14ac:dyDescent="0.2">
      <c r="A61" s="54" t="str">
        <f>+Innhold!B123</f>
        <v>Finans Norge / Skadeforsikringsstatistikk</v>
      </c>
      <c r="B61" s="1"/>
      <c r="C61" s="1"/>
      <c r="D61" s="1"/>
      <c r="E61" s="1"/>
      <c r="F61" s="1"/>
      <c r="G61" s="1"/>
      <c r="H61" s="202">
        <v>4</v>
      </c>
      <c r="I61" s="54" t="str">
        <f>+Innhold!B123</f>
        <v>Finans Norge / Skadeforsikringsstatistikk</v>
      </c>
      <c r="J61" s="1"/>
      <c r="K61" s="1"/>
      <c r="L61" s="1"/>
      <c r="M61" s="1"/>
      <c r="N61" s="1"/>
      <c r="O61" s="202">
        <v>5</v>
      </c>
      <c r="P61" s="54" t="str">
        <f>+Innhold!B123</f>
        <v>Finans Norge / Skadeforsikringsstatistikk</v>
      </c>
      <c r="Q61" s="1"/>
      <c r="R61" s="1"/>
      <c r="S61" s="1"/>
      <c r="T61" s="1"/>
      <c r="U61" s="1"/>
      <c r="V61" s="202">
        <v>6</v>
      </c>
      <c r="W61" s="54" t="str">
        <f>+Innhold!B123</f>
        <v>Finans Norge / Skadeforsikringsstatistikk</v>
      </c>
      <c r="X61" s="1"/>
      <c r="Y61" s="1"/>
      <c r="Z61" s="1"/>
      <c r="AA61" s="1"/>
      <c r="AB61" s="1"/>
      <c r="AC61" s="202">
        <v>7</v>
      </c>
      <c r="AD61" s="54" t="str">
        <f>+Innhold!B123</f>
        <v>Finans Norge / Skadeforsikringsstatistikk</v>
      </c>
      <c r="AE61" s="1"/>
      <c r="AF61" s="1"/>
      <c r="AG61" s="1"/>
      <c r="AH61" s="1"/>
      <c r="AI61" s="1"/>
      <c r="AJ61" s="202">
        <v>8</v>
      </c>
    </row>
    <row r="62" spans="1:36" x14ac:dyDescent="0.2">
      <c r="A62" s="54" t="str">
        <f>+Innhold!B124</f>
        <v>Skadestatistikk for landbasert forsikring 4. kvartal 2020</v>
      </c>
      <c r="B62" s="1"/>
      <c r="C62" s="1"/>
      <c r="D62" s="1"/>
      <c r="E62" s="1"/>
      <c r="F62" s="1"/>
      <c r="G62" s="1"/>
      <c r="H62" s="203"/>
      <c r="I62" s="54" t="str">
        <f>+Innhold!B124</f>
        <v>Skadestatistikk for landbasert forsikring 4. kvartal 2020</v>
      </c>
      <c r="J62" s="1"/>
      <c r="K62" s="1"/>
      <c r="L62" s="1"/>
      <c r="M62" s="1"/>
      <c r="N62" s="1"/>
      <c r="O62" s="203"/>
      <c r="P62" s="54" t="str">
        <f>+Innhold!B124</f>
        <v>Skadestatistikk for landbasert forsikring 4. kvartal 2020</v>
      </c>
      <c r="Q62" s="1"/>
      <c r="R62" s="1"/>
      <c r="S62" s="1"/>
      <c r="T62" s="1"/>
      <c r="U62" s="1"/>
      <c r="V62" s="203"/>
      <c r="W62" s="54" t="str">
        <f>+Innhold!B124</f>
        <v>Skadestatistikk for landbasert forsikring 4. kvartal 2020</v>
      </c>
      <c r="X62" s="1"/>
      <c r="Y62" s="1"/>
      <c r="Z62" s="1"/>
      <c r="AA62" s="1"/>
      <c r="AB62" s="1"/>
      <c r="AC62" s="203"/>
      <c r="AD62" s="54" t="str">
        <f>+Innhold!B124</f>
        <v>Skadestatistikk for landbasert forsikring 4. kvartal 2020</v>
      </c>
      <c r="AE62" s="1"/>
      <c r="AF62" s="1"/>
      <c r="AG62" s="1"/>
      <c r="AH62" s="1"/>
      <c r="AI62" s="1"/>
      <c r="AJ62" s="203"/>
    </row>
    <row r="67" spans="1:26" ht="12.75" customHeight="1" x14ac:dyDescent="0.2"/>
    <row r="68" spans="1:26" ht="12.75" customHeight="1" x14ac:dyDescent="0.2">
      <c r="M68" s="166" t="s">
        <v>177</v>
      </c>
      <c r="P68" s="166" t="s">
        <v>179</v>
      </c>
      <c r="S68" s="166" t="s">
        <v>178</v>
      </c>
    </row>
    <row r="69" spans="1:26" x14ac:dyDescent="0.2">
      <c r="A69" s="167" t="s">
        <v>183</v>
      </c>
      <c r="B69" s="168"/>
      <c r="C69" s="168"/>
      <c r="D69" s="168" t="s">
        <v>74</v>
      </c>
      <c r="E69" s="168"/>
      <c r="F69" s="168"/>
      <c r="G69" s="168"/>
      <c r="H69" s="167"/>
      <c r="I69" s="169">
        <v>154.90750000000003</v>
      </c>
      <c r="J69" s="170" t="s">
        <v>231</v>
      </c>
      <c r="M69" s="166" t="s">
        <v>161</v>
      </c>
      <c r="P69" s="166" t="s">
        <v>175</v>
      </c>
      <c r="S69" s="166" t="s">
        <v>176</v>
      </c>
      <c r="V69" s="167" t="s">
        <v>184</v>
      </c>
      <c r="W69" s="168"/>
      <c r="X69" s="168"/>
      <c r="Y69" s="168"/>
      <c r="Z69" s="168"/>
    </row>
    <row r="70" spans="1:26" x14ac:dyDescent="0.2">
      <c r="A70" s="168" t="s">
        <v>75</v>
      </c>
      <c r="B70" s="168" t="s">
        <v>76</v>
      </c>
      <c r="C70" s="168" t="s">
        <v>26</v>
      </c>
      <c r="D70" s="168" t="s">
        <v>77</v>
      </c>
      <c r="E70" s="168"/>
      <c r="F70" s="168"/>
      <c r="G70" s="168"/>
      <c r="I70" s="171" t="s">
        <v>159</v>
      </c>
      <c r="J70" s="165" t="s">
        <v>229</v>
      </c>
      <c r="K70" s="171" t="s">
        <v>76</v>
      </c>
      <c r="L70" s="171" t="s">
        <v>108</v>
      </c>
      <c r="M70" s="171" t="s">
        <v>157</v>
      </c>
      <c r="N70" s="171" t="s">
        <v>158</v>
      </c>
      <c r="O70" s="171" t="s">
        <v>108</v>
      </c>
      <c r="P70" s="171" t="s">
        <v>157</v>
      </c>
      <c r="Q70" s="171" t="s">
        <v>158</v>
      </c>
      <c r="R70" s="171" t="s">
        <v>108</v>
      </c>
      <c r="S70" s="171" t="s">
        <v>157</v>
      </c>
      <c r="T70" s="171" t="s">
        <v>158</v>
      </c>
      <c r="V70" s="168" t="s">
        <v>81</v>
      </c>
      <c r="W70" s="168"/>
      <c r="X70" s="172" t="str">
        <f>+'Tab3'!C6</f>
        <v>2018</v>
      </c>
      <c r="Y70" s="172" t="str">
        <f>+'Tab3'!D6</f>
        <v>2019</v>
      </c>
      <c r="Z70" s="172" t="str">
        <f>+'Tab3'!E6</f>
        <v>2020</v>
      </c>
    </row>
    <row r="71" spans="1:26" x14ac:dyDescent="0.2">
      <c r="A71" s="168">
        <v>1</v>
      </c>
      <c r="B71" s="168">
        <v>1983</v>
      </c>
      <c r="C71" s="168">
        <v>97</v>
      </c>
      <c r="D71" s="168">
        <v>78.3</v>
      </c>
      <c r="E71" s="168"/>
      <c r="F71" s="168"/>
      <c r="G71" s="168"/>
      <c r="I71" s="173">
        <v>53.8</v>
      </c>
      <c r="J71" s="165">
        <v>1</v>
      </c>
      <c r="K71" s="165">
        <v>1983</v>
      </c>
      <c r="L71" s="174">
        <v>11621</v>
      </c>
      <c r="M71" s="173">
        <v>80.900000000000006</v>
      </c>
      <c r="N71" s="173">
        <f t="shared" ref="N71:N102" si="0">M71/I71*$I$69</f>
        <v>232.93711431226771</v>
      </c>
      <c r="V71" s="168"/>
      <c r="W71" s="168"/>
      <c r="X71" s="168"/>
      <c r="Y71" s="168"/>
      <c r="Z71" s="168"/>
    </row>
    <row r="72" spans="1:26" x14ac:dyDescent="0.2">
      <c r="A72" s="168">
        <v>2</v>
      </c>
      <c r="B72" s="168"/>
      <c r="C72" s="168">
        <v>78.8</v>
      </c>
      <c r="D72" s="168">
        <v>61.3</v>
      </c>
      <c r="E72" s="168"/>
      <c r="F72" s="168"/>
      <c r="G72" s="168"/>
      <c r="I72" s="173">
        <v>54.7</v>
      </c>
      <c r="J72" s="165">
        <v>2</v>
      </c>
      <c r="L72" s="174">
        <v>11120</v>
      </c>
      <c r="M72" s="173">
        <v>68.900000000000006</v>
      </c>
      <c r="N72" s="173">
        <f t="shared" si="0"/>
        <v>195.12114716636202</v>
      </c>
      <c r="V72" s="168" t="s">
        <v>26</v>
      </c>
      <c r="W72" s="168"/>
      <c r="X72" s="175">
        <f>IF('Tab6'!C36="",'Tab6'!C35,'Tab6'!C36)</f>
        <v>15161.339619238015</v>
      </c>
      <c r="Y72" s="175">
        <f>IF('Tab6'!D36="",'Tab6'!D35,'Tab6'!D36)</f>
        <v>15832.677050750513</v>
      </c>
      <c r="Z72" s="175">
        <f>IF('Tab6'!E36="",'Tab6'!E35,'Tab6'!E36)</f>
        <v>15502.439866948975</v>
      </c>
    </row>
    <row r="73" spans="1:26" x14ac:dyDescent="0.2">
      <c r="A73" s="168">
        <v>3</v>
      </c>
      <c r="B73" s="168"/>
      <c r="C73" s="168">
        <v>84.8</v>
      </c>
      <c r="D73" s="168">
        <v>63</v>
      </c>
      <c r="E73" s="168"/>
      <c r="F73" s="168"/>
      <c r="G73" s="168"/>
      <c r="I73" s="173">
        <v>55.3</v>
      </c>
      <c r="J73" s="165">
        <v>3</v>
      </c>
      <c r="L73" s="174">
        <v>11918</v>
      </c>
      <c r="M73" s="173">
        <v>63.7</v>
      </c>
      <c r="N73" s="173">
        <f t="shared" si="0"/>
        <v>178.43775316455702</v>
      </c>
      <c r="V73" s="168"/>
      <c r="W73" s="168"/>
      <c r="X73" s="175"/>
      <c r="Y73" s="175"/>
      <c r="Z73" s="175"/>
    </row>
    <row r="74" spans="1:26" x14ac:dyDescent="0.2">
      <c r="A74" s="168">
        <v>4</v>
      </c>
      <c r="B74" s="168"/>
      <c r="C74" s="168">
        <v>91.2</v>
      </c>
      <c r="D74" s="168">
        <v>70.8</v>
      </c>
      <c r="E74" s="168"/>
      <c r="F74" s="168"/>
      <c r="G74" s="168"/>
      <c r="I74" s="173">
        <v>56.2</v>
      </c>
      <c r="J74" s="165">
        <v>4</v>
      </c>
      <c r="L74" s="174">
        <v>11905</v>
      </c>
      <c r="M74" s="173">
        <v>79.3</v>
      </c>
      <c r="N74" s="173">
        <f t="shared" si="0"/>
        <v>218.57944395017796</v>
      </c>
      <c r="V74" s="168" t="s">
        <v>63</v>
      </c>
      <c r="W74" s="168"/>
      <c r="X74" s="175">
        <f>IF('Tab6'!C36="",'Tab6'!C45+'Tab6'!C47,'Tab6'!C46+'Tab6'!C48)</f>
        <v>218.17576054289401</v>
      </c>
      <c r="Y74" s="175">
        <f>IF('Tab6'!D36="",'Tab6'!D45+'Tab6'!D47,'Tab6'!D46+'Tab6'!D48)</f>
        <v>261.10541071313679</v>
      </c>
      <c r="Z74" s="175">
        <f>IF('Tab6'!E36="",'Tab6'!E45+'Tab6'!E47,'Tab6'!E46+'Tab6'!E48)</f>
        <v>210.11022201928608</v>
      </c>
    </row>
    <row r="75" spans="1:26" x14ac:dyDescent="0.2">
      <c r="A75" s="168">
        <v>1</v>
      </c>
      <c r="B75" s="168">
        <v>1984</v>
      </c>
      <c r="C75" s="168">
        <v>112.2</v>
      </c>
      <c r="D75" s="168">
        <v>90.4</v>
      </c>
      <c r="E75" s="168"/>
      <c r="F75" s="168"/>
      <c r="G75" s="168"/>
      <c r="I75" s="173">
        <v>57.3</v>
      </c>
      <c r="J75" s="165">
        <v>1</v>
      </c>
      <c r="K75" s="165">
        <v>1984</v>
      </c>
      <c r="L75" s="174">
        <v>13205</v>
      </c>
      <c r="M75" s="173">
        <v>86.7</v>
      </c>
      <c r="N75" s="173">
        <f t="shared" si="0"/>
        <v>234.3888350785341</v>
      </c>
      <c r="V75" s="168" t="s">
        <v>39</v>
      </c>
      <c r="W75" s="168"/>
      <c r="X75" s="175">
        <f>IF('Tab6'!C36="",'Tab6'!C49,'Tab6'!C50)</f>
        <v>1617.9421538693196</v>
      </c>
      <c r="Y75" s="175">
        <f>IF('Tab6'!D36="",'Tab6'!D49,'Tab6'!D50)</f>
        <v>1593.2205910805935</v>
      </c>
      <c r="Z75" s="175">
        <f>IF('Tab6'!E36="",'Tab6'!E49,'Tab6'!E50)</f>
        <v>1683.7532472702135</v>
      </c>
    </row>
    <row r="76" spans="1:26" x14ac:dyDescent="0.2">
      <c r="A76" s="168">
        <v>2</v>
      </c>
      <c r="B76" s="168"/>
      <c r="C76" s="168">
        <v>81.8</v>
      </c>
      <c r="D76" s="168">
        <v>64.400000000000006</v>
      </c>
      <c r="E76" s="168"/>
      <c r="F76" s="168"/>
      <c r="G76" s="168"/>
      <c r="I76" s="173">
        <v>58.2</v>
      </c>
      <c r="J76" s="165">
        <v>2</v>
      </c>
      <c r="L76" s="174">
        <v>12453</v>
      </c>
      <c r="M76" s="173">
        <v>83.3</v>
      </c>
      <c r="N76" s="173">
        <f t="shared" si="0"/>
        <v>221.71468642611686</v>
      </c>
      <c r="V76" s="168" t="s">
        <v>18</v>
      </c>
      <c r="W76" s="168"/>
      <c r="X76" s="175">
        <f>IF('Tab6'!C36="",'Tab6'!C43,'Tab6'!C44)</f>
        <v>278.09246904358497</v>
      </c>
      <c r="Y76" s="175">
        <f>IF('Tab6'!D36="",'Tab6'!D43,'Tab6'!D44)</f>
        <v>266.32922584417429</v>
      </c>
      <c r="Z76" s="175">
        <f>IF('Tab6'!E36="",'Tab6'!E43,'Tab6'!E44)</f>
        <v>400.10805758700963</v>
      </c>
    </row>
    <row r="77" spans="1:26" x14ac:dyDescent="0.2">
      <c r="A77" s="168">
        <v>3</v>
      </c>
      <c r="B77" s="168"/>
      <c r="C77" s="168">
        <v>90.4</v>
      </c>
      <c r="D77" s="168">
        <v>71.099999999999994</v>
      </c>
      <c r="E77" s="168"/>
      <c r="F77" s="168"/>
      <c r="G77" s="168"/>
      <c r="I77" s="173">
        <v>58.7</v>
      </c>
      <c r="J77" s="165">
        <v>3</v>
      </c>
      <c r="L77" s="174">
        <v>12278</v>
      </c>
      <c r="M77" s="173">
        <v>83.3</v>
      </c>
      <c r="N77" s="173">
        <f t="shared" si="0"/>
        <v>219.82614565587735</v>
      </c>
      <c r="V77" s="168" t="s">
        <v>82</v>
      </c>
      <c r="W77" s="168"/>
      <c r="X77" s="175">
        <f>IF('Tab6'!C36="",'Tab6'!C37+'Tab6'!C39,'Tab6'!C38+'Tab6'!C40)</f>
        <v>1201.0786238735052</v>
      </c>
      <c r="Y77" s="175">
        <f>IF('Tab6'!D36="",'Tab6'!D37+'Tab6'!D39,'Tab6'!D38+'Tab6'!D40)</f>
        <v>1340.9436966263906</v>
      </c>
      <c r="Z77" s="175">
        <f>IF('Tab6'!E36="",'Tab6'!E37+'Tab6'!E39,'Tab6'!E38+'Tab6'!E40)</f>
        <v>1228.9038561999153</v>
      </c>
    </row>
    <row r="78" spans="1:26" x14ac:dyDescent="0.2">
      <c r="A78" s="168">
        <v>4</v>
      </c>
      <c r="B78" s="168"/>
      <c r="C78" s="168">
        <v>92.9</v>
      </c>
      <c r="D78" s="168">
        <v>73.900000000000006</v>
      </c>
      <c r="E78" s="168"/>
      <c r="F78" s="168"/>
      <c r="G78" s="168"/>
      <c r="I78" s="173">
        <v>59.6</v>
      </c>
      <c r="J78" s="165">
        <v>4</v>
      </c>
      <c r="L78" s="174">
        <v>11449</v>
      </c>
      <c r="M78" s="173">
        <v>94.6</v>
      </c>
      <c r="N78" s="173">
        <f t="shared" si="0"/>
        <v>245.87666946308727</v>
      </c>
      <c r="V78" s="168" t="s">
        <v>83</v>
      </c>
      <c r="W78" s="168"/>
      <c r="X78" s="176">
        <f>X72-X77-X76-X75-X74</f>
        <v>11846.050611908711</v>
      </c>
      <c r="Y78" s="176">
        <f>Y72-Y77-Y76-Y75-Y74</f>
        <v>12371.078126486218</v>
      </c>
      <c r="Z78" s="176">
        <f>Z72-Z77-Z76-Z75-Z74</f>
        <v>11979.564483872551</v>
      </c>
    </row>
    <row r="79" spans="1:26" x14ac:dyDescent="0.2">
      <c r="A79" s="168">
        <v>1</v>
      </c>
      <c r="B79" s="168">
        <v>1985</v>
      </c>
      <c r="C79" s="168">
        <v>123.4</v>
      </c>
      <c r="D79" s="168">
        <v>100.8</v>
      </c>
      <c r="E79" s="168"/>
      <c r="F79" s="168"/>
      <c r="G79" s="168"/>
      <c r="I79" s="173">
        <v>60.4</v>
      </c>
      <c r="J79" s="165">
        <v>1</v>
      </c>
      <c r="K79" s="165">
        <v>1985</v>
      </c>
      <c r="L79" s="174">
        <v>16918</v>
      </c>
      <c r="M79" s="173">
        <v>103.6</v>
      </c>
      <c r="N79" s="173">
        <f t="shared" si="0"/>
        <v>265.70226821192057</v>
      </c>
      <c r="V79" s="168"/>
      <c r="W79" s="168"/>
      <c r="X79" s="168"/>
      <c r="Y79" s="168"/>
      <c r="Z79" s="168"/>
    </row>
    <row r="80" spans="1:26" x14ac:dyDescent="0.2">
      <c r="A80" s="168">
        <v>2</v>
      </c>
      <c r="B80" s="168"/>
      <c r="C80" s="168">
        <v>102</v>
      </c>
      <c r="D80" s="168">
        <v>81.099999999999994</v>
      </c>
      <c r="E80" s="168"/>
      <c r="F80" s="168"/>
      <c r="G80" s="168"/>
      <c r="I80" s="173">
        <v>61.5</v>
      </c>
      <c r="J80" s="165">
        <v>2</v>
      </c>
      <c r="L80" s="174">
        <v>14237</v>
      </c>
      <c r="M80" s="173">
        <v>115.3</v>
      </c>
      <c r="N80" s="173">
        <f t="shared" si="0"/>
        <v>290.4200772357724</v>
      </c>
      <c r="V80" s="167" t="s">
        <v>162</v>
      </c>
      <c r="W80" s="168"/>
      <c r="X80" s="168"/>
      <c r="Y80" s="168"/>
    </row>
    <row r="81" spans="1:25" x14ac:dyDescent="0.2">
      <c r="A81" s="168">
        <v>3</v>
      </c>
      <c r="B81" s="168"/>
      <c r="C81" s="168">
        <v>108.4</v>
      </c>
      <c r="D81" s="168">
        <v>86</v>
      </c>
      <c r="E81" s="168"/>
      <c r="F81" s="168"/>
      <c r="G81" s="168"/>
      <c r="I81" s="173">
        <v>62</v>
      </c>
      <c r="J81" s="165">
        <v>3</v>
      </c>
      <c r="L81" s="174">
        <v>14329</v>
      </c>
      <c r="M81" s="173">
        <v>103</v>
      </c>
      <c r="N81" s="173">
        <f t="shared" si="0"/>
        <v>257.34633064516134</v>
      </c>
      <c r="V81" s="168"/>
      <c r="W81" s="168"/>
      <c r="X81" s="168"/>
      <c r="Y81" s="168"/>
    </row>
    <row r="82" spans="1:25" x14ac:dyDescent="0.2">
      <c r="A82" s="168">
        <v>4</v>
      </c>
      <c r="B82" s="168"/>
      <c r="C82" s="168">
        <v>109.6</v>
      </c>
      <c r="D82" s="168">
        <v>87.1</v>
      </c>
      <c r="E82" s="168"/>
      <c r="F82" s="168"/>
      <c r="G82" s="168"/>
      <c r="I82" s="173">
        <v>63</v>
      </c>
      <c r="J82" s="165">
        <v>4</v>
      </c>
      <c r="L82" s="174">
        <v>13060</v>
      </c>
      <c r="M82" s="173">
        <v>118.7</v>
      </c>
      <c r="N82" s="173">
        <f t="shared" si="0"/>
        <v>291.86540079365085</v>
      </c>
      <c r="V82" s="168"/>
      <c r="W82" s="172" t="str">
        <f>+'Tab4'!C6</f>
        <v>2018</v>
      </c>
      <c r="X82" s="172" t="str">
        <f>+'Tab4'!D6</f>
        <v>2019</v>
      </c>
      <c r="Y82" s="172" t="str">
        <f>+'Tab4'!E6</f>
        <v>2020</v>
      </c>
    </row>
    <row r="83" spans="1:25" x14ac:dyDescent="0.2">
      <c r="A83" s="168">
        <v>1</v>
      </c>
      <c r="B83" s="168">
        <v>1986</v>
      </c>
      <c r="C83" s="168">
        <v>141</v>
      </c>
      <c r="D83" s="168">
        <v>115.2</v>
      </c>
      <c r="E83" s="168"/>
      <c r="F83" s="168"/>
      <c r="G83" s="168"/>
      <c r="I83" s="173">
        <v>64</v>
      </c>
      <c r="J83" s="165">
        <v>1</v>
      </c>
      <c r="K83" s="165">
        <v>1986</v>
      </c>
      <c r="L83" s="174">
        <v>14314</v>
      </c>
      <c r="M83" s="173">
        <v>111.8</v>
      </c>
      <c r="N83" s="173">
        <f t="shared" si="0"/>
        <v>270.60403906250002</v>
      </c>
      <c r="V83" s="168" t="s">
        <v>84</v>
      </c>
      <c r="W83" s="175">
        <f>IF('Tab4'!C14="",'Tab4'!C13,'Tab4'!C14)</f>
        <v>8904.3769745772461</v>
      </c>
      <c r="X83" s="175">
        <f>IF('Tab4'!D14="",'Tab4'!D13,'Tab4'!D14)</f>
        <v>8866.8966085764332</v>
      </c>
      <c r="Y83" s="175">
        <f>IF('Tab4'!E14="",'Tab4'!E13,'Tab4'!E14)</f>
        <v>8740.3543440821522</v>
      </c>
    </row>
    <row r="84" spans="1:25" x14ac:dyDescent="0.2">
      <c r="A84" s="168">
        <v>2</v>
      </c>
      <c r="B84" s="168"/>
      <c r="C84" s="168">
        <v>120.5</v>
      </c>
      <c r="D84" s="168">
        <v>93.2</v>
      </c>
      <c r="E84" s="168"/>
      <c r="F84" s="168"/>
      <c r="G84" s="168"/>
      <c r="I84" s="173">
        <v>65</v>
      </c>
      <c r="J84" s="165">
        <v>2</v>
      </c>
      <c r="L84" s="174">
        <v>13505</v>
      </c>
      <c r="M84" s="173">
        <v>121.5</v>
      </c>
      <c r="N84" s="173">
        <f t="shared" si="0"/>
        <v>289.55786538461541</v>
      </c>
      <c r="V84" s="168" t="s">
        <v>169</v>
      </c>
      <c r="W84" s="175">
        <f>IF('Tab4'!C16="",'Tab4'!C15,'Tab4'!C16)</f>
        <v>6748.8583414238074</v>
      </c>
      <c r="X84" s="175">
        <f>IF('Tab4'!D16="",'Tab4'!D15,'Tab4'!D16)</f>
        <v>5905.4067986511109</v>
      </c>
      <c r="Y84" s="175">
        <f>IF('Tab4'!E16="",'Tab4'!E15,'Tab4'!E16)</f>
        <v>5870.5359812985025</v>
      </c>
    </row>
    <row r="85" spans="1:25" x14ac:dyDescent="0.2">
      <c r="A85" s="168">
        <v>3</v>
      </c>
      <c r="B85" s="168"/>
      <c r="C85" s="168">
        <v>115.7</v>
      </c>
      <c r="D85" s="168">
        <v>91.1</v>
      </c>
      <c r="E85" s="168"/>
      <c r="F85" s="168"/>
      <c r="G85" s="168"/>
      <c r="I85" s="173">
        <v>67</v>
      </c>
      <c r="J85" s="165">
        <v>3</v>
      </c>
      <c r="L85" s="174">
        <v>12132</v>
      </c>
      <c r="M85" s="173">
        <v>100.8</v>
      </c>
      <c r="N85" s="173">
        <f t="shared" si="0"/>
        <v>233.05486567164183</v>
      </c>
      <c r="V85" s="168" t="s">
        <v>7</v>
      </c>
      <c r="W85" s="175">
        <f>IF('Tab4'!C18="",'Tab4'!C17,'Tab4'!C18)</f>
        <v>1876.3099251303952</v>
      </c>
      <c r="X85" s="175">
        <f>IF('Tab4'!D18="",'Tab4'!D17,'Tab4'!D18)</f>
        <v>2097.286501513945</v>
      </c>
      <c r="Y85" s="175">
        <f>IF('Tab4'!E18="",'Tab4'!E17,'Tab4'!E18)</f>
        <v>1776.8332046777334</v>
      </c>
    </row>
    <row r="86" spans="1:25" x14ac:dyDescent="0.2">
      <c r="A86" s="168">
        <v>4</v>
      </c>
      <c r="B86" s="168"/>
      <c r="C86" s="168">
        <v>114.4</v>
      </c>
      <c r="D86" s="168">
        <v>90.8</v>
      </c>
      <c r="E86" s="168"/>
      <c r="F86" s="168"/>
      <c r="G86" s="168"/>
      <c r="I86" s="173">
        <v>68.5</v>
      </c>
      <c r="J86" s="165">
        <v>4</v>
      </c>
      <c r="L86" s="174">
        <v>11763</v>
      </c>
      <c r="M86" s="173">
        <v>120.6</v>
      </c>
      <c r="N86" s="173">
        <f t="shared" si="0"/>
        <v>272.72765693430659</v>
      </c>
      <c r="V86" s="165" t="s">
        <v>8</v>
      </c>
      <c r="W86" s="175">
        <f>IF('Tab4'!C20="",'Tab4'!C19,'Tab4'!C20)</f>
        <v>1723.7394637740249</v>
      </c>
      <c r="X86" s="175">
        <f>IF('Tab4'!D20="",'Tab4'!D19,'Tab4'!D20)</f>
        <v>1715.0155545624007</v>
      </c>
      <c r="Y86" s="175">
        <f>IF('Tab4'!E20="",'Tab4'!E19,'Tab4'!E20)</f>
        <v>2036.0218121420889</v>
      </c>
    </row>
    <row r="87" spans="1:25" x14ac:dyDescent="0.2">
      <c r="A87" s="168">
        <v>1</v>
      </c>
      <c r="B87" s="168">
        <v>1987</v>
      </c>
      <c r="C87" s="168">
        <v>152.19999999999999</v>
      </c>
      <c r="D87" s="168">
        <v>121.3</v>
      </c>
      <c r="E87" s="168"/>
      <c r="F87" s="168"/>
      <c r="G87" s="168"/>
      <c r="I87" s="173">
        <v>70.5</v>
      </c>
      <c r="J87" s="165">
        <v>1</v>
      </c>
      <c r="K87" s="165">
        <v>1987</v>
      </c>
      <c r="L87" s="174">
        <v>17280</v>
      </c>
      <c r="M87" s="173">
        <v>135.6</v>
      </c>
      <c r="N87" s="173">
        <f t="shared" si="0"/>
        <v>297.9497446808511</v>
      </c>
      <c r="V87" s="168" t="s">
        <v>9</v>
      </c>
      <c r="W87" s="175">
        <f>IF('Tab4'!C20="",'Tab4'!C21,'Tab4'!C22)</f>
        <v>573.57984776658577</v>
      </c>
      <c r="X87" s="175">
        <f>IF('Tab4'!D20="",'Tab4'!D21,'Tab4'!D22)</f>
        <v>750.93103671113693</v>
      </c>
      <c r="Y87" s="175">
        <f>IF('Tab4'!E20="",'Tab4'!E21,'Tab4'!E22)</f>
        <v>790.99551165503703</v>
      </c>
    </row>
    <row r="88" spans="1:25" x14ac:dyDescent="0.2">
      <c r="A88" s="168">
        <v>2</v>
      </c>
      <c r="B88" s="168"/>
      <c r="C88" s="168">
        <v>109.2</v>
      </c>
      <c r="D88" s="168">
        <v>86.1</v>
      </c>
      <c r="E88" s="168"/>
      <c r="F88" s="168"/>
      <c r="G88" s="168"/>
      <c r="I88" s="173">
        <v>71.599999999999994</v>
      </c>
      <c r="J88" s="165">
        <v>2</v>
      </c>
      <c r="L88" s="174">
        <v>12241</v>
      </c>
      <c r="M88" s="173">
        <v>135.9</v>
      </c>
      <c r="N88" s="173">
        <f t="shared" si="0"/>
        <v>294.02135824022355</v>
      </c>
      <c r="V88" s="168" t="s">
        <v>10</v>
      </c>
      <c r="W88" s="175">
        <f>IF('Tab4'!C22="",'Tab4'!C29,'Tab4'!C30)</f>
        <v>2198.8611608924539</v>
      </c>
      <c r="X88" s="175">
        <f>IF('Tab4'!D22="",'Tab4'!D29,'Tab4'!D30)</f>
        <v>2298.9281077959999</v>
      </c>
      <c r="Y88" s="175">
        <f>IF('Tab4'!E22="",'Tab4'!E29,'Tab4'!E30)</f>
        <v>2302.5662864483888</v>
      </c>
    </row>
    <row r="89" spans="1:25" x14ac:dyDescent="0.2">
      <c r="A89" s="168">
        <v>3</v>
      </c>
      <c r="B89" s="168"/>
      <c r="C89" s="168">
        <v>110.1</v>
      </c>
      <c r="D89" s="168">
        <v>87.3</v>
      </c>
      <c r="E89" s="168"/>
      <c r="F89" s="168"/>
      <c r="G89" s="168"/>
      <c r="I89" s="173">
        <v>72.3</v>
      </c>
      <c r="J89" s="165">
        <v>3</v>
      </c>
      <c r="L89" s="174">
        <v>11506</v>
      </c>
      <c r="M89" s="173">
        <v>112.3</v>
      </c>
      <c r="N89" s="173">
        <f t="shared" si="0"/>
        <v>240.6101279391425</v>
      </c>
      <c r="V89" s="168" t="s">
        <v>11</v>
      </c>
      <c r="W89" s="175">
        <f>IF('Tab4'!C30="",'Tab4'!C31,'Tab4'!C32)</f>
        <v>540.69659437321695</v>
      </c>
      <c r="X89" s="175">
        <f>IF('Tab4'!D30="",'Tab4'!D31,'Tab4'!D32)</f>
        <v>506.53855755591928</v>
      </c>
      <c r="Y89" s="175">
        <f>IF('Tab4'!E30="",'Tab4'!E31,'Tab4'!E32)</f>
        <v>607.81922434697947</v>
      </c>
    </row>
    <row r="90" spans="1:25" x14ac:dyDescent="0.2">
      <c r="A90" s="168">
        <v>4</v>
      </c>
      <c r="B90" s="168"/>
      <c r="C90" s="168">
        <v>112</v>
      </c>
      <c r="D90" s="168">
        <v>89.8</v>
      </c>
      <c r="E90" s="168"/>
      <c r="F90" s="168"/>
      <c r="G90" s="168"/>
      <c r="I90" s="173">
        <v>73.599999999999994</v>
      </c>
      <c r="J90" s="165">
        <v>4</v>
      </c>
      <c r="L90" s="174">
        <v>12860</v>
      </c>
      <c r="M90" s="173">
        <v>134.5</v>
      </c>
      <c r="N90" s="173">
        <f t="shared" si="0"/>
        <v>283.08503736413047</v>
      </c>
      <c r="V90" s="168" t="s">
        <v>12</v>
      </c>
      <c r="W90" s="175">
        <f>IF('Tab4'!C32="",'Tab4'!C33,'Tab4'!C34)</f>
        <v>1093.9684121220591</v>
      </c>
      <c r="X90" s="175">
        <f>IF('Tab4'!D32="",'Tab4'!D33,'Tab4'!D34)</f>
        <v>1202.7935045741633</v>
      </c>
      <c r="Y90" s="175">
        <f>IF('Tab4'!E32="",'Tab4'!E33,'Tab4'!E34)</f>
        <v>1394.3954936555808</v>
      </c>
    </row>
    <row r="91" spans="1:25" x14ac:dyDescent="0.2">
      <c r="A91" s="168">
        <v>1</v>
      </c>
      <c r="B91" s="168">
        <v>1988</v>
      </c>
      <c r="C91" s="168">
        <v>134.1</v>
      </c>
      <c r="D91" s="168">
        <v>107.5</v>
      </c>
      <c r="E91" s="168"/>
      <c r="F91" s="168"/>
      <c r="G91" s="168"/>
      <c r="I91" s="173">
        <v>75.2</v>
      </c>
      <c r="J91" s="165">
        <v>1</v>
      </c>
      <c r="K91" s="165">
        <v>1988</v>
      </c>
      <c r="L91" s="174">
        <v>10180</v>
      </c>
      <c r="M91" s="173">
        <v>130.80000000000001</v>
      </c>
      <c r="N91" s="173">
        <f t="shared" si="0"/>
        <v>269.4401728723405</v>
      </c>
      <c r="V91" s="168" t="s">
        <v>13</v>
      </c>
      <c r="W91" s="175">
        <f>IF('Tab4'!C34="",'Tab4'!C35,'Tab4'!C36)</f>
        <v>178.36200313241494</v>
      </c>
      <c r="X91" s="175">
        <f>IF('Tab4'!D34="",'Tab4'!D35,'Tab4'!D36)</f>
        <v>271.74329495989718</v>
      </c>
      <c r="Y91" s="175">
        <f>IF('Tab4'!E34="",'Tab4'!E35,'Tab4'!E36)</f>
        <v>143.74115385315406</v>
      </c>
    </row>
    <row r="92" spans="1:25" x14ac:dyDescent="0.2">
      <c r="A92" s="168">
        <v>2</v>
      </c>
      <c r="B92" s="168"/>
      <c r="C92" s="168">
        <v>113.7</v>
      </c>
      <c r="D92" s="168">
        <v>90</v>
      </c>
      <c r="E92" s="168"/>
      <c r="F92" s="168"/>
      <c r="G92" s="168"/>
      <c r="I92" s="173">
        <v>76.7</v>
      </c>
      <c r="J92" s="165">
        <v>2</v>
      </c>
      <c r="L92" s="174">
        <v>11081</v>
      </c>
      <c r="M92" s="173">
        <v>95.1</v>
      </c>
      <c r="N92" s="173">
        <f t="shared" si="0"/>
        <v>192.06914276401568</v>
      </c>
      <c r="V92" s="168" t="s">
        <v>14</v>
      </c>
      <c r="W92" s="175">
        <f>IF('Tab4'!C38="",'Tab4'!C37,'Tab4'!C38)</f>
        <v>836.59018884125203</v>
      </c>
      <c r="X92" s="175">
        <f>IF('Tab4'!D38="",'Tab4'!D37,'Tab4'!D38)</f>
        <v>1036.4614203232363</v>
      </c>
      <c r="Y92" s="175">
        <f>IF('Tab4'!E38="",'Tab4'!E37,'Tab4'!E38)</f>
        <v>1069.6740028511836</v>
      </c>
    </row>
    <row r="93" spans="1:25" x14ac:dyDescent="0.2">
      <c r="A93" s="168">
        <v>3</v>
      </c>
      <c r="B93" s="168"/>
      <c r="C93" s="168">
        <v>116.3</v>
      </c>
      <c r="D93" s="168">
        <v>93.1</v>
      </c>
      <c r="E93" s="168"/>
      <c r="F93" s="168"/>
      <c r="G93" s="168"/>
      <c r="I93" s="173">
        <v>77</v>
      </c>
      <c r="J93" s="165">
        <v>3</v>
      </c>
      <c r="L93" s="174">
        <v>15987</v>
      </c>
      <c r="M93" s="173">
        <v>148.69999999999999</v>
      </c>
      <c r="N93" s="173">
        <f t="shared" si="0"/>
        <v>299.15253571428576</v>
      </c>
      <c r="V93" s="168" t="s">
        <v>85</v>
      </c>
      <c r="W93" s="176">
        <f>SUM(W83:W92)</f>
        <v>24675.342912033455</v>
      </c>
      <c r="X93" s="176">
        <f>SUM(X83:X92)</f>
        <v>24652.001385224241</v>
      </c>
      <c r="Y93" s="176">
        <f>SUM(Y83:Y92)</f>
        <v>24732.937015010801</v>
      </c>
    </row>
    <row r="94" spans="1:25" x14ac:dyDescent="0.2">
      <c r="A94" s="168">
        <v>4</v>
      </c>
      <c r="B94" s="168"/>
      <c r="C94" s="168">
        <v>115.2</v>
      </c>
      <c r="D94" s="168">
        <v>93.4</v>
      </c>
      <c r="E94" s="168"/>
      <c r="F94" s="168"/>
      <c r="G94" s="168"/>
      <c r="I94" s="173">
        <v>78.099999999999994</v>
      </c>
      <c r="J94" s="165">
        <v>4</v>
      </c>
      <c r="L94" s="174">
        <v>12493</v>
      </c>
      <c r="M94" s="173">
        <v>199.8</v>
      </c>
      <c r="N94" s="173">
        <f t="shared" si="0"/>
        <v>396.29345070422551</v>
      </c>
      <c r="V94" s="168"/>
      <c r="W94" s="168"/>
      <c r="X94" s="168"/>
      <c r="Y94" s="168"/>
    </row>
    <row r="95" spans="1:25" x14ac:dyDescent="0.2">
      <c r="A95" s="168">
        <v>1</v>
      </c>
      <c r="B95" s="168">
        <v>1989</v>
      </c>
      <c r="C95" s="168">
        <v>106.6</v>
      </c>
      <c r="D95" s="168">
        <v>86.4</v>
      </c>
      <c r="E95" s="168"/>
      <c r="F95" s="168"/>
      <c r="G95" s="168"/>
      <c r="I95" s="173">
        <v>78.900000000000006</v>
      </c>
      <c r="J95" s="165">
        <v>1</v>
      </c>
      <c r="K95" s="165">
        <v>1989</v>
      </c>
      <c r="L95" s="174">
        <v>10988</v>
      </c>
      <c r="M95" s="173">
        <v>142.6</v>
      </c>
      <c r="N95" s="173">
        <f t="shared" si="0"/>
        <v>279.97223700887201</v>
      </c>
      <c r="V95" s="168" t="s">
        <v>170</v>
      </c>
      <c r="W95" s="177">
        <f>+W93+X72</f>
        <v>39836.682531271472</v>
      </c>
      <c r="X95" s="177">
        <f>+X93+Y72</f>
        <v>40484.678435974754</v>
      </c>
      <c r="Y95" s="177">
        <f>+Y93+Z72</f>
        <v>40235.376881959775</v>
      </c>
    </row>
    <row r="96" spans="1:25" x14ac:dyDescent="0.2">
      <c r="A96" s="168">
        <v>2</v>
      </c>
      <c r="B96" s="168"/>
      <c r="C96" s="168">
        <v>98</v>
      </c>
      <c r="D96" s="168">
        <v>79.599999999999994</v>
      </c>
      <c r="E96" s="168"/>
      <c r="F96" s="168"/>
      <c r="G96" s="168"/>
      <c r="I96" s="173">
        <v>80.3</v>
      </c>
      <c r="J96" s="165">
        <v>2</v>
      </c>
      <c r="L96" s="174">
        <v>10292</v>
      </c>
      <c r="M96" s="173">
        <v>117.3</v>
      </c>
      <c r="N96" s="173">
        <f t="shared" si="0"/>
        <v>226.2845547945206</v>
      </c>
    </row>
    <row r="97" spans="1:25" x14ac:dyDescent="0.2">
      <c r="A97" s="168">
        <v>3</v>
      </c>
      <c r="B97" s="168"/>
      <c r="C97" s="168">
        <v>96.9</v>
      </c>
      <c r="D97" s="168">
        <v>79</v>
      </c>
      <c r="E97" s="168"/>
      <c r="F97" s="168"/>
      <c r="G97" s="168"/>
      <c r="I97" s="173">
        <v>80.599999999999994</v>
      </c>
      <c r="J97" s="165">
        <v>3</v>
      </c>
      <c r="L97" s="174">
        <v>11352</v>
      </c>
      <c r="M97" s="173">
        <v>103.6</v>
      </c>
      <c r="N97" s="173">
        <f t="shared" si="0"/>
        <v>199.11187344913154</v>
      </c>
      <c r="Y97" s="168"/>
    </row>
    <row r="98" spans="1:25" x14ac:dyDescent="0.2">
      <c r="A98" s="168">
        <v>4</v>
      </c>
      <c r="B98" s="168"/>
      <c r="C98" s="168">
        <v>93.4</v>
      </c>
      <c r="D98" s="168">
        <v>76.8</v>
      </c>
      <c r="E98" s="168"/>
      <c r="F98" s="168"/>
      <c r="G98" s="168"/>
      <c r="I98" s="173">
        <v>81.400000000000006</v>
      </c>
      <c r="J98" s="165">
        <v>4</v>
      </c>
      <c r="L98" s="174">
        <v>11958</v>
      </c>
      <c r="M98" s="173">
        <v>132</v>
      </c>
      <c r="N98" s="173">
        <f t="shared" si="0"/>
        <v>251.20135135135138</v>
      </c>
      <c r="V98" s="167" t="s">
        <v>185</v>
      </c>
      <c r="W98" s="168"/>
      <c r="X98" s="168"/>
      <c r="Y98" s="168"/>
    </row>
    <row r="99" spans="1:25" x14ac:dyDescent="0.2">
      <c r="A99" s="168">
        <v>1</v>
      </c>
      <c r="B99" s="168">
        <v>1990</v>
      </c>
      <c r="C99" s="168">
        <v>99.4</v>
      </c>
      <c r="D99" s="168">
        <v>81.3</v>
      </c>
      <c r="E99" s="168"/>
      <c r="F99" s="168"/>
      <c r="G99" s="168"/>
      <c r="I99" s="173">
        <v>82.3</v>
      </c>
      <c r="J99" s="165">
        <v>1</v>
      </c>
      <c r="K99" s="165">
        <v>1990</v>
      </c>
      <c r="L99" s="174">
        <v>13741</v>
      </c>
      <c r="M99" s="173">
        <v>142.9</v>
      </c>
      <c r="N99" s="173">
        <f t="shared" si="0"/>
        <v>268.97061664641564</v>
      </c>
      <c r="V99" s="168"/>
      <c r="X99" s="168"/>
      <c r="Y99" s="168"/>
    </row>
    <row r="100" spans="1:25" x14ac:dyDescent="0.2">
      <c r="A100" s="168">
        <v>2</v>
      </c>
      <c r="B100" s="168"/>
      <c r="C100" s="168">
        <v>88.6</v>
      </c>
      <c r="D100" s="168">
        <v>73.099999999999994</v>
      </c>
      <c r="E100" s="168"/>
      <c r="F100" s="168"/>
      <c r="G100" s="168"/>
      <c r="I100" s="173">
        <v>83.4</v>
      </c>
      <c r="J100" s="165">
        <v>2</v>
      </c>
      <c r="L100" s="174">
        <v>10045</v>
      </c>
      <c r="M100" s="173">
        <v>116.5</v>
      </c>
      <c r="N100" s="173">
        <f t="shared" si="0"/>
        <v>216.38757494004798</v>
      </c>
      <c r="V100" s="168"/>
      <c r="W100" s="172" t="str">
        <f>+W82</f>
        <v>2018</v>
      </c>
      <c r="X100" s="172" t="str">
        <f>+X82</f>
        <v>2019</v>
      </c>
      <c r="Y100" s="172" t="str">
        <f>+Y82</f>
        <v>2020</v>
      </c>
    </row>
    <row r="101" spans="1:25" x14ac:dyDescent="0.2">
      <c r="A101" s="168">
        <v>3</v>
      </c>
      <c r="B101" s="168"/>
      <c r="C101" s="168">
        <v>88.2</v>
      </c>
      <c r="D101" s="168">
        <v>72.5</v>
      </c>
      <c r="E101" s="168"/>
      <c r="F101" s="168"/>
      <c r="G101" s="168"/>
      <c r="I101" s="173">
        <v>83.7</v>
      </c>
      <c r="J101" s="165">
        <v>3</v>
      </c>
      <c r="L101" s="174">
        <v>10870</v>
      </c>
      <c r="M101" s="173">
        <v>101.4</v>
      </c>
      <c r="N101" s="173">
        <f t="shared" si="0"/>
        <v>187.66571684587819</v>
      </c>
      <c r="V101" s="168" t="s">
        <v>18</v>
      </c>
      <c r="W101" s="178">
        <f>IF('Tab7'!C10="",+'Tab7'!C9+'Tab11'!C9,+'Tab7'!C10+'Tab11'!C10)</f>
        <v>29861.201098550722</v>
      </c>
      <c r="X101" s="178">
        <f>IF('Tab7'!D10="",+'Tab7'!D9+'Tab11'!D9,+'Tab7'!D10+'Tab11'!D10)</f>
        <v>36333.151440579713</v>
      </c>
      <c r="Y101" s="178">
        <f>IF('Tab7'!E10="",+'Tab7'!E9+'Tab11'!E9,+'Tab7'!E10+'Tab11'!E10)</f>
        <v>32197.085212471015</v>
      </c>
    </row>
    <row r="102" spans="1:25" x14ac:dyDescent="0.2">
      <c r="A102" s="168">
        <v>4</v>
      </c>
      <c r="B102" s="168"/>
      <c r="C102" s="168">
        <v>84.8</v>
      </c>
      <c r="D102" s="168">
        <v>70.2</v>
      </c>
      <c r="E102" s="168"/>
      <c r="F102" s="168"/>
      <c r="G102" s="168"/>
      <c r="I102" s="173">
        <v>85.1</v>
      </c>
      <c r="J102" s="165">
        <v>4</v>
      </c>
      <c r="L102" s="174">
        <v>11076</v>
      </c>
      <c r="M102" s="173">
        <v>120</v>
      </c>
      <c r="N102" s="173">
        <f t="shared" si="0"/>
        <v>218.43595769682733</v>
      </c>
      <c r="V102" s="168" t="s">
        <v>86</v>
      </c>
      <c r="W102" s="178">
        <f>IF('Tab7'!C12="",+'Tab7'!C11+'Tab11'!C11,+'Tab7'!C12+'Tab11'!C12)</f>
        <v>90583.531272727269</v>
      </c>
      <c r="X102" s="178">
        <f>IF('Tab7'!D12="",+'Tab7'!D11+'Tab11'!D11,+'Tab7'!D12+'Tab11'!D12)</f>
        <v>90885.235003952577</v>
      </c>
      <c r="Y102" s="178">
        <f>IF('Tab7'!E12="",+'Tab7'!E11+'Tab11'!E11,+'Tab7'!E12+'Tab11'!E12)</f>
        <v>90395.74477124901</v>
      </c>
    </row>
    <row r="103" spans="1:25" x14ac:dyDescent="0.2">
      <c r="A103" s="168">
        <v>1</v>
      </c>
      <c r="B103" s="168">
        <v>1991</v>
      </c>
      <c r="C103" s="168">
        <v>97.5</v>
      </c>
      <c r="D103" s="168">
        <v>82.4</v>
      </c>
      <c r="E103" s="168"/>
      <c r="F103" s="168"/>
      <c r="G103" s="168"/>
      <c r="I103" s="173">
        <v>85.5</v>
      </c>
      <c r="J103" s="165">
        <v>1</v>
      </c>
      <c r="K103" s="165">
        <v>1991</v>
      </c>
      <c r="L103" s="174">
        <v>10172</v>
      </c>
      <c r="M103" s="173">
        <v>130.10000000000002</v>
      </c>
      <c r="N103" s="173">
        <f t="shared" ref="N103:N106" si="1">M103/I103*$I$69</f>
        <v>235.71304970760241</v>
      </c>
      <c r="O103" s="174">
        <v>6727</v>
      </c>
      <c r="P103" s="173">
        <v>376.9</v>
      </c>
      <c r="Q103" s="173">
        <f>P103/I103*$I$69</f>
        <v>682.86124853801175</v>
      </c>
      <c r="R103" s="174">
        <v>9077</v>
      </c>
      <c r="S103" s="173">
        <v>139.9</v>
      </c>
      <c r="T103" s="173">
        <f>S103/I103*$I$69</f>
        <v>253.46852923976613</v>
      </c>
      <c r="V103" s="168" t="s">
        <v>63</v>
      </c>
      <c r="W103" s="178">
        <f>IF('Tab7'!C14="",+'Tab7'!C13+'Tab11'!C13,+'Tab7'!C14+'Tab11'!C14)</f>
        <v>32604.239633540372</v>
      </c>
      <c r="X103" s="178">
        <f>IF('Tab7'!D14="",+'Tab7'!D13+'Tab11'!D13,+'Tab7'!D14+'Tab11'!D14)</f>
        <v>37173.078577639753</v>
      </c>
      <c r="Y103" s="178">
        <f>IF('Tab7'!E14="",+'Tab7'!E13+'Tab11'!E13,+'Tab7'!E14+'Tab11'!E14)</f>
        <v>39406.155049470181</v>
      </c>
    </row>
    <row r="104" spans="1:25" x14ac:dyDescent="0.2">
      <c r="A104" s="168">
        <v>2</v>
      </c>
      <c r="B104" s="168"/>
      <c r="C104" s="168">
        <v>93.9</v>
      </c>
      <c r="D104" s="168">
        <v>78</v>
      </c>
      <c r="E104" s="168"/>
      <c r="F104" s="168"/>
      <c r="G104" s="168"/>
      <c r="I104" s="173">
        <v>86.6</v>
      </c>
      <c r="J104" s="165">
        <v>2</v>
      </c>
      <c r="L104" s="174">
        <v>10188</v>
      </c>
      <c r="M104" s="173">
        <v>126.69999999999993</v>
      </c>
      <c r="N104" s="173">
        <f t="shared" si="1"/>
        <v>226.63718533487292</v>
      </c>
      <c r="O104" s="174">
        <v>5864</v>
      </c>
      <c r="P104" s="173">
        <v>369.29999999999995</v>
      </c>
      <c r="Q104" s="173">
        <f t="shared" ref="Q104:Q167" si="2">P104/I104*$I$69</f>
        <v>660.59283775981532</v>
      </c>
      <c r="R104" s="174">
        <v>12525</v>
      </c>
      <c r="S104" s="173">
        <v>176.29999999999998</v>
      </c>
      <c r="T104" s="173">
        <f t="shared" ref="T104:T167" si="3">S104/I104*$I$69</f>
        <v>315.36018764434186</v>
      </c>
      <c r="V104" s="168" t="s">
        <v>14</v>
      </c>
      <c r="W104" s="179">
        <f>+W106-SUM(W101:W103)</f>
        <v>295967.06376566866</v>
      </c>
      <c r="X104" s="179">
        <f>+X106-SUM(X101:X103)</f>
        <v>318893.27676203824</v>
      </c>
      <c r="Y104" s="179">
        <f>+Y106-SUM(Y101:Y103)</f>
        <v>363630.10632896074</v>
      </c>
    </row>
    <row r="105" spans="1:25" x14ac:dyDescent="0.2">
      <c r="A105" s="168">
        <v>3</v>
      </c>
      <c r="B105" s="168"/>
      <c r="C105" s="168">
        <v>90.2</v>
      </c>
      <c r="D105" s="168">
        <v>76.099999999999994</v>
      </c>
      <c r="E105" s="168"/>
      <c r="F105" s="168"/>
      <c r="G105" s="168"/>
      <c r="I105" s="173">
        <v>86.6</v>
      </c>
      <c r="J105" s="165">
        <v>3</v>
      </c>
      <c r="L105" s="174">
        <v>10621</v>
      </c>
      <c r="M105" s="173">
        <v>132.60000000000002</v>
      </c>
      <c r="N105" s="173">
        <f t="shared" si="1"/>
        <v>237.19092956120102</v>
      </c>
      <c r="O105" s="174">
        <v>7951</v>
      </c>
      <c r="P105" s="173">
        <v>430.9</v>
      </c>
      <c r="Q105" s="173">
        <f t="shared" si="2"/>
        <v>770.78108256351049</v>
      </c>
      <c r="R105" s="174">
        <v>14126</v>
      </c>
      <c r="S105" s="173">
        <v>204.90000000000003</v>
      </c>
      <c r="T105" s="173">
        <f t="shared" si="3"/>
        <v>366.51901558891467</v>
      </c>
      <c r="V105" s="168"/>
      <c r="W105" s="168"/>
      <c r="X105" s="168"/>
      <c r="Y105" s="168"/>
    </row>
    <row r="106" spans="1:25" x14ac:dyDescent="0.2">
      <c r="A106" s="168">
        <v>4</v>
      </c>
      <c r="B106" s="168"/>
      <c r="C106" s="168">
        <v>92.6</v>
      </c>
      <c r="D106" s="168">
        <v>78.099999999999994</v>
      </c>
      <c r="E106" s="168"/>
      <c r="F106" s="168"/>
      <c r="G106" s="168"/>
      <c r="I106" s="173">
        <v>87.3</v>
      </c>
      <c r="J106" s="165">
        <v>4</v>
      </c>
      <c r="L106" s="174">
        <v>11640</v>
      </c>
      <c r="M106" s="173">
        <v>138.20000000000005</v>
      </c>
      <c r="N106" s="173">
        <f t="shared" si="1"/>
        <v>245.22584765177561</v>
      </c>
      <c r="O106" s="174">
        <v>13048</v>
      </c>
      <c r="P106" s="173">
        <v>427.00000000000023</v>
      </c>
      <c r="Q106" s="173">
        <f t="shared" si="2"/>
        <v>757.68044100801899</v>
      </c>
      <c r="R106" s="174">
        <v>13048</v>
      </c>
      <c r="S106" s="173">
        <v>185</v>
      </c>
      <c r="T106" s="173">
        <f t="shared" si="3"/>
        <v>328.26904352806423</v>
      </c>
      <c r="V106" s="168" t="s">
        <v>87</v>
      </c>
      <c r="W106" s="178">
        <f>IF('Tab7'!C8="",+'Tab7'!C7+'Tab11'!C7,+'Tab7'!C8+'Tab11'!C8)</f>
        <v>449016.03577048704</v>
      </c>
      <c r="X106" s="178">
        <f>IF('Tab7'!D8="",+'Tab7'!D7+'Tab11'!D7,+'Tab7'!D8+'Tab11'!D8)</f>
        <v>483284.74178421026</v>
      </c>
      <c r="Y106" s="178">
        <f>IF('Tab7'!E8="",+'Tab7'!E7+'Tab11'!E7,+'Tab7'!E8+'Tab11'!E8)</f>
        <v>525629.09136215097</v>
      </c>
    </row>
    <row r="107" spans="1:25" x14ac:dyDescent="0.2">
      <c r="A107" s="168">
        <v>1</v>
      </c>
      <c r="B107" s="168">
        <v>1992</v>
      </c>
      <c r="C107" s="168">
        <v>102</v>
      </c>
      <c r="D107" s="168">
        <v>87.1</v>
      </c>
      <c r="E107" s="168"/>
      <c r="F107" s="168"/>
      <c r="G107" s="168"/>
      <c r="I107" s="173">
        <v>87.5</v>
      </c>
      <c r="J107" s="165">
        <v>1</v>
      </c>
      <c r="K107" s="165">
        <v>1992</v>
      </c>
      <c r="L107" s="174">
        <v>10520</v>
      </c>
      <c r="M107" s="173">
        <v>129.4</v>
      </c>
      <c r="N107" s="173">
        <f>M107/I107*$I$69</f>
        <v>229.08606285714291</v>
      </c>
      <c r="O107" s="174">
        <v>6509</v>
      </c>
      <c r="P107" s="173">
        <v>409.5</v>
      </c>
      <c r="Q107" s="173">
        <f t="shared" si="2"/>
        <v>724.96710000000007</v>
      </c>
      <c r="R107" s="174">
        <v>11030</v>
      </c>
      <c r="S107" s="173">
        <v>180.5</v>
      </c>
      <c r="T107" s="173">
        <f t="shared" si="3"/>
        <v>319.55204285714291</v>
      </c>
    </row>
    <row r="108" spans="1:25" x14ac:dyDescent="0.2">
      <c r="A108" s="168">
        <v>2</v>
      </c>
      <c r="B108" s="168"/>
      <c r="C108" s="168">
        <v>92.2</v>
      </c>
      <c r="D108" s="168">
        <v>78.900000000000006</v>
      </c>
      <c r="E108" s="168"/>
      <c r="F108" s="168"/>
      <c r="G108" s="168"/>
      <c r="I108" s="173">
        <v>88.6</v>
      </c>
      <c r="J108" s="165">
        <v>2</v>
      </c>
      <c r="L108" s="174">
        <v>10661</v>
      </c>
      <c r="M108" s="173">
        <v>112.9</v>
      </c>
      <c r="N108" s="173">
        <f t="shared" ref="N108:N171" si="4">M108/I108*$I$69</f>
        <v>197.39341704288947</v>
      </c>
      <c r="O108" s="174">
        <v>5632</v>
      </c>
      <c r="P108" s="173">
        <v>412</v>
      </c>
      <c r="Q108" s="173">
        <f t="shared" si="2"/>
        <v>720.33735891647871</v>
      </c>
      <c r="R108" s="174">
        <v>13252</v>
      </c>
      <c r="S108" s="173">
        <v>167</v>
      </c>
      <c r="T108" s="173">
        <f t="shared" si="3"/>
        <v>291.98140519187365</v>
      </c>
    </row>
    <row r="109" spans="1:25" x14ac:dyDescent="0.2">
      <c r="A109" s="168">
        <v>3</v>
      </c>
      <c r="B109" s="168"/>
      <c r="C109" s="168">
        <v>93.3</v>
      </c>
      <c r="D109" s="168">
        <v>79.900000000000006</v>
      </c>
      <c r="E109" s="168"/>
      <c r="F109" s="168"/>
      <c r="G109" s="168"/>
      <c r="I109" s="173">
        <v>88.7</v>
      </c>
      <c r="J109" s="165">
        <v>3</v>
      </c>
      <c r="L109" s="174">
        <v>11590</v>
      </c>
      <c r="M109" s="173">
        <v>130.59999999999997</v>
      </c>
      <c r="N109" s="173">
        <f t="shared" si="4"/>
        <v>228.082519729425</v>
      </c>
      <c r="O109" s="174">
        <v>8642</v>
      </c>
      <c r="P109" s="173">
        <v>440.40000000000009</v>
      </c>
      <c r="Q109" s="173">
        <f t="shared" si="2"/>
        <v>769.12359639233398</v>
      </c>
      <c r="R109" s="174">
        <v>15450</v>
      </c>
      <c r="S109" s="173">
        <v>219.10000000000002</v>
      </c>
      <c r="T109" s="173">
        <f t="shared" si="3"/>
        <v>382.64073562570468</v>
      </c>
      <c r="V109" s="167" t="s">
        <v>186</v>
      </c>
      <c r="W109" s="168"/>
      <c r="X109" s="168"/>
      <c r="Y109" s="168"/>
    </row>
    <row r="110" spans="1:25" x14ac:dyDescent="0.2">
      <c r="A110" s="168">
        <v>4</v>
      </c>
      <c r="B110" s="168"/>
      <c r="C110" s="168">
        <v>90.8</v>
      </c>
      <c r="D110" s="168">
        <v>77.599999999999994</v>
      </c>
      <c r="E110" s="168"/>
      <c r="F110" s="168"/>
      <c r="G110" s="168"/>
      <c r="I110" s="173">
        <v>89.3</v>
      </c>
      <c r="J110" s="165">
        <v>4</v>
      </c>
      <c r="L110" s="174">
        <v>11917</v>
      </c>
      <c r="M110" s="173">
        <v>108.50000000000006</v>
      </c>
      <c r="N110" s="173">
        <f t="shared" si="4"/>
        <v>188.2134798432252</v>
      </c>
      <c r="O110" s="174">
        <v>7139</v>
      </c>
      <c r="P110" s="173">
        <v>425.59999999999991</v>
      </c>
      <c r="Q110" s="173">
        <f t="shared" si="2"/>
        <v>738.28255319148934</v>
      </c>
      <c r="R110" s="174">
        <v>12309</v>
      </c>
      <c r="S110" s="173">
        <v>109.39999999999998</v>
      </c>
      <c r="T110" s="173">
        <f t="shared" si="3"/>
        <v>189.77469764837628</v>
      </c>
      <c r="V110" s="168"/>
      <c r="W110" s="168"/>
      <c r="X110" s="168"/>
      <c r="Y110" s="168"/>
    </row>
    <row r="111" spans="1:25" x14ac:dyDescent="0.2">
      <c r="A111" s="168">
        <v>1</v>
      </c>
      <c r="B111" s="168">
        <v>1993</v>
      </c>
      <c r="C111" s="168">
        <v>112.6</v>
      </c>
      <c r="D111" s="168">
        <v>96.5</v>
      </c>
      <c r="E111" s="168"/>
      <c r="F111" s="168"/>
      <c r="G111" s="168"/>
      <c r="I111" s="173">
        <v>89.8</v>
      </c>
      <c r="J111" s="165">
        <v>1</v>
      </c>
      <c r="K111" s="165">
        <v>1993</v>
      </c>
      <c r="L111" s="174">
        <v>11275</v>
      </c>
      <c r="M111" s="173">
        <v>136.89999999999998</v>
      </c>
      <c r="N111" s="173">
        <f t="shared" si="4"/>
        <v>236.15631124721605</v>
      </c>
      <c r="O111" s="174">
        <v>6982</v>
      </c>
      <c r="P111" s="173">
        <v>449.4</v>
      </c>
      <c r="Q111" s="173">
        <f t="shared" si="2"/>
        <v>775.22751113585764</v>
      </c>
      <c r="R111" s="174">
        <v>10571</v>
      </c>
      <c r="S111" s="173">
        <v>175.5</v>
      </c>
      <c r="T111" s="173">
        <f t="shared" si="3"/>
        <v>302.7423858574611</v>
      </c>
      <c r="V111" s="168"/>
      <c r="W111" s="172" t="str">
        <f>+W100</f>
        <v>2018</v>
      </c>
      <c r="X111" s="172" t="str">
        <f>+X100</f>
        <v>2019</v>
      </c>
      <c r="Y111" s="172" t="str">
        <f>+Y100</f>
        <v>2020</v>
      </c>
    </row>
    <row r="112" spans="1:25" x14ac:dyDescent="0.2">
      <c r="A112" s="168">
        <v>2</v>
      </c>
      <c r="B112" s="168"/>
      <c r="C112" s="168">
        <f>205.6-C111</f>
        <v>93</v>
      </c>
      <c r="D112" s="168">
        <f>176.6-D111</f>
        <v>80.099999999999994</v>
      </c>
      <c r="E112" s="168"/>
      <c r="F112" s="168"/>
      <c r="G112" s="168"/>
      <c r="I112" s="173">
        <v>90.8</v>
      </c>
      <c r="J112" s="165">
        <v>2</v>
      </c>
      <c r="L112" s="174">
        <v>10076</v>
      </c>
      <c r="M112" s="173">
        <v>115.20000000000002</v>
      </c>
      <c r="N112" s="173">
        <f t="shared" si="4"/>
        <v>196.53462555066088</v>
      </c>
      <c r="O112" s="174">
        <v>6332</v>
      </c>
      <c r="P112" s="173">
        <v>352.9</v>
      </c>
      <c r="Q112" s="173">
        <f t="shared" si="2"/>
        <v>602.05789372246704</v>
      </c>
      <c r="R112" s="174">
        <v>12919</v>
      </c>
      <c r="S112" s="173">
        <v>191.20000000000005</v>
      </c>
      <c r="T112" s="173">
        <f t="shared" si="3"/>
        <v>326.19288546255518</v>
      </c>
      <c r="V112" s="168" t="s">
        <v>171</v>
      </c>
      <c r="W112" s="177">
        <f>IF('Tab7'!C38="",+'Tab7'!C37+'Tab11'!C37,+'Tab7'!C38+'Tab11'!C38)</f>
        <v>6008.5193230381956</v>
      </c>
      <c r="X112" s="177">
        <f>IF('Tab7'!D38="",+'Tab7'!D37+'Tab11'!D37,+'Tab7'!D38+'Tab11'!D38)</f>
        <v>5443.96352332889</v>
      </c>
      <c r="Y112" s="177">
        <f>IF('Tab7'!E38="",+'Tab7'!E37+'Tab11'!E37,+'Tab7'!E38+'Tab11'!E38)</f>
        <v>5205.6222372676284</v>
      </c>
    </row>
    <row r="113" spans="1:25" x14ac:dyDescent="0.2">
      <c r="A113" s="168">
        <v>3</v>
      </c>
      <c r="B113" s="168"/>
      <c r="C113" s="168">
        <f>293.1-C112-C111</f>
        <v>87.500000000000028</v>
      </c>
      <c r="D113" s="168">
        <f>250.2-D112-D111</f>
        <v>73.599999999999994</v>
      </c>
      <c r="E113" s="168"/>
      <c r="F113" s="168"/>
      <c r="G113" s="168"/>
      <c r="I113" s="173">
        <v>90.6</v>
      </c>
      <c r="J113" s="165">
        <v>3</v>
      </c>
      <c r="L113" s="174">
        <v>11766</v>
      </c>
      <c r="M113" s="173">
        <v>132.79999999999998</v>
      </c>
      <c r="N113" s="173">
        <f t="shared" si="4"/>
        <v>227.06088300220753</v>
      </c>
      <c r="O113" s="174">
        <v>6675</v>
      </c>
      <c r="P113" s="173">
        <v>388.50000000000023</v>
      </c>
      <c r="Q113" s="173">
        <f t="shared" si="2"/>
        <v>664.25567052980182</v>
      </c>
      <c r="R113" s="174">
        <v>14800</v>
      </c>
      <c r="S113" s="173">
        <v>216.89999999999998</v>
      </c>
      <c r="T113" s="173">
        <f t="shared" si="3"/>
        <v>370.85471026490069</v>
      </c>
      <c r="V113" s="168" t="s">
        <v>86</v>
      </c>
      <c r="W113" s="177">
        <f>IF('Tab7'!C40="",+'Tab7'!C39+'Tab11'!C39,+'Tab7'!C40+'Tab11'!C40)</f>
        <v>4542.7900681448755</v>
      </c>
      <c r="X113" s="177">
        <f>IF('Tab7'!D40="",+'Tab7'!D39+'Tab11'!D39,+'Tab7'!D40+'Tab11'!D40)</f>
        <v>4878.2040030121243</v>
      </c>
      <c r="Y113" s="177">
        <f>IF('Tab7'!E40="",+'Tab7'!E39+'Tab11'!E39,+'Tab7'!E40+'Tab11'!E40)</f>
        <v>4622.2436056489114</v>
      </c>
    </row>
    <row r="114" spans="1:25" x14ac:dyDescent="0.2">
      <c r="A114" s="168">
        <v>4</v>
      </c>
      <c r="B114" s="168"/>
      <c r="C114" s="168">
        <f>413.2-C113-C112-C111</f>
        <v>120.09999999999994</v>
      </c>
      <c r="D114" s="168">
        <f>356.8-D113-D112-D111</f>
        <v>106.60000000000005</v>
      </c>
      <c r="E114" s="168"/>
      <c r="F114" s="168"/>
      <c r="G114" s="168"/>
      <c r="I114" s="173">
        <v>91</v>
      </c>
      <c r="J114" s="165">
        <v>4</v>
      </c>
      <c r="L114" s="174">
        <v>12707</v>
      </c>
      <c r="M114" s="173">
        <v>157.79999999999995</v>
      </c>
      <c r="N114" s="173">
        <f t="shared" si="4"/>
        <v>268.61981868131863</v>
      </c>
      <c r="O114" s="174">
        <v>6319</v>
      </c>
      <c r="P114" s="173">
        <v>466.99999999999977</v>
      </c>
      <c r="Q114" s="173">
        <f t="shared" si="2"/>
        <v>794.96486263736244</v>
      </c>
      <c r="R114" s="174">
        <v>11391</v>
      </c>
      <c r="S114" s="173">
        <v>164.5</v>
      </c>
      <c r="T114" s="173">
        <f t="shared" si="3"/>
        <v>280.02509615384622</v>
      </c>
      <c r="V114" s="168" t="s">
        <v>63</v>
      </c>
      <c r="W114" s="177">
        <f>IF('Tab7'!C42="",+'Tab7'!C41+'Tab11'!C41,+'Tab7'!C42+'Tab11'!C42)</f>
        <v>518.48416537980279</v>
      </c>
      <c r="X114" s="177">
        <f>IF('Tab7'!D42="",+'Tab7'!D41+'Tab11'!D41,+'Tab7'!D42+'Tab11'!D42)</f>
        <v>541.96165842962091</v>
      </c>
      <c r="Y114" s="177">
        <f>IF('Tab7'!E42="",+'Tab7'!E41+'Tab11'!E41,+'Tab7'!E42+'Tab11'!E42)</f>
        <v>543.27476548082541</v>
      </c>
    </row>
    <row r="115" spans="1:25" x14ac:dyDescent="0.2">
      <c r="A115" s="168">
        <v>1</v>
      </c>
      <c r="B115" s="168">
        <v>1994</v>
      </c>
      <c r="C115" s="168">
        <v>138.4</v>
      </c>
      <c r="D115" s="168">
        <v>120</v>
      </c>
      <c r="E115" s="168"/>
      <c r="F115" s="168"/>
      <c r="G115" s="168"/>
      <c r="I115" s="173">
        <v>91</v>
      </c>
      <c r="J115" s="165">
        <v>1</v>
      </c>
      <c r="K115" s="165">
        <v>1994</v>
      </c>
      <c r="L115" s="174">
        <v>15224</v>
      </c>
      <c r="M115" s="173">
        <v>189</v>
      </c>
      <c r="N115" s="173">
        <f t="shared" si="4"/>
        <v>321.7309615384616</v>
      </c>
      <c r="O115" s="174">
        <v>6291</v>
      </c>
      <c r="P115" s="173">
        <v>427.6</v>
      </c>
      <c r="Q115" s="173">
        <f t="shared" si="2"/>
        <v>727.8950219780221</v>
      </c>
      <c r="R115" s="174">
        <v>8795</v>
      </c>
      <c r="S115" s="173">
        <v>161.69999999999999</v>
      </c>
      <c r="T115" s="173">
        <f t="shared" si="3"/>
        <v>275.25871153846157</v>
      </c>
      <c r="V115" s="168" t="s">
        <v>14</v>
      </c>
      <c r="W115" s="180">
        <f>+W117-SUM(W112:W114)</f>
        <v>4583.4417594381794</v>
      </c>
      <c r="X115" s="180">
        <f>+X117-SUM(X112:X114)</f>
        <v>3908.1742224569098</v>
      </c>
      <c r="Y115" s="180">
        <f>+Y117-SUM(Y112:Y114)</f>
        <v>4239.7497169832895</v>
      </c>
    </row>
    <row r="116" spans="1:25" x14ac:dyDescent="0.2">
      <c r="A116" s="168">
        <v>2</v>
      </c>
      <c r="B116" s="168"/>
      <c r="C116" s="168">
        <f>252.9-C115</f>
        <v>114.5</v>
      </c>
      <c r="D116" s="168">
        <f>218.1-D115</f>
        <v>98.1</v>
      </c>
      <c r="E116" s="168"/>
      <c r="F116" s="168"/>
      <c r="G116" s="168"/>
      <c r="I116" s="173">
        <v>91.7</v>
      </c>
      <c r="J116" s="165">
        <v>2</v>
      </c>
      <c r="L116" s="174">
        <v>13585</v>
      </c>
      <c r="M116" s="173">
        <v>166.5</v>
      </c>
      <c r="N116" s="173">
        <f t="shared" si="4"/>
        <v>281.26607142857148</v>
      </c>
      <c r="O116" s="174">
        <v>5517</v>
      </c>
      <c r="P116" s="173">
        <v>494.30000000000007</v>
      </c>
      <c r="Q116" s="173">
        <f t="shared" si="2"/>
        <v>835.01392857142878</v>
      </c>
      <c r="R116" s="174">
        <v>13449</v>
      </c>
      <c r="S116" s="173">
        <v>196.2</v>
      </c>
      <c r="T116" s="173">
        <f t="shared" si="3"/>
        <v>331.43785714285718</v>
      </c>
      <c r="V116" s="168"/>
      <c r="W116" s="177"/>
      <c r="X116" s="177"/>
      <c r="Y116" s="177"/>
    </row>
    <row r="117" spans="1:25" x14ac:dyDescent="0.2">
      <c r="A117" s="168">
        <v>3</v>
      </c>
      <c r="B117" s="168"/>
      <c r="C117" s="168">
        <f>365.7-C115-C116</f>
        <v>112.79999999999998</v>
      </c>
      <c r="D117" s="168">
        <f>316.9-D115-D116</f>
        <v>98.799999999999983</v>
      </c>
      <c r="E117" s="168"/>
      <c r="F117" s="168"/>
      <c r="G117" s="168"/>
      <c r="I117" s="173">
        <v>92.1</v>
      </c>
      <c r="J117" s="165">
        <v>3</v>
      </c>
      <c r="L117" s="174">
        <v>13956</v>
      </c>
      <c r="M117" s="173">
        <v>169.89999999999998</v>
      </c>
      <c r="N117" s="173">
        <f t="shared" si="4"/>
        <v>285.7631297502715</v>
      </c>
      <c r="O117" s="174">
        <v>8952</v>
      </c>
      <c r="P117" s="173">
        <v>425.5</v>
      </c>
      <c r="Q117" s="173">
        <f t="shared" si="2"/>
        <v>715.66928610206321</v>
      </c>
      <c r="R117" s="174">
        <v>15669</v>
      </c>
      <c r="S117" s="173">
        <v>219.80000000000007</v>
      </c>
      <c r="T117" s="173">
        <f t="shared" si="3"/>
        <v>369.69238327904475</v>
      </c>
      <c r="V117" s="168" t="s">
        <v>87</v>
      </c>
      <c r="W117" s="177">
        <f>IF('Tab7'!C36="",+'Tab7'!C35+'Tab11'!C35,+'Tab7'!C36+'Tab11'!C36)</f>
        <v>15653.235316001053</v>
      </c>
      <c r="X117" s="177">
        <f>IF('Tab7'!D36="",+'Tab7'!D35+'Tab11'!D35,+'Tab7'!D36+'Tab11'!D36)</f>
        <v>14772.303407227544</v>
      </c>
      <c r="Y117" s="177">
        <f>IF('Tab7'!E36="",+'Tab7'!E35+'Tab11'!E35,+'Tab7'!E36+'Tab11'!E36)</f>
        <v>14610.890325380657</v>
      </c>
    </row>
    <row r="118" spans="1:25" x14ac:dyDescent="0.2">
      <c r="A118" s="168">
        <v>4</v>
      </c>
      <c r="B118" s="168"/>
      <c r="C118" s="168">
        <f>480.2-C115-C116-C117</f>
        <v>114.49999999999997</v>
      </c>
      <c r="D118" s="168">
        <f>417.1-D115-D116-D117</f>
        <v>100.20000000000005</v>
      </c>
      <c r="E118" s="168"/>
      <c r="F118" s="168"/>
      <c r="G118" s="168"/>
      <c r="I118" s="173">
        <v>92.6</v>
      </c>
      <c r="J118" s="165">
        <v>4</v>
      </c>
      <c r="L118" s="174">
        <v>14006</v>
      </c>
      <c r="M118" s="173">
        <v>140.80000000000007</v>
      </c>
      <c r="N118" s="173">
        <f t="shared" si="4"/>
        <v>235.53969762419021</v>
      </c>
      <c r="O118" s="174">
        <v>8189</v>
      </c>
      <c r="P118" s="173">
        <v>390.59999999999991</v>
      </c>
      <c r="Q118" s="173">
        <f t="shared" si="2"/>
        <v>653.42191684665238</v>
      </c>
      <c r="R118" s="174">
        <v>14139</v>
      </c>
      <c r="S118" s="173">
        <v>214.39999999999998</v>
      </c>
      <c r="T118" s="173">
        <f t="shared" si="3"/>
        <v>358.66272138228948</v>
      </c>
      <c r="V118" s="168"/>
      <c r="X118" s="168"/>
    </row>
    <row r="119" spans="1:25" x14ac:dyDescent="0.2">
      <c r="A119" s="168">
        <v>1</v>
      </c>
      <c r="B119" s="168">
        <v>1995</v>
      </c>
      <c r="C119" s="168">
        <v>137.19999999999999</v>
      </c>
      <c r="D119" s="168">
        <v>119.3</v>
      </c>
      <c r="E119" s="168"/>
      <c r="F119" s="168"/>
      <c r="G119" s="168"/>
      <c r="I119" s="173">
        <v>93.4</v>
      </c>
      <c r="J119" s="165">
        <v>1</v>
      </c>
      <c r="K119" s="165">
        <v>1995</v>
      </c>
      <c r="L119" s="174">
        <v>13188</v>
      </c>
      <c r="M119" s="173">
        <v>171.1</v>
      </c>
      <c r="N119" s="173">
        <f t="shared" si="4"/>
        <v>283.77594486081375</v>
      </c>
      <c r="O119" s="174">
        <v>7699</v>
      </c>
      <c r="P119" s="173">
        <v>543</v>
      </c>
      <c r="Q119" s="173">
        <f t="shared" si="2"/>
        <v>900.58642933618853</v>
      </c>
      <c r="R119" s="174">
        <v>11007</v>
      </c>
      <c r="S119" s="173">
        <v>183.1</v>
      </c>
      <c r="T119" s="173">
        <f t="shared" si="3"/>
        <v>303.67840738758036</v>
      </c>
      <c r="V119" s="167" t="s">
        <v>180</v>
      </c>
    </row>
    <row r="120" spans="1:25" x14ac:dyDescent="0.2">
      <c r="A120" s="168">
        <v>2</v>
      </c>
      <c r="B120" s="168"/>
      <c r="C120" s="168">
        <f>248.2-C119</f>
        <v>111</v>
      </c>
      <c r="D120" s="168">
        <f>214.7-D119</f>
        <v>95.399999999999991</v>
      </c>
      <c r="E120" s="168"/>
      <c r="F120" s="168"/>
      <c r="G120" s="168"/>
      <c r="I120" s="173">
        <v>94.1</v>
      </c>
      <c r="J120" s="165">
        <v>2</v>
      </c>
      <c r="L120" s="174">
        <v>11077</v>
      </c>
      <c r="M120" s="173">
        <v>148.30000000000004</v>
      </c>
      <c r="N120" s="173">
        <f t="shared" si="4"/>
        <v>244.13158607863988</v>
      </c>
      <c r="O120" s="174">
        <v>5465</v>
      </c>
      <c r="P120" s="173">
        <v>462.40000000000009</v>
      </c>
      <c r="Q120" s="173">
        <f t="shared" si="2"/>
        <v>761.2032731137092</v>
      </c>
      <c r="R120" s="174">
        <v>13915</v>
      </c>
      <c r="S120" s="173">
        <v>213.4</v>
      </c>
      <c r="T120" s="173">
        <f t="shared" si="3"/>
        <v>351.29926142401706</v>
      </c>
    </row>
    <row r="121" spans="1:25" x14ac:dyDescent="0.2">
      <c r="A121" s="168">
        <v>3</v>
      </c>
      <c r="B121" s="168"/>
      <c r="C121" s="168">
        <f>364.1-C119-C120</f>
        <v>115.90000000000003</v>
      </c>
      <c r="D121" s="168">
        <f>315.7-D119-D120</f>
        <v>100.99999999999999</v>
      </c>
      <c r="E121" s="168"/>
      <c r="F121" s="168"/>
      <c r="G121" s="168"/>
      <c r="I121" s="173">
        <v>94.1</v>
      </c>
      <c r="J121" s="165">
        <v>3</v>
      </c>
      <c r="L121" s="174">
        <v>13937</v>
      </c>
      <c r="M121" s="173">
        <v>180.19999999999993</v>
      </c>
      <c r="N121" s="173">
        <f t="shared" si="4"/>
        <v>296.64539319872472</v>
      </c>
      <c r="O121" s="174">
        <v>9139</v>
      </c>
      <c r="P121" s="173">
        <v>487.89999999999986</v>
      </c>
      <c r="Q121" s="173">
        <f t="shared" si="2"/>
        <v>803.18139479277352</v>
      </c>
      <c r="R121" s="174">
        <v>17436</v>
      </c>
      <c r="S121" s="173">
        <v>224.09999999999991</v>
      </c>
      <c r="T121" s="173">
        <f t="shared" si="3"/>
        <v>368.91361052072256</v>
      </c>
      <c r="V121" s="168"/>
      <c r="W121" s="172" t="str">
        <f>+'Tab3'!C6</f>
        <v>2018</v>
      </c>
      <c r="X121" s="172" t="str">
        <f>+'Tab3'!D6</f>
        <v>2019</v>
      </c>
      <c r="Y121" s="172" t="str">
        <f>+'Tab3'!E6</f>
        <v>2020</v>
      </c>
    </row>
    <row r="122" spans="1:25" x14ac:dyDescent="0.2">
      <c r="A122" s="168">
        <v>4</v>
      </c>
      <c r="B122" s="168"/>
      <c r="C122" s="168">
        <f>482.9-C119-C120-C121</f>
        <v>118.79999999999995</v>
      </c>
      <c r="D122" s="168">
        <f>420.1-D119-D120-D121</f>
        <v>104.40000000000005</v>
      </c>
      <c r="E122" s="168"/>
      <c r="F122" s="168"/>
      <c r="G122" s="168"/>
      <c r="I122" s="173">
        <v>94.6</v>
      </c>
      <c r="J122" s="165">
        <v>4</v>
      </c>
      <c r="L122" s="174">
        <v>13920</v>
      </c>
      <c r="M122" s="173">
        <v>172.00000000000006</v>
      </c>
      <c r="N122" s="173">
        <f t="shared" si="4"/>
        <v>281.65000000000015</v>
      </c>
      <c r="O122" s="174">
        <v>7500</v>
      </c>
      <c r="P122" s="173">
        <v>369.89999999999986</v>
      </c>
      <c r="Q122" s="173">
        <f t="shared" si="2"/>
        <v>605.71124999999995</v>
      </c>
      <c r="R122" s="174">
        <v>15130</v>
      </c>
      <c r="S122" s="173">
        <v>206.30000000000018</v>
      </c>
      <c r="T122" s="173">
        <f t="shared" si="3"/>
        <v>337.81625000000037</v>
      </c>
      <c r="V122" s="168" t="s">
        <v>10</v>
      </c>
      <c r="W122" s="172">
        <f>IF('Tab3'!C22="",'Tab3'!C29,'Tab3'!C30)</f>
        <v>333492</v>
      </c>
      <c r="X122" s="172">
        <f>IF('Tab3'!D22="",'Tab3'!D29,'Tab3'!D30)</f>
        <v>351332</v>
      </c>
      <c r="Y122" s="172">
        <f>IF('Tab3'!E22="",'Tab3'!E29,'Tab3'!E30)</f>
        <v>447542</v>
      </c>
    </row>
    <row r="123" spans="1:25" x14ac:dyDescent="0.2">
      <c r="A123" s="168">
        <v>1</v>
      </c>
      <c r="B123" s="168">
        <v>1996</v>
      </c>
      <c r="C123" s="168">
        <v>143.9</v>
      </c>
      <c r="D123" s="168">
        <v>126.9</v>
      </c>
      <c r="E123" s="168"/>
      <c r="F123" s="168"/>
      <c r="G123" s="168"/>
      <c r="I123" s="173">
        <v>94.2</v>
      </c>
      <c r="J123" s="165">
        <v>1</v>
      </c>
      <c r="K123" s="165">
        <v>1996</v>
      </c>
      <c r="L123" s="174">
        <v>29850</v>
      </c>
      <c r="M123" s="173">
        <v>375.59999999999997</v>
      </c>
      <c r="N123" s="173">
        <f t="shared" si="4"/>
        <v>617.65665605095546</v>
      </c>
      <c r="O123" s="174">
        <v>7239</v>
      </c>
      <c r="P123" s="173">
        <v>479.9</v>
      </c>
      <c r="Q123" s="173">
        <f t="shared" si="2"/>
        <v>789.17313428874752</v>
      </c>
      <c r="R123" s="174">
        <v>11785</v>
      </c>
      <c r="S123" s="173">
        <v>198.60000000000002</v>
      </c>
      <c r="T123" s="173">
        <f t="shared" si="3"/>
        <v>326.58842356687904</v>
      </c>
      <c r="V123" s="165" t="s">
        <v>112</v>
      </c>
      <c r="W123" s="172">
        <f>IF('Tab9'!C8="",'Tab9'!C7,'Tab9'!C8)</f>
        <v>130489.07753884791</v>
      </c>
      <c r="X123" s="172">
        <f>IF('Tab9'!D8="",'Tab9'!D7,'Tab9'!D8)</f>
        <v>131285.51443171315</v>
      </c>
      <c r="Y123" s="172">
        <f>IF('Tab9'!E8="",'Tab9'!E7,'Tab9'!E8)</f>
        <v>140079.52566316118</v>
      </c>
    </row>
    <row r="124" spans="1:25" x14ac:dyDescent="0.2">
      <c r="A124" s="168">
        <v>2</v>
      </c>
      <c r="B124" s="168"/>
      <c r="C124" s="168">
        <f>275.5-C123</f>
        <v>131.6</v>
      </c>
      <c r="D124" s="168">
        <f>242.6-D123</f>
        <v>115.69999999999999</v>
      </c>
      <c r="E124" s="168"/>
      <c r="F124" s="168"/>
      <c r="G124" s="168"/>
      <c r="I124" s="173">
        <v>95.1</v>
      </c>
      <c r="J124" s="165">
        <v>2</v>
      </c>
      <c r="L124" s="174">
        <v>17799</v>
      </c>
      <c r="M124" s="173">
        <v>234.8</v>
      </c>
      <c r="N124" s="173">
        <f t="shared" si="4"/>
        <v>382.46352260778139</v>
      </c>
      <c r="O124" s="174">
        <v>6503</v>
      </c>
      <c r="P124" s="173">
        <v>585.30000000000007</v>
      </c>
      <c r="Q124" s="173">
        <f t="shared" si="2"/>
        <v>953.38969242902238</v>
      </c>
      <c r="R124" s="174">
        <v>14642</v>
      </c>
      <c r="S124" s="173">
        <v>220.09999999999997</v>
      </c>
      <c r="T124" s="173">
        <f t="shared" si="3"/>
        <v>358.51883017875923</v>
      </c>
      <c r="V124" s="165" t="s">
        <v>111</v>
      </c>
      <c r="W124" s="172">
        <f>IF('Tab8'!C8="",'Tab8'!C7,'Tab8'!C8)</f>
        <v>177509.24782434292</v>
      </c>
      <c r="X124" s="172">
        <f>IF('Tab8'!D8="",'Tab8'!D7,'Tab8'!D8)</f>
        <v>214593.35876105269</v>
      </c>
      <c r="Y124" s="172">
        <f>IF('Tab8'!E8="",'Tab8'!E7,'Tab8'!E8)</f>
        <v>237964</v>
      </c>
    </row>
    <row r="125" spans="1:25" x14ac:dyDescent="0.2">
      <c r="A125" s="168">
        <v>3</v>
      </c>
      <c r="B125" s="168"/>
      <c r="C125" s="168">
        <f>387.5-C123-C124</f>
        <v>112</v>
      </c>
      <c r="D125" s="168">
        <f>339.3-D123-D124</f>
        <v>96.700000000000017</v>
      </c>
      <c r="E125" s="168"/>
      <c r="F125" s="168"/>
      <c r="G125" s="168"/>
      <c r="I125" s="173">
        <v>95.5</v>
      </c>
      <c r="J125" s="165">
        <v>3</v>
      </c>
      <c r="L125" s="174">
        <v>16263</v>
      </c>
      <c r="M125" s="173">
        <v>240.00000000000011</v>
      </c>
      <c r="N125" s="173">
        <f t="shared" si="4"/>
        <v>389.2963350785343</v>
      </c>
      <c r="O125" s="174">
        <v>8934</v>
      </c>
      <c r="P125" s="173">
        <v>581.89999999999986</v>
      </c>
      <c r="Q125" s="173">
        <f t="shared" si="2"/>
        <v>943.88140575916225</v>
      </c>
      <c r="R125" s="174">
        <v>17198</v>
      </c>
      <c r="S125" s="173">
        <v>233.2</v>
      </c>
      <c r="T125" s="173">
        <f t="shared" si="3"/>
        <v>378.26627225130898</v>
      </c>
      <c r="V125" s="168" t="s">
        <v>169</v>
      </c>
      <c r="W125" s="172">
        <f>IF('Tab3'!C16="",'Tab3'!C15,'Tab3'!C16)</f>
        <v>47104.096671444495</v>
      </c>
      <c r="X125" s="172">
        <f>IF('Tab3'!D16="",'Tab3'!D15,'Tab3'!D16)</f>
        <v>46862.684981684986</v>
      </c>
      <c r="Y125" s="172">
        <f>IF('Tab3'!E16="",'Tab3'!E15,'Tab3'!E16)</f>
        <v>45810.752901417422</v>
      </c>
    </row>
    <row r="126" spans="1:25" x14ac:dyDescent="0.2">
      <c r="A126" s="168">
        <v>4</v>
      </c>
      <c r="B126" s="168"/>
      <c r="C126" s="168">
        <f>520-C123-C124-C125</f>
        <v>132.50000000000003</v>
      </c>
      <c r="D126" s="168">
        <f>452.4-D123-D124-D125</f>
        <v>113.1</v>
      </c>
      <c r="E126" s="168"/>
      <c r="F126" s="168"/>
      <c r="G126" s="168"/>
      <c r="I126" s="173">
        <v>96.3</v>
      </c>
      <c r="J126" s="165">
        <v>4</v>
      </c>
      <c r="L126" s="174">
        <v>16638</v>
      </c>
      <c r="M126" s="173">
        <v>233.40000000000009</v>
      </c>
      <c r="N126" s="173">
        <f t="shared" si="4"/>
        <v>375.44559190031174</v>
      </c>
      <c r="O126" s="174">
        <v>7966</v>
      </c>
      <c r="P126" s="173">
        <v>665.80000000000018</v>
      </c>
      <c r="Q126" s="173">
        <f t="shared" si="2"/>
        <v>1071.0011786085156</v>
      </c>
      <c r="R126" s="174">
        <v>13841</v>
      </c>
      <c r="S126" s="173">
        <v>188.00000000000011</v>
      </c>
      <c r="T126" s="173">
        <f t="shared" si="3"/>
        <v>302.41547248182786</v>
      </c>
    </row>
    <row r="127" spans="1:25" x14ac:dyDescent="0.2">
      <c r="A127" s="168">
        <v>1</v>
      </c>
      <c r="B127" s="168">
        <v>1997</v>
      </c>
      <c r="C127" s="168">
        <v>142.6</v>
      </c>
      <c r="D127" s="168">
        <v>124.8</v>
      </c>
      <c r="E127" s="168"/>
      <c r="F127" s="168"/>
      <c r="G127" s="168"/>
      <c r="I127" s="173">
        <v>97.3</v>
      </c>
      <c r="J127" s="165">
        <v>1</v>
      </c>
      <c r="K127" s="165">
        <v>1997</v>
      </c>
      <c r="L127" s="174">
        <v>17837</v>
      </c>
      <c r="M127" s="173">
        <v>255.29999999999998</v>
      </c>
      <c r="N127" s="173">
        <f t="shared" si="4"/>
        <v>406.45308067831456</v>
      </c>
      <c r="O127" s="174">
        <v>7574</v>
      </c>
      <c r="P127" s="173">
        <v>625.70000000000005</v>
      </c>
      <c r="Q127" s="173">
        <f t="shared" si="2"/>
        <v>996.15234069886969</v>
      </c>
      <c r="R127" s="174">
        <v>10571</v>
      </c>
      <c r="S127" s="173">
        <v>187.8</v>
      </c>
      <c r="T127" s="173">
        <f t="shared" si="3"/>
        <v>298.98898766700933</v>
      </c>
      <c r="V127" s="167" t="s">
        <v>181</v>
      </c>
    </row>
    <row r="128" spans="1:25" x14ac:dyDescent="0.2">
      <c r="A128" s="168">
        <v>2</v>
      </c>
      <c r="B128" s="168"/>
      <c r="C128" s="168">
        <f>284.4-C127</f>
        <v>141.79999999999998</v>
      </c>
      <c r="D128" s="168">
        <f>247.3-D127</f>
        <v>122.50000000000001</v>
      </c>
      <c r="E128" s="168"/>
      <c r="F128" s="168"/>
      <c r="G128" s="168"/>
      <c r="I128" s="173">
        <v>97.7</v>
      </c>
      <c r="J128" s="165">
        <v>2</v>
      </c>
      <c r="L128" s="174">
        <v>16872</v>
      </c>
      <c r="M128" s="173">
        <v>281.30000000000007</v>
      </c>
      <c r="N128" s="173">
        <f t="shared" si="4"/>
        <v>446.01309877175044</v>
      </c>
      <c r="O128" s="174">
        <v>7284</v>
      </c>
      <c r="P128" s="173">
        <v>664.39999999999986</v>
      </c>
      <c r="Q128" s="173">
        <f t="shared" si="2"/>
        <v>1053.4344216990787</v>
      </c>
      <c r="R128" s="174">
        <v>14837</v>
      </c>
      <c r="S128" s="173">
        <v>224.59999999999997</v>
      </c>
      <c r="T128" s="173">
        <f t="shared" si="3"/>
        <v>356.11284032753326</v>
      </c>
      <c r="W128" s="172" t="str">
        <f>+'Tab3'!C6</f>
        <v>2018</v>
      </c>
      <c r="X128" s="172" t="str">
        <f>+'Tab3'!D6</f>
        <v>2019</v>
      </c>
      <c r="Y128" s="172" t="str">
        <f>+'Tab3'!E6</f>
        <v>2020</v>
      </c>
    </row>
    <row r="129" spans="1:25" x14ac:dyDescent="0.2">
      <c r="A129" s="168">
        <v>3</v>
      </c>
      <c r="B129" s="168"/>
      <c r="C129" s="168">
        <f>419.8-C127-C128</f>
        <v>135.40000000000006</v>
      </c>
      <c r="D129" s="168">
        <f>364.6-D127-D128</f>
        <v>117.3</v>
      </c>
      <c r="E129" s="168"/>
      <c r="F129" s="168" t="s">
        <v>74</v>
      </c>
      <c r="G129" s="168"/>
      <c r="I129" s="173">
        <v>97.7</v>
      </c>
      <c r="J129" s="165">
        <v>3</v>
      </c>
      <c r="L129" s="174">
        <v>17873</v>
      </c>
      <c r="M129" s="173">
        <v>297.89999999999998</v>
      </c>
      <c r="N129" s="173">
        <f t="shared" si="4"/>
        <v>472.33310388945756</v>
      </c>
      <c r="O129" s="174">
        <v>14581</v>
      </c>
      <c r="P129" s="173">
        <v>720.30000000000018</v>
      </c>
      <c r="Q129" s="173">
        <f t="shared" si="2"/>
        <v>1142.0662461617201</v>
      </c>
      <c r="R129" s="174">
        <v>15670</v>
      </c>
      <c r="S129" s="173">
        <v>198.80000000000007</v>
      </c>
      <c r="T129" s="173">
        <f t="shared" si="3"/>
        <v>315.20584442169923</v>
      </c>
      <c r="V129" s="168" t="s">
        <v>11</v>
      </c>
      <c r="W129" s="172">
        <f>IF('Tab3'!C30="",'Tab3'!C31,'Tab3'!C32)</f>
        <v>12077.194513715711</v>
      </c>
      <c r="X129" s="172">
        <f>IF('Tab3'!D30="",'Tab3'!D31,'Tab3'!D32)</f>
        <v>10785.192019950126</v>
      </c>
      <c r="Y129" s="172">
        <f>IF('Tab3'!E30="",'Tab3'!E31,'Tab3'!E32)</f>
        <v>13466</v>
      </c>
    </row>
    <row r="130" spans="1:25" x14ac:dyDescent="0.2">
      <c r="A130" s="168">
        <v>4</v>
      </c>
      <c r="B130" s="168"/>
      <c r="C130" s="168">
        <f>550.4-C127-C128-C129</f>
        <v>130.59999999999994</v>
      </c>
      <c r="D130" s="168">
        <f>478.3-D127-D128-D129</f>
        <v>113.7</v>
      </c>
      <c r="E130" s="168"/>
      <c r="F130" s="168"/>
      <c r="G130" s="168"/>
      <c r="I130" s="173">
        <v>98.4</v>
      </c>
      <c r="J130" s="165">
        <v>4</v>
      </c>
      <c r="L130" s="174">
        <v>15493</v>
      </c>
      <c r="M130" s="173">
        <v>267.70000000000005</v>
      </c>
      <c r="N130" s="173">
        <f t="shared" si="4"/>
        <v>421.43026168699197</v>
      </c>
      <c r="O130" s="174">
        <v>9445</v>
      </c>
      <c r="P130" s="173">
        <v>564</v>
      </c>
      <c r="Q130" s="173">
        <f t="shared" si="2"/>
        <v>887.88445121951236</v>
      </c>
      <c r="R130" s="174">
        <v>13087</v>
      </c>
      <c r="S130" s="173">
        <v>185.09999999999991</v>
      </c>
      <c r="T130" s="173">
        <f t="shared" si="3"/>
        <v>291.39612042682916</v>
      </c>
      <c r="V130" s="168" t="s">
        <v>12</v>
      </c>
      <c r="W130" s="172">
        <f>IF('Tab3'!C32="",'Tab3'!C33,'Tab3'!C34)</f>
        <v>11145.096</v>
      </c>
      <c r="X130" s="172">
        <f>IF('Tab3'!D32="",'Tab3'!D33,'Tab3'!D34)</f>
        <v>11204.776</v>
      </c>
      <c r="Y130" s="172">
        <f>IF('Tab3'!E32="",'Tab3'!E33,'Tab3'!E34)</f>
        <v>11603.98</v>
      </c>
    </row>
    <row r="131" spans="1:25" x14ac:dyDescent="0.2">
      <c r="A131" s="168">
        <v>1</v>
      </c>
      <c r="B131" s="168">
        <v>1998</v>
      </c>
      <c r="C131" s="168">
        <v>150</v>
      </c>
      <c r="D131" s="168">
        <v>131.9</v>
      </c>
      <c r="E131" s="168"/>
      <c r="F131" s="168" t="s">
        <v>78</v>
      </c>
      <c r="G131" s="168"/>
      <c r="I131" s="173">
        <v>99.3</v>
      </c>
      <c r="J131" s="165">
        <v>1</v>
      </c>
      <c r="K131" s="165">
        <v>1998</v>
      </c>
      <c r="L131" s="174">
        <v>17629</v>
      </c>
      <c r="M131" s="173">
        <v>285</v>
      </c>
      <c r="N131" s="173">
        <f t="shared" si="4"/>
        <v>444.59856495468284</v>
      </c>
      <c r="O131" s="174">
        <v>7614</v>
      </c>
      <c r="P131" s="173">
        <v>599.6</v>
      </c>
      <c r="Q131" s="173">
        <f t="shared" si="2"/>
        <v>935.37298086606268</v>
      </c>
      <c r="R131" s="174">
        <v>11958</v>
      </c>
      <c r="S131" s="173">
        <v>185.4</v>
      </c>
      <c r="T131" s="173">
        <f t="shared" si="3"/>
        <v>289.22306646525686</v>
      </c>
      <c r="V131" s="168" t="s">
        <v>7</v>
      </c>
      <c r="W131" s="172">
        <f>IF('Tab3'!C18="",'Tab3'!C17,'Tab3'!C18)</f>
        <v>10868.335804081633</v>
      </c>
      <c r="X131" s="172">
        <f>IF('Tab3'!D18="",'Tab3'!D17,'Tab3'!D18)</f>
        <v>9550.4275265306132</v>
      </c>
      <c r="Y131" s="172">
        <f>IF('Tab3'!E18="",'Tab3'!E17,'Tab3'!E18)</f>
        <v>8509.779069387756</v>
      </c>
    </row>
    <row r="132" spans="1:25" x14ac:dyDescent="0.2">
      <c r="A132" s="168">
        <v>2</v>
      </c>
      <c r="B132" s="168"/>
      <c r="C132" s="168">
        <f>289.8-C131</f>
        <v>139.80000000000001</v>
      </c>
      <c r="D132" s="168">
        <f>253.9-D131</f>
        <v>122</v>
      </c>
      <c r="E132" s="168"/>
      <c r="F132" s="168" t="s">
        <v>79</v>
      </c>
      <c r="G132" s="168" t="s">
        <v>80</v>
      </c>
      <c r="I132" s="173">
        <v>99.7</v>
      </c>
      <c r="J132" s="165">
        <v>2</v>
      </c>
      <c r="L132" s="174">
        <v>14484</v>
      </c>
      <c r="M132" s="173">
        <v>253.5</v>
      </c>
      <c r="N132" s="173">
        <f t="shared" si="4"/>
        <v>393.87212888666005</v>
      </c>
      <c r="O132" s="174">
        <v>6009</v>
      </c>
      <c r="P132" s="173">
        <v>576.9</v>
      </c>
      <c r="Q132" s="173">
        <f t="shared" si="2"/>
        <v>896.35041875626894</v>
      </c>
      <c r="R132" s="174">
        <v>15060</v>
      </c>
      <c r="S132" s="173">
        <v>204.20000000000002</v>
      </c>
      <c r="T132" s="173">
        <f t="shared" si="3"/>
        <v>317.27293380140429</v>
      </c>
      <c r="V132" s="165" t="s">
        <v>113</v>
      </c>
      <c r="W132" s="172">
        <f>IF('Tab10'!C8="",'Tab10'!C7,'Tab10'!C8)</f>
        <v>18679.167529953433</v>
      </c>
      <c r="X132" s="172">
        <f>IF('Tab10'!D8="",'Tab10'!D7,'Tab10'!D8)</f>
        <v>16571.543347459843</v>
      </c>
      <c r="Y132" s="172">
        <f>IF('Tab10'!E8="",'Tab10'!E7,'Tab10'!E8)</f>
        <v>19730</v>
      </c>
    </row>
    <row r="133" spans="1:25" x14ac:dyDescent="0.2">
      <c r="A133" s="168">
        <v>3</v>
      </c>
      <c r="B133" s="168"/>
      <c r="C133" s="168">
        <f>+E133-C131-C132</f>
        <v>128.09999999999997</v>
      </c>
      <c r="D133" s="168">
        <f>+G133-D131-D132</f>
        <v>112.1</v>
      </c>
      <c r="E133" s="168">
        <v>417.9</v>
      </c>
      <c r="G133" s="168">
        <v>366</v>
      </c>
      <c r="I133" s="177">
        <v>99.8</v>
      </c>
      <c r="J133" s="165">
        <v>3</v>
      </c>
      <c r="L133" s="174">
        <v>15693</v>
      </c>
      <c r="M133" s="173">
        <v>257.89999999999998</v>
      </c>
      <c r="N133" s="173">
        <f t="shared" si="4"/>
        <v>400.30705661322651</v>
      </c>
      <c r="O133" s="174">
        <v>8328</v>
      </c>
      <c r="P133" s="173">
        <v>432.80000000000018</v>
      </c>
      <c r="Q133" s="173">
        <f t="shared" si="2"/>
        <v>671.78322645290621</v>
      </c>
      <c r="R133" s="174">
        <v>17098</v>
      </c>
      <c r="S133" s="173">
        <v>209.60000000000002</v>
      </c>
      <c r="T133" s="173">
        <f t="shared" si="3"/>
        <v>325.33679358717444</v>
      </c>
      <c r="V133" s="168" t="s">
        <v>9</v>
      </c>
      <c r="W133" s="172">
        <f>IF('Tab3'!C22="",'Tab3'!C21,'Tab3'!C22)</f>
        <v>24026.283333333333</v>
      </c>
      <c r="X133" s="172">
        <f>IF('Tab3'!D22="",'Tab3'!D21,'Tab3'!D22)</f>
        <v>27254.799999999999</v>
      </c>
      <c r="Y133" s="172">
        <f>IF('Tab3'!E22="",'Tab3'!E21,'Tab3'!E22)</f>
        <v>27600.996666666666</v>
      </c>
    </row>
    <row r="134" spans="1:25" x14ac:dyDescent="0.2">
      <c r="A134" s="168">
        <v>4</v>
      </c>
      <c r="B134" s="168"/>
      <c r="C134" s="168">
        <f>+E134-E133</f>
        <v>141.80000000000007</v>
      </c>
      <c r="D134" s="168">
        <f>+G134-G133</f>
        <v>125.60000000000002</v>
      </c>
      <c r="E134" s="168">
        <v>559.70000000000005</v>
      </c>
      <c r="G134" s="168">
        <v>491.6</v>
      </c>
      <c r="I134" s="177">
        <v>100.7</v>
      </c>
      <c r="J134" s="165">
        <v>4</v>
      </c>
      <c r="L134" s="174">
        <v>16502</v>
      </c>
      <c r="M134" s="173">
        <v>299.10000000000002</v>
      </c>
      <c r="N134" s="173">
        <f t="shared" si="4"/>
        <v>460.10757944389286</v>
      </c>
      <c r="O134" s="174">
        <v>7526</v>
      </c>
      <c r="P134" s="173">
        <v>738.59999999999945</v>
      </c>
      <c r="Q134" s="173">
        <f t="shared" si="2"/>
        <v>1136.193440913604</v>
      </c>
      <c r="R134" s="174">
        <v>14647</v>
      </c>
      <c r="S134" s="173">
        <v>205.79999999999995</v>
      </c>
      <c r="T134" s="173">
        <f t="shared" si="3"/>
        <v>316.58355014895727</v>
      </c>
    </row>
    <row r="135" spans="1:25" x14ac:dyDescent="0.2">
      <c r="A135" s="168">
        <v>1</v>
      </c>
      <c r="B135" s="168">
        <v>1999</v>
      </c>
      <c r="C135" s="168">
        <f>+E135</f>
        <v>154.19999999999999</v>
      </c>
      <c r="D135" s="168">
        <f>+G135</f>
        <v>137.1</v>
      </c>
      <c r="E135" s="168">
        <v>154.19999999999999</v>
      </c>
      <c r="G135" s="168">
        <v>137.1</v>
      </c>
      <c r="I135" s="177">
        <v>101.4</v>
      </c>
      <c r="J135" s="165">
        <v>1</v>
      </c>
      <c r="K135" s="165">
        <v>1999</v>
      </c>
      <c r="L135" s="174">
        <v>18095</v>
      </c>
      <c r="M135" s="173">
        <v>328.50000000000006</v>
      </c>
      <c r="N135" s="173">
        <f t="shared" si="4"/>
        <v>501.84530325443802</v>
      </c>
      <c r="O135" s="174">
        <v>8863</v>
      </c>
      <c r="P135" s="173">
        <v>689.1</v>
      </c>
      <c r="Q135" s="173">
        <f t="shared" si="2"/>
        <v>1052.7293713017755</v>
      </c>
      <c r="R135" s="174">
        <v>11175</v>
      </c>
      <c r="S135" s="173">
        <v>162.80000000000001</v>
      </c>
      <c r="T135" s="173">
        <f t="shared" si="3"/>
        <v>248.70750493096651</v>
      </c>
    </row>
    <row r="136" spans="1:25" x14ac:dyDescent="0.2">
      <c r="A136" s="168">
        <v>2</v>
      </c>
      <c r="B136" s="168"/>
      <c r="C136" s="168">
        <f>+E136-E135</f>
        <v>159.30000000000001</v>
      </c>
      <c r="D136" s="168">
        <f>+G136-G135</f>
        <v>140.70000000000002</v>
      </c>
      <c r="E136" s="168">
        <v>313.5</v>
      </c>
      <c r="G136" s="168">
        <v>277.8</v>
      </c>
      <c r="I136" s="177">
        <v>102.2</v>
      </c>
      <c r="J136" s="165">
        <v>2</v>
      </c>
      <c r="L136" s="174">
        <v>12899</v>
      </c>
      <c r="M136" s="173">
        <v>332.7</v>
      </c>
      <c r="N136" s="173">
        <f t="shared" si="4"/>
        <v>504.28302592954998</v>
      </c>
      <c r="O136" s="174">
        <v>5920</v>
      </c>
      <c r="P136" s="173">
        <v>874.6</v>
      </c>
      <c r="Q136" s="173">
        <f t="shared" si="2"/>
        <v>1325.6565508806266</v>
      </c>
      <c r="R136" s="174">
        <v>12451</v>
      </c>
      <c r="S136" s="173">
        <v>199.09999999999997</v>
      </c>
      <c r="T136" s="173">
        <f t="shared" si="3"/>
        <v>301.7816364970646</v>
      </c>
    </row>
    <row r="137" spans="1:25" x14ac:dyDescent="0.2">
      <c r="A137" s="168">
        <v>3</v>
      </c>
      <c r="B137" s="168"/>
      <c r="C137" s="168">
        <f>+E137-E136</f>
        <v>146.30000000000001</v>
      </c>
      <c r="D137" s="168">
        <f>+G137-G136</f>
        <v>128.69999999999999</v>
      </c>
      <c r="E137" s="168">
        <v>459.8</v>
      </c>
      <c r="G137" s="168">
        <v>406.5</v>
      </c>
      <c r="I137" s="177">
        <v>101.7</v>
      </c>
      <c r="J137" s="165">
        <v>3</v>
      </c>
      <c r="L137" s="174">
        <v>23305</v>
      </c>
      <c r="M137" s="173">
        <v>445.5</v>
      </c>
      <c r="N137" s="173">
        <f t="shared" si="4"/>
        <v>678.57710176991156</v>
      </c>
      <c r="O137" s="174">
        <v>11181</v>
      </c>
      <c r="P137" s="173">
        <v>566.99999999999977</v>
      </c>
      <c r="Q137" s="173">
        <f t="shared" si="2"/>
        <v>863.64358407079624</v>
      </c>
      <c r="R137" s="174">
        <v>18817</v>
      </c>
      <c r="S137" s="173">
        <v>227.70000000000005</v>
      </c>
      <c r="T137" s="173">
        <f t="shared" si="3"/>
        <v>346.82829646017717</v>
      </c>
    </row>
    <row r="138" spans="1:25" x14ac:dyDescent="0.2">
      <c r="A138" s="168">
        <v>4</v>
      </c>
      <c r="B138" s="168"/>
      <c r="C138" s="168">
        <f>+E138-E137</f>
        <v>141.90000000000003</v>
      </c>
      <c r="D138" s="168">
        <f>+G138-G137</f>
        <v>126.39999999999998</v>
      </c>
      <c r="E138" s="168">
        <v>601.70000000000005</v>
      </c>
      <c r="G138" s="168">
        <v>532.9</v>
      </c>
      <c r="I138" s="173">
        <v>103.5</v>
      </c>
      <c r="J138" s="165">
        <v>4</v>
      </c>
      <c r="L138" s="174">
        <v>18359</v>
      </c>
      <c r="M138" s="173">
        <v>410.59999999999968</v>
      </c>
      <c r="N138" s="173">
        <f t="shared" si="4"/>
        <v>614.54125120772903</v>
      </c>
      <c r="O138" s="174">
        <v>9544</v>
      </c>
      <c r="P138" s="173">
        <v>935.5</v>
      </c>
      <c r="Q138" s="173">
        <f t="shared" si="2"/>
        <v>1400.1542632850244</v>
      </c>
      <c r="R138" s="174">
        <v>13692</v>
      </c>
      <c r="S138" s="173">
        <v>192.19999999999993</v>
      </c>
      <c r="T138" s="173">
        <f t="shared" si="3"/>
        <v>287.66397584541056</v>
      </c>
    </row>
    <row r="139" spans="1:25" x14ac:dyDescent="0.2">
      <c r="A139" s="168">
        <v>1</v>
      </c>
      <c r="B139" s="168">
        <v>2000</v>
      </c>
      <c r="C139" s="168">
        <f>+E139</f>
        <v>169.1</v>
      </c>
      <c r="D139" s="168">
        <f>+G139</f>
        <v>150.9</v>
      </c>
      <c r="E139" s="168">
        <v>169.1</v>
      </c>
      <c r="G139" s="168">
        <v>150.9</v>
      </c>
      <c r="I139" s="173">
        <v>104.6</v>
      </c>
      <c r="J139" s="165">
        <v>1</v>
      </c>
      <c r="K139" s="165">
        <v>2000</v>
      </c>
      <c r="L139" s="174">
        <v>17570</v>
      </c>
      <c r="M139" s="173">
        <v>345.9</v>
      </c>
      <c r="N139" s="173">
        <f t="shared" si="4"/>
        <v>512.26103489483751</v>
      </c>
      <c r="O139" s="174">
        <v>9154</v>
      </c>
      <c r="P139" s="173">
        <v>819.9</v>
      </c>
      <c r="Q139" s="173">
        <f t="shared" si="2"/>
        <v>1214.2319239961762</v>
      </c>
      <c r="R139" s="174">
        <v>12421</v>
      </c>
      <c r="S139" s="173">
        <v>198</v>
      </c>
      <c r="T139" s="173">
        <f t="shared" si="3"/>
        <v>293.22834608030598</v>
      </c>
    </row>
    <row r="140" spans="1:25" x14ac:dyDescent="0.2">
      <c r="A140" s="168">
        <v>2</v>
      </c>
      <c r="B140" s="168"/>
      <c r="C140" s="168">
        <f>+E140-E139</f>
        <v>151.50000000000003</v>
      </c>
      <c r="D140" s="168">
        <f>+G140-G139</f>
        <v>133.4</v>
      </c>
      <c r="E140" s="168">
        <v>320.60000000000002</v>
      </c>
      <c r="G140" s="168">
        <v>284.3</v>
      </c>
      <c r="I140" s="173">
        <v>105.1</v>
      </c>
      <c r="J140" s="165">
        <v>2</v>
      </c>
      <c r="L140" s="174">
        <v>14069</v>
      </c>
      <c r="M140" s="173">
        <v>252.39999999999998</v>
      </c>
      <c r="N140" s="173">
        <f t="shared" si="4"/>
        <v>372.01382492863945</v>
      </c>
      <c r="O140" s="174">
        <v>10238</v>
      </c>
      <c r="P140" s="173">
        <v>674.19999999999993</v>
      </c>
      <c r="Q140" s="173">
        <f t="shared" si="2"/>
        <v>993.70729305423424</v>
      </c>
      <c r="R140" s="174">
        <v>13950</v>
      </c>
      <c r="S140" s="173">
        <v>184.5</v>
      </c>
      <c r="T140" s="173">
        <f t="shared" si="3"/>
        <v>271.93562083729785</v>
      </c>
    </row>
    <row r="141" spans="1:25" x14ac:dyDescent="0.2">
      <c r="A141" s="168">
        <v>3</v>
      </c>
      <c r="B141" s="168"/>
      <c r="C141" s="168">
        <f>+E141-E140</f>
        <v>139</v>
      </c>
      <c r="D141" s="168">
        <f>+G141-G140</f>
        <v>123.5</v>
      </c>
      <c r="E141" s="168">
        <v>459.6</v>
      </c>
      <c r="G141" s="168">
        <v>407.8</v>
      </c>
      <c r="I141" s="173">
        <v>105.3</v>
      </c>
      <c r="J141" s="165">
        <v>3</v>
      </c>
      <c r="L141" s="174">
        <v>16329</v>
      </c>
      <c r="M141" s="173">
        <v>313.5</v>
      </c>
      <c r="N141" s="173">
        <f t="shared" si="4"/>
        <v>461.19184472934478</v>
      </c>
      <c r="O141" s="174">
        <v>13877</v>
      </c>
      <c r="P141" s="173">
        <v>706.20000000000027</v>
      </c>
      <c r="Q141" s="173">
        <f t="shared" si="2"/>
        <v>1038.895313390314</v>
      </c>
      <c r="R141" s="174">
        <v>14850</v>
      </c>
      <c r="S141" s="173">
        <v>193.89999999999998</v>
      </c>
      <c r="T141" s="173">
        <f t="shared" si="3"/>
        <v>285.24752374169043</v>
      </c>
    </row>
    <row r="142" spans="1:25" x14ac:dyDescent="0.2">
      <c r="A142" s="168">
        <v>4</v>
      </c>
      <c r="B142" s="168"/>
      <c r="C142" s="168">
        <f>+E142-E141</f>
        <v>135.10000000000002</v>
      </c>
      <c r="D142" s="168">
        <f>+G142-G141</f>
        <v>121.40000000000003</v>
      </c>
      <c r="E142" s="168">
        <v>594.70000000000005</v>
      </c>
      <c r="G142" s="168">
        <v>529.20000000000005</v>
      </c>
      <c r="I142" s="173">
        <v>106.8</v>
      </c>
      <c r="J142" s="165">
        <v>4</v>
      </c>
      <c r="L142" s="174">
        <v>21735</v>
      </c>
      <c r="M142" s="173">
        <v>484.79999999999995</v>
      </c>
      <c r="N142" s="173">
        <f t="shared" si="4"/>
        <v>703.17561797752819</v>
      </c>
      <c r="O142" s="174">
        <v>9978</v>
      </c>
      <c r="P142" s="173">
        <v>739.19999999999982</v>
      </c>
      <c r="Q142" s="173">
        <f t="shared" si="2"/>
        <v>1072.1687640449438</v>
      </c>
      <c r="R142" s="174">
        <v>13212</v>
      </c>
      <c r="S142" s="173">
        <v>215</v>
      </c>
      <c r="T142" s="173">
        <f t="shared" si="3"/>
        <v>311.84562265917612</v>
      </c>
    </row>
    <row r="143" spans="1:25" x14ac:dyDescent="0.2">
      <c r="A143" s="168">
        <v>1</v>
      </c>
      <c r="B143" s="168">
        <v>2001</v>
      </c>
      <c r="C143" s="168">
        <f>+E143</f>
        <v>158.5</v>
      </c>
      <c r="D143" s="168">
        <f>+G143</f>
        <v>143.1</v>
      </c>
      <c r="E143" s="168">
        <v>158.5</v>
      </c>
      <c r="G143" s="168">
        <v>143.1</v>
      </c>
      <c r="I143" s="173">
        <v>108.4</v>
      </c>
      <c r="J143" s="165">
        <v>1</v>
      </c>
      <c r="K143" s="165">
        <v>2001</v>
      </c>
      <c r="L143" s="174">
        <v>27280</v>
      </c>
      <c r="M143" s="173">
        <v>675.3</v>
      </c>
      <c r="N143" s="173">
        <f t="shared" si="4"/>
        <v>965.02799584870854</v>
      </c>
      <c r="O143" s="174">
        <v>7776</v>
      </c>
      <c r="P143" s="173">
        <v>877</v>
      </c>
      <c r="Q143" s="173">
        <f t="shared" si="2"/>
        <v>1253.264552583026</v>
      </c>
      <c r="R143" s="174">
        <v>10538</v>
      </c>
      <c r="S143" s="173">
        <v>164.1</v>
      </c>
      <c r="T143" s="173">
        <f t="shared" si="3"/>
        <v>234.50480396678969</v>
      </c>
    </row>
    <row r="144" spans="1:25" x14ac:dyDescent="0.2">
      <c r="A144" s="168">
        <v>2</v>
      </c>
      <c r="B144" s="168"/>
      <c r="C144" s="168">
        <f>+E144-E143</f>
        <v>140.45999999999998</v>
      </c>
      <c r="D144" s="168">
        <f>+G144-G143</f>
        <v>125.70000000000002</v>
      </c>
      <c r="E144" s="168">
        <v>298.95999999999998</v>
      </c>
      <c r="G144" s="168">
        <v>268.8</v>
      </c>
      <c r="I144" s="173">
        <v>109.6</v>
      </c>
      <c r="J144" s="165">
        <v>2</v>
      </c>
      <c r="L144" s="174">
        <v>17111</v>
      </c>
      <c r="M144" s="173">
        <v>452</v>
      </c>
      <c r="N144" s="173">
        <f t="shared" si="4"/>
        <v>638.85209854014613</v>
      </c>
      <c r="O144" s="174">
        <v>5711</v>
      </c>
      <c r="P144" s="173">
        <v>923</v>
      </c>
      <c r="Q144" s="173">
        <f t="shared" si="2"/>
        <v>1304.558599452555</v>
      </c>
      <c r="R144" s="174">
        <v>11841</v>
      </c>
      <c r="S144" s="173">
        <v>190.29999999999998</v>
      </c>
      <c r="T144" s="173">
        <f t="shared" si="3"/>
        <v>268.96804060218983</v>
      </c>
    </row>
    <row r="145" spans="1:20" x14ac:dyDescent="0.2">
      <c r="A145" s="168">
        <v>3</v>
      </c>
      <c r="C145" s="168">
        <f>+E145-E144</f>
        <v>134.24</v>
      </c>
      <c r="D145" s="168">
        <f>+G145-G144</f>
        <v>119.19999999999999</v>
      </c>
      <c r="E145" s="168">
        <v>433.2</v>
      </c>
      <c r="G145" s="168">
        <v>388</v>
      </c>
      <c r="I145" s="173">
        <v>108.1</v>
      </c>
      <c r="J145" s="165">
        <v>3</v>
      </c>
      <c r="L145" s="174">
        <v>16407</v>
      </c>
      <c r="M145" s="173">
        <v>400.40000000000009</v>
      </c>
      <c r="N145" s="173">
        <f t="shared" si="4"/>
        <v>573.77394079555995</v>
      </c>
      <c r="O145" s="174">
        <v>15359</v>
      </c>
      <c r="P145" s="173">
        <v>1172.1999999999998</v>
      </c>
      <c r="Q145" s="173">
        <f t="shared" si="2"/>
        <v>1679.7647687326551</v>
      </c>
      <c r="R145" s="174">
        <v>13534</v>
      </c>
      <c r="S145" s="173">
        <v>158.5</v>
      </c>
      <c r="T145" s="173">
        <f t="shared" si="3"/>
        <v>227.13079324699356</v>
      </c>
    </row>
    <row r="146" spans="1:20" x14ac:dyDescent="0.2">
      <c r="A146" s="168">
        <v>4</v>
      </c>
      <c r="C146" s="168">
        <f>+E146-E145</f>
        <v>137.49520000000001</v>
      </c>
      <c r="D146" s="168">
        <f>+G146-G145</f>
        <v>124.07220000000007</v>
      </c>
      <c r="E146" s="176">
        <v>570.6952</v>
      </c>
      <c r="F146" s="181"/>
      <c r="G146" s="176">
        <v>512.07220000000007</v>
      </c>
      <c r="I146" s="173">
        <v>108.7</v>
      </c>
      <c r="J146" s="165">
        <v>4</v>
      </c>
      <c r="L146" s="174">
        <v>16945</v>
      </c>
      <c r="M146" s="173">
        <v>509.39999999999986</v>
      </c>
      <c r="N146" s="173">
        <f t="shared" si="4"/>
        <v>725.94186292548284</v>
      </c>
      <c r="O146" s="174">
        <v>9601</v>
      </c>
      <c r="P146" s="173">
        <v>803.30000000000018</v>
      </c>
      <c r="Q146" s="173">
        <f t="shared" si="2"/>
        <v>1144.7764006439747</v>
      </c>
      <c r="R146" s="174">
        <v>12341</v>
      </c>
      <c r="S146" s="173">
        <v>258.5</v>
      </c>
      <c r="T146" s="173">
        <f t="shared" si="3"/>
        <v>368.38628104875806</v>
      </c>
    </row>
    <row r="147" spans="1:20" x14ac:dyDescent="0.2">
      <c r="A147" s="168">
        <v>1</v>
      </c>
      <c r="B147" s="168">
        <v>2002</v>
      </c>
      <c r="C147" s="168">
        <f>+E147</f>
        <v>155.81399999999999</v>
      </c>
      <c r="D147" s="168">
        <f>+G147</f>
        <v>141.72399999999999</v>
      </c>
      <c r="E147" s="176">
        <v>155.81399999999999</v>
      </c>
      <c r="F147" s="181"/>
      <c r="G147" s="176">
        <v>141.72399999999999</v>
      </c>
      <c r="I147" s="173">
        <v>109.3</v>
      </c>
      <c r="J147" s="165">
        <v>1</v>
      </c>
      <c r="K147" s="165">
        <v>2002</v>
      </c>
      <c r="L147" s="174">
        <v>17523</v>
      </c>
      <c r="M147" s="173">
        <v>466.5</v>
      </c>
      <c r="N147" s="173">
        <f t="shared" si="4"/>
        <v>661.15598124428186</v>
      </c>
      <c r="O147" s="174">
        <v>6856</v>
      </c>
      <c r="P147" s="173">
        <v>820.40000000000009</v>
      </c>
      <c r="Q147" s="173">
        <f t="shared" si="2"/>
        <v>1162.7274748398906</v>
      </c>
      <c r="R147" s="174">
        <v>9371</v>
      </c>
      <c r="S147" s="173">
        <v>197.9</v>
      </c>
      <c r="T147" s="173">
        <f t="shared" si="3"/>
        <v>280.47753202195798</v>
      </c>
    </row>
    <row r="148" spans="1:20" x14ac:dyDescent="0.2">
      <c r="A148" s="168">
        <v>2</v>
      </c>
      <c r="B148" s="168"/>
      <c r="C148" s="168">
        <f>+E148-E147</f>
        <v>146.54300000000003</v>
      </c>
      <c r="D148" s="168">
        <f>+G148-G147</f>
        <v>133.19</v>
      </c>
      <c r="E148" s="168">
        <v>302.35700000000003</v>
      </c>
      <c r="G148" s="168">
        <v>274.91399999999999</v>
      </c>
      <c r="I148" s="173">
        <v>110</v>
      </c>
      <c r="J148" s="165">
        <v>2</v>
      </c>
      <c r="L148" s="174">
        <v>17469</v>
      </c>
      <c r="M148" s="173">
        <v>408.5</v>
      </c>
      <c r="N148" s="173">
        <f t="shared" si="4"/>
        <v>575.27012500000012</v>
      </c>
      <c r="O148" s="174">
        <v>9323</v>
      </c>
      <c r="P148" s="173">
        <v>689.09999999999991</v>
      </c>
      <c r="Q148" s="173">
        <f t="shared" si="2"/>
        <v>970.42507499999999</v>
      </c>
      <c r="R148" s="174">
        <v>14749</v>
      </c>
      <c r="S148" s="173">
        <v>233.49999999999997</v>
      </c>
      <c r="T148" s="173">
        <f t="shared" si="3"/>
        <v>328.82637500000004</v>
      </c>
    </row>
    <row r="149" spans="1:20" x14ac:dyDescent="0.2">
      <c r="A149" s="168">
        <v>3</v>
      </c>
      <c r="C149" s="168">
        <f>+E149-E148</f>
        <v>146.23099999999999</v>
      </c>
      <c r="D149" s="168">
        <f>+G149-G148</f>
        <v>127.14100000000002</v>
      </c>
      <c r="E149" s="168">
        <v>448.58800000000002</v>
      </c>
      <c r="G149" s="168">
        <v>402.05500000000001</v>
      </c>
      <c r="I149" s="173">
        <v>109.6</v>
      </c>
      <c r="J149" s="165">
        <v>3</v>
      </c>
      <c r="L149" s="174">
        <v>19641</v>
      </c>
      <c r="M149" s="173">
        <v>503</v>
      </c>
      <c r="N149" s="173">
        <f t="shared" si="4"/>
        <v>710.93496806569351</v>
      </c>
      <c r="O149" s="174">
        <v>17422</v>
      </c>
      <c r="P149" s="173">
        <v>895.90000000000009</v>
      </c>
      <c r="Q149" s="173">
        <f t="shared" si="2"/>
        <v>1266.2557413321172</v>
      </c>
      <c r="R149" s="174">
        <v>14722</v>
      </c>
      <c r="S149" s="173">
        <v>184.5</v>
      </c>
      <c r="T149" s="173">
        <f t="shared" si="3"/>
        <v>260.77038093065698</v>
      </c>
    </row>
    <row r="150" spans="1:20" x14ac:dyDescent="0.2">
      <c r="A150" s="168">
        <v>4</v>
      </c>
      <c r="C150" s="168">
        <f>+E150-E149</f>
        <v>137.96699999999993</v>
      </c>
      <c r="D150" s="168">
        <f>+G150-G149</f>
        <v>124.64100000000002</v>
      </c>
      <c r="E150" s="176">
        <v>586.55499999999995</v>
      </c>
      <c r="F150" s="181"/>
      <c r="G150" s="176">
        <v>526.69600000000003</v>
      </c>
      <c r="I150" s="173">
        <v>111</v>
      </c>
      <c r="J150" s="165">
        <v>4</v>
      </c>
      <c r="L150" s="174">
        <v>17442</v>
      </c>
      <c r="M150" s="173">
        <v>464.20000000000005</v>
      </c>
      <c r="N150" s="173">
        <f t="shared" si="4"/>
        <v>647.82037387387402</v>
      </c>
      <c r="O150" s="174">
        <v>8123</v>
      </c>
      <c r="P150" s="173">
        <v>938.5</v>
      </c>
      <c r="Q150" s="173">
        <f t="shared" si="2"/>
        <v>1309.7359346846849</v>
      </c>
      <c r="R150" s="174">
        <v>14689</v>
      </c>
      <c r="S150" s="173">
        <v>194.00000000000011</v>
      </c>
      <c r="T150" s="173">
        <f t="shared" si="3"/>
        <v>270.73923423423446</v>
      </c>
    </row>
    <row r="151" spans="1:20" x14ac:dyDescent="0.2">
      <c r="A151" s="168">
        <v>1</v>
      </c>
      <c r="B151" s="168">
        <v>2003</v>
      </c>
      <c r="C151" s="176">
        <f>+E151</f>
        <v>165.679</v>
      </c>
      <c r="D151" s="168">
        <f>+G151</f>
        <v>150.81100000000001</v>
      </c>
      <c r="E151" s="176">
        <v>165.679</v>
      </c>
      <c r="F151" s="181"/>
      <c r="G151" s="176">
        <v>150.81100000000001</v>
      </c>
      <c r="I151" s="173">
        <v>114.6</v>
      </c>
      <c r="J151" s="165">
        <v>1</v>
      </c>
      <c r="K151" s="165">
        <v>2003</v>
      </c>
      <c r="L151" s="174">
        <v>22781</v>
      </c>
      <c r="M151" s="173">
        <v>626.79999999999995</v>
      </c>
      <c r="N151" s="173">
        <f t="shared" si="4"/>
        <v>847.26021815008733</v>
      </c>
      <c r="O151" s="174">
        <v>6823</v>
      </c>
      <c r="P151" s="173">
        <v>1087.2</v>
      </c>
      <c r="Q151" s="173">
        <f t="shared" si="2"/>
        <v>1469.5936649214664</v>
      </c>
      <c r="R151" s="174">
        <v>10626</v>
      </c>
      <c r="S151" s="173">
        <v>183</v>
      </c>
      <c r="T151" s="173">
        <f t="shared" si="3"/>
        <v>247.3653795811519</v>
      </c>
    </row>
    <row r="152" spans="1:20" x14ac:dyDescent="0.2">
      <c r="A152" s="168">
        <v>2</v>
      </c>
      <c r="B152" s="168"/>
      <c r="C152" s="176">
        <f>+E152-E151</f>
        <v>135.02099999999999</v>
      </c>
      <c r="D152" s="168">
        <f>+G152-G151</f>
        <v>121.10099999999997</v>
      </c>
      <c r="E152" s="168">
        <v>300.7</v>
      </c>
      <c r="G152" s="168">
        <v>271.91199999999998</v>
      </c>
      <c r="I152" s="173">
        <v>112.3</v>
      </c>
      <c r="J152" s="165">
        <v>2</v>
      </c>
      <c r="L152" s="174">
        <v>15417</v>
      </c>
      <c r="M152" s="173">
        <v>406.10000000000014</v>
      </c>
      <c r="N152" s="173">
        <f t="shared" si="4"/>
        <v>560.17752226179903</v>
      </c>
      <c r="O152" s="174">
        <v>5618</v>
      </c>
      <c r="P152" s="173">
        <v>817.8</v>
      </c>
      <c r="Q152" s="173">
        <f t="shared" si="2"/>
        <v>1128.0797284060554</v>
      </c>
      <c r="R152" s="174">
        <v>12719</v>
      </c>
      <c r="S152" s="173">
        <v>203.2</v>
      </c>
      <c r="T152" s="173">
        <f t="shared" si="3"/>
        <v>280.29567230632239</v>
      </c>
    </row>
    <row r="153" spans="1:20" x14ac:dyDescent="0.2">
      <c r="A153" s="168">
        <v>3</v>
      </c>
      <c r="B153" s="168"/>
      <c r="C153" s="176">
        <f>+E153-E152</f>
        <v>134.11099999999999</v>
      </c>
      <c r="D153" s="168">
        <f>+G153-G152</f>
        <v>119.49100000000004</v>
      </c>
      <c r="E153" s="168">
        <v>434.81099999999998</v>
      </c>
      <c r="G153" s="168">
        <v>391.40300000000002</v>
      </c>
      <c r="I153" s="173">
        <v>111.9</v>
      </c>
      <c r="J153" s="165">
        <v>3</v>
      </c>
      <c r="L153" s="174">
        <v>18848</v>
      </c>
      <c r="M153" s="173">
        <v>430.5</v>
      </c>
      <c r="N153" s="173">
        <f t="shared" si="4"/>
        <v>595.95780831099205</v>
      </c>
      <c r="O153" s="174">
        <v>16056</v>
      </c>
      <c r="P153" s="173">
        <v>860.19999999999982</v>
      </c>
      <c r="Q153" s="173">
        <f t="shared" si="2"/>
        <v>1190.8081456657728</v>
      </c>
      <c r="R153" s="174">
        <v>13690</v>
      </c>
      <c r="S153" s="173">
        <v>188.8</v>
      </c>
      <c r="T153" s="173">
        <f t="shared" si="3"/>
        <v>261.36314566577306</v>
      </c>
    </row>
    <row r="154" spans="1:20" x14ac:dyDescent="0.2">
      <c r="A154" s="168">
        <v>4</v>
      </c>
      <c r="B154" s="168"/>
      <c r="C154" s="176">
        <f>+E154-E153</f>
        <v>142.01299999999998</v>
      </c>
      <c r="D154" s="168">
        <f>+G154-G153</f>
        <v>125.95899999999995</v>
      </c>
      <c r="E154" s="168">
        <v>576.82399999999996</v>
      </c>
      <c r="G154" s="168">
        <v>517.36199999999997</v>
      </c>
      <c r="I154" s="173">
        <v>112.6</v>
      </c>
      <c r="J154" s="165">
        <v>4</v>
      </c>
      <c r="L154" s="174">
        <v>16096</v>
      </c>
      <c r="M154" s="173">
        <v>471.89999999999986</v>
      </c>
      <c r="N154" s="173">
        <f t="shared" si="4"/>
        <v>649.20825266429836</v>
      </c>
      <c r="O154" s="174">
        <v>7652</v>
      </c>
      <c r="P154" s="173">
        <v>762.30000000000018</v>
      </c>
      <c r="Q154" s="173">
        <f t="shared" si="2"/>
        <v>1048.7210235346363</v>
      </c>
      <c r="R154" s="174">
        <v>11607</v>
      </c>
      <c r="S154" s="173">
        <v>220.90000000000009</v>
      </c>
      <c r="T154" s="173">
        <f t="shared" si="3"/>
        <v>303.89934946714055</v>
      </c>
    </row>
    <row r="155" spans="1:20" x14ac:dyDescent="0.2">
      <c r="A155" s="168">
        <v>1</v>
      </c>
      <c r="B155" s="168">
        <v>2004</v>
      </c>
      <c r="C155" s="176">
        <f>+E155</f>
        <v>168.309</v>
      </c>
      <c r="D155" s="168">
        <f>+G155</f>
        <v>153.04300000000001</v>
      </c>
      <c r="E155" s="168">
        <v>168.309</v>
      </c>
      <c r="G155" s="168">
        <v>153.04300000000001</v>
      </c>
      <c r="I155" s="173">
        <v>112.6</v>
      </c>
      <c r="J155" s="165">
        <v>1</v>
      </c>
      <c r="K155" s="165">
        <v>2004</v>
      </c>
      <c r="L155" s="174">
        <v>17805</v>
      </c>
      <c r="M155" s="173">
        <v>517.69999999999993</v>
      </c>
      <c r="N155" s="173">
        <f t="shared" si="4"/>
        <v>712.21680950266432</v>
      </c>
      <c r="O155" s="174">
        <v>7033</v>
      </c>
      <c r="P155" s="173">
        <v>735.2</v>
      </c>
      <c r="Q155" s="173">
        <f t="shared" si="2"/>
        <v>1011.4386678507996</v>
      </c>
      <c r="R155" s="174">
        <v>8913</v>
      </c>
      <c r="S155" s="173">
        <v>178.89999999999998</v>
      </c>
      <c r="T155" s="173">
        <f t="shared" si="3"/>
        <v>246.11857682060392</v>
      </c>
    </row>
    <row r="156" spans="1:20" x14ac:dyDescent="0.2">
      <c r="A156" s="168">
        <v>2</v>
      </c>
      <c r="B156" s="168"/>
      <c r="C156" s="176">
        <f>+E156-E155</f>
        <v>140.26700000000002</v>
      </c>
      <c r="D156" s="168">
        <f>+G156-G155</f>
        <v>125.56799999999998</v>
      </c>
      <c r="E156" s="168">
        <v>308.57600000000002</v>
      </c>
      <c r="G156" s="168">
        <v>278.61099999999999</v>
      </c>
      <c r="I156" s="173">
        <v>113.4</v>
      </c>
      <c r="J156" s="165">
        <v>2</v>
      </c>
      <c r="L156" s="174">
        <v>13855</v>
      </c>
      <c r="M156" s="173">
        <v>344.69999999999993</v>
      </c>
      <c r="N156" s="173">
        <f t="shared" si="4"/>
        <v>470.869623015873</v>
      </c>
      <c r="O156" s="174">
        <v>6436</v>
      </c>
      <c r="P156" s="173">
        <v>708.3</v>
      </c>
      <c r="Q156" s="173">
        <f t="shared" si="2"/>
        <v>967.55716269841275</v>
      </c>
      <c r="R156" s="174">
        <v>10802</v>
      </c>
      <c r="S156" s="173">
        <v>228.40000000000003</v>
      </c>
      <c r="T156" s="173">
        <f t="shared" si="3"/>
        <v>312.00064373897715</v>
      </c>
    </row>
    <row r="157" spans="1:20" x14ac:dyDescent="0.2">
      <c r="A157" s="168">
        <v>3</v>
      </c>
      <c r="B157" s="168"/>
      <c r="C157" s="176">
        <f>+E157-E156</f>
        <v>137.76999999999998</v>
      </c>
      <c r="D157" s="168">
        <f>+G157-G156</f>
        <v>123.12100000000004</v>
      </c>
      <c r="E157" s="168">
        <v>446.346</v>
      </c>
      <c r="G157" s="168">
        <v>401.73200000000003</v>
      </c>
      <c r="I157" s="173">
        <v>113</v>
      </c>
      <c r="J157" s="165">
        <v>3</v>
      </c>
      <c r="L157" s="174">
        <v>17630</v>
      </c>
      <c r="M157" s="173">
        <v>454.09999999999991</v>
      </c>
      <c r="N157" s="173">
        <f t="shared" si="4"/>
        <v>622.5088119469026</v>
      </c>
      <c r="O157" s="174">
        <v>11805</v>
      </c>
      <c r="P157" s="173">
        <v>652.69999999999982</v>
      </c>
      <c r="Q157" s="173">
        <f t="shared" si="2"/>
        <v>894.76217035398224</v>
      </c>
      <c r="R157" s="174">
        <v>11365</v>
      </c>
      <c r="S157" s="173">
        <v>160.7999999999999</v>
      </c>
      <c r="T157" s="173">
        <f t="shared" si="3"/>
        <v>220.43474336283177</v>
      </c>
    </row>
    <row r="158" spans="1:20" x14ac:dyDescent="0.2">
      <c r="A158" s="168">
        <v>4</v>
      </c>
      <c r="B158" s="168"/>
      <c r="C158" s="176">
        <f>+E158-E157</f>
        <v>137.68499999999995</v>
      </c>
      <c r="D158" s="168">
        <f>+G158-G157</f>
        <v>124.50600000000003</v>
      </c>
      <c r="E158" s="168">
        <v>584.03099999999995</v>
      </c>
      <c r="G158" s="168">
        <v>526.23800000000006</v>
      </c>
      <c r="I158" s="173">
        <v>114</v>
      </c>
      <c r="J158" s="165">
        <v>4</v>
      </c>
      <c r="L158" s="174">
        <v>16674</v>
      </c>
      <c r="M158" s="173">
        <v>428.20000000000027</v>
      </c>
      <c r="N158" s="173">
        <f t="shared" si="4"/>
        <v>581.85431140350931</v>
      </c>
      <c r="O158" s="174">
        <v>10088</v>
      </c>
      <c r="P158" s="173">
        <v>709.40000000000055</v>
      </c>
      <c r="Q158" s="173">
        <f t="shared" si="2"/>
        <v>963.95947807017637</v>
      </c>
      <c r="R158" s="174">
        <v>9276</v>
      </c>
      <c r="S158" s="173">
        <v>162.90000000000009</v>
      </c>
      <c r="T158" s="173">
        <f t="shared" si="3"/>
        <v>221.35466447368438</v>
      </c>
    </row>
    <row r="159" spans="1:20" x14ac:dyDescent="0.2">
      <c r="A159" s="168">
        <v>1</v>
      </c>
      <c r="B159" s="168">
        <v>2005</v>
      </c>
      <c r="C159" s="176">
        <f>+E159</f>
        <v>147.31100000000001</v>
      </c>
      <c r="D159" s="168">
        <f>+G159</f>
        <v>133.756</v>
      </c>
      <c r="E159" s="168">
        <v>147.31100000000001</v>
      </c>
      <c r="G159" s="168">
        <v>133.756</v>
      </c>
      <c r="I159" s="173">
        <v>113.7</v>
      </c>
      <c r="J159" s="165">
        <v>1</v>
      </c>
      <c r="K159" s="165">
        <v>2005</v>
      </c>
      <c r="L159" s="174">
        <v>15151</v>
      </c>
      <c r="M159" s="173">
        <v>418</v>
      </c>
      <c r="N159" s="173">
        <f t="shared" si="4"/>
        <v>569.49283201407218</v>
      </c>
      <c r="O159" s="174">
        <v>7287</v>
      </c>
      <c r="P159" s="173">
        <v>715.2</v>
      </c>
      <c r="Q159" s="173">
        <f t="shared" si="2"/>
        <v>974.40496042216375</v>
      </c>
      <c r="R159" s="174">
        <v>7498</v>
      </c>
      <c r="S159" s="173">
        <v>159.69999999999999</v>
      </c>
      <c r="T159" s="173">
        <f t="shared" si="3"/>
        <v>217.57895998240988</v>
      </c>
    </row>
    <row r="160" spans="1:20" x14ac:dyDescent="0.2">
      <c r="A160" s="168">
        <v>2</v>
      </c>
      <c r="B160" s="168"/>
      <c r="C160" s="176">
        <f>+E160-E159</f>
        <v>143.51699999999997</v>
      </c>
      <c r="D160" s="168">
        <f>+G160-G159</f>
        <v>128.79</v>
      </c>
      <c r="E160" s="168">
        <v>290.82799999999997</v>
      </c>
      <c r="G160" s="168">
        <v>262.54599999999999</v>
      </c>
      <c r="I160" s="173">
        <v>115.2</v>
      </c>
      <c r="J160" s="165">
        <v>2</v>
      </c>
      <c r="L160" s="174">
        <v>14855</v>
      </c>
      <c r="M160" s="173">
        <v>323.20000000000005</v>
      </c>
      <c r="N160" s="173">
        <f t="shared" si="4"/>
        <v>434.60159722222232</v>
      </c>
      <c r="O160" s="174">
        <v>6172</v>
      </c>
      <c r="P160" s="173">
        <v>745.5</v>
      </c>
      <c r="Q160" s="173">
        <f t="shared" si="2"/>
        <v>1002.4612955729167</v>
      </c>
      <c r="R160" s="174">
        <v>11610</v>
      </c>
      <c r="S160" s="173">
        <v>152.50000000000006</v>
      </c>
      <c r="T160" s="173">
        <f t="shared" si="3"/>
        <v>205.064181857639</v>
      </c>
    </row>
    <row r="161" spans="1:20" x14ac:dyDescent="0.2">
      <c r="A161" s="168">
        <v>3</v>
      </c>
      <c r="B161" s="168"/>
      <c r="C161" s="176">
        <f>+E161-E160</f>
        <v>134.78300000000002</v>
      </c>
      <c r="D161" s="168">
        <f>+G161-G160</f>
        <v>120.57100000000003</v>
      </c>
      <c r="E161" s="168">
        <v>425.61099999999999</v>
      </c>
      <c r="G161" s="168">
        <v>383.11700000000002</v>
      </c>
      <c r="I161" s="173">
        <v>115.1</v>
      </c>
      <c r="J161" s="165">
        <v>3</v>
      </c>
      <c r="L161" s="174">
        <v>13014</v>
      </c>
      <c r="M161" s="173">
        <v>448.29999999999995</v>
      </c>
      <c r="N161" s="173">
        <f t="shared" si="4"/>
        <v>603.34519765421373</v>
      </c>
      <c r="O161" s="174">
        <v>6734</v>
      </c>
      <c r="P161" s="173">
        <v>832.10000000000014</v>
      </c>
      <c r="Q161" s="173">
        <f t="shared" si="2"/>
        <v>1119.8829778453523</v>
      </c>
      <c r="R161" s="174">
        <v>8742</v>
      </c>
      <c r="S161" s="173">
        <v>152.99999999999994</v>
      </c>
      <c r="T161" s="173">
        <f t="shared" si="3"/>
        <v>205.91526933101645</v>
      </c>
    </row>
    <row r="162" spans="1:20" x14ac:dyDescent="0.2">
      <c r="A162" s="168">
        <v>4</v>
      </c>
      <c r="B162" s="168"/>
      <c r="C162" s="176">
        <f>+E162-E161</f>
        <v>137.37</v>
      </c>
      <c r="D162" s="168">
        <f>+G162-G161</f>
        <v>124.38200000000001</v>
      </c>
      <c r="E162" s="168">
        <v>562.98099999999999</v>
      </c>
      <c r="G162" s="168">
        <v>507.49900000000002</v>
      </c>
      <c r="I162" s="173">
        <v>116</v>
      </c>
      <c r="J162" s="165">
        <v>4</v>
      </c>
      <c r="L162" s="174">
        <v>22745</v>
      </c>
      <c r="M162" s="173">
        <v>478.79999999999995</v>
      </c>
      <c r="N162" s="173">
        <f t="shared" si="4"/>
        <v>639.39406034482761</v>
      </c>
      <c r="O162" s="174">
        <v>8144</v>
      </c>
      <c r="P162" s="173">
        <v>795.79999999999973</v>
      </c>
      <c r="Q162" s="173">
        <f t="shared" si="2"/>
        <v>1062.7188663793102</v>
      </c>
      <c r="R162" s="174">
        <v>11407</v>
      </c>
      <c r="S162" s="173">
        <v>142.00000000000006</v>
      </c>
      <c r="T162" s="173">
        <f t="shared" si="3"/>
        <v>189.62814655172426</v>
      </c>
    </row>
    <row r="163" spans="1:20" x14ac:dyDescent="0.2">
      <c r="A163" s="168">
        <v>1</v>
      </c>
      <c r="B163" s="168">
        <v>2006</v>
      </c>
      <c r="C163" s="176">
        <f>+E163</f>
        <v>155.21299999999999</v>
      </c>
      <c r="D163" s="168">
        <f>+G163</f>
        <v>139.72800000000001</v>
      </c>
      <c r="E163" s="168">
        <v>155.21299999999999</v>
      </c>
      <c r="G163" s="168">
        <v>139.72800000000001</v>
      </c>
      <c r="I163" s="173">
        <v>116.6</v>
      </c>
      <c r="J163" s="165">
        <v>1</v>
      </c>
      <c r="K163" s="165">
        <v>2006</v>
      </c>
      <c r="L163" s="174">
        <v>18196</v>
      </c>
      <c r="M163" s="173">
        <v>585</v>
      </c>
      <c r="N163" s="173">
        <f t="shared" si="4"/>
        <v>777.19457547169839</v>
      </c>
      <c r="O163" s="174">
        <v>6106</v>
      </c>
      <c r="P163" s="173">
        <v>947.2</v>
      </c>
      <c r="Q163" s="173">
        <f t="shared" si="2"/>
        <v>1258.3909433962269</v>
      </c>
      <c r="R163" s="174">
        <v>7106</v>
      </c>
      <c r="S163" s="173">
        <v>150.6</v>
      </c>
      <c r="T163" s="173">
        <f t="shared" si="3"/>
        <v>200.07778301886796</v>
      </c>
    </row>
    <row r="164" spans="1:20" x14ac:dyDescent="0.2">
      <c r="A164" s="168">
        <v>2</v>
      </c>
      <c r="B164" s="168"/>
      <c r="C164" s="176">
        <f>+E164-E163</f>
        <v>147.44399999999999</v>
      </c>
      <c r="D164" s="168">
        <f>+G164-G163</f>
        <v>129.572</v>
      </c>
      <c r="E164" s="168">
        <v>302.65699999999998</v>
      </c>
      <c r="G164" s="168">
        <v>269.3</v>
      </c>
      <c r="I164" s="173">
        <v>117.9</v>
      </c>
      <c r="J164" s="165">
        <v>2</v>
      </c>
      <c r="L164" s="174">
        <v>13943</v>
      </c>
      <c r="M164" s="173">
        <v>433.79999999999995</v>
      </c>
      <c r="N164" s="173">
        <f t="shared" si="4"/>
        <v>569.96500000000003</v>
      </c>
      <c r="O164" s="174">
        <v>5246</v>
      </c>
      <c r="P164" s="173">
        <v>811.2</v>
      </c>
      <c r="Q164" s="173">
        <f t="shared" si="2"/>
        <v>1065.8266666666668</v>
      </c>
      <c r="R164" s="174">
        <v>9193</v>
      </c>
      <c r="S164" s="173">
        <v>176.1</v>
      </c>
      <c r="T164" s="173">
        <f t="shared" si="3"/>
        <v>231.37583333333336</v>
      </c>
    </row>
    <row r="165" spans="1:20" x14ac:dyDescent="0.2">
      <c r="A165" s="168">
        <v>3</v>
      </c>
      <c r="B165" s="168"/>
      <c r="C165" s="176">
        <f>+E165-E164</f>
        <v>143.45100000000002</v>
      </c>
      <c r="D165" s="168">
        <f>+G165-G164</f>
        <v>126.00599999999997</v>
      </c>
      <c r="E165" s="168">
        <v>446.108</v>
      </c>
      <c r="G165" s="168">
        <v>395.30599999999998</v>
      </c>
      <c r="I165" s="177">
        <v>117.3</v>
      </c>
      <c r="J165" s="165">
        <v>3</v>
      </c>
      <c r="L165" s="174">
        <v>13690</v>
      </c>
      <c r="M165" s="173">
        <v>496.59999999999991</v>
      </c>
      <c r="N165" s="173">
        <f t="shared" si="4"/>
        <v>655.81470161977836</v>
      </c>
      <c r="O165" s="174">
        <v>9450</v>
      </c>
      <c r="P165" s="173">
        <v>855.90000000000009</v>
      </c>
      <c r="Q165" s="173">
        <f t="shared" si="2"/>
        <v>1130.3097122762151</v>
      </c>
      <c r="R165" s="174">
        <v>10840</v>
      </c>
      <c r="S165" s="173">
        <v>167.10000000000002</v>
      </c>
      <c r="T165" s="173">
        <f t="shared" si="3"/>
        <v>220.67385549872131</v>
      </c>
    </row>
    <row r="166" spans="1:20" x14ac:dyDescent="0.2">
      <c r="A166" s="168">
        <v>4</v>
      </c>
      <c r="B166" s="168"/>
      <c r="C166" s="176">
        <f>+E166-E165</f>
        <v>148.56090999999998</v>
      </c>
      <c r="D166" s="168">
        <f>+G166-G165</f>
        <v>131.19532799999996</v>
      </c>
      <c r="E166" s="168">
        <v>594.66890999999998</v>
      </c>
      <c r="G166" s="168">
        <v>526.50132799999994</v>
      </c>
      <c r="I166" s="177">
        <v>119</v>
      </c>
      <c r="J166" s="165">
        <v>4</v>
      </c>
      <c r="L166" s="174">
        <v>16682</v>
      </c>
      <c r="M166" s="173">
        <v>525.60000000000014</v>
      </c>
      <c r="N166" s="173">
        <f t="shared" si="4"/>
        <v>684.19648739495824</v>
      </c>
      <c r="O166" s="174">
        <v>10233</v>
      </c>
      <c r="P166" s="173">
        <v>826</v>
      </c>
      <c r="Q166" s="173">
        <f t="shared" si="2"/>
        <v>1075.2402941176472</v>
      </c>
      <c r="R166" s="174">
        <v>9520</v>
      </c>
      <c r="S166" s="173">
        <v>144.09999999999997</v>
      </c>
      <c r="T166" s="173">
        <f t="shared" si="3"/>
        <v>187.58126680672268</v>
      </c>
    </row>
    <row r="167" spans="1:20" x14ac:dyDescent="0.2">
      <c r="A167" s="168">
        <v>1</v>
      </c>
      <c r="B167" s="168">
        <v>2007</v>
      </c>
      <c r="C167" s="176">
        <f>+E167</f>
        <v>158.09976</v>
      </c>
      <c r="D167" s="168">
        <f>+G167</f>
        <v>141.08400800000001</v>
      </c>
      <c r="E167" s="168">
        <v>158.09976</v>
      </c>
      <c r="G167" s="168">
        <v>141.08400800000001</v>
      </c>
      <c r="I167" s="177">
        <v>117.5</v>
      </c>
      <c r="J167" s="165">
        <v>1</v>
      </c>
      <c r="K167" s="165">
        <v>2007</v>
      </c>
      <c r="L167" s="174">
        <v>18623</v>
      </c>
      <c r="M167" s="173">
        <v>649.6</v>
      </c>
      <c r="N167" s="173">
        <f t="shared" si="4"/>
        <v>856.4077617021278</v>
      </c>
      <c r="O167" s="174">
        <v>7737</v>
      </c>
      <c r="P167" s="173">
        <v>1092.1999999999998</v>
      </c>
      <c r="Q167" s="173">
        <f t="shared" si="2"/>
        <v>1439.91465106383</v>
      </c>
      <c r="R167" s="174">
        <v>8112</v>
      </c>
      <c r="S167" s="173">
        <v>167.4</v>
      </c>
      <c r="T167" s="173">
        <f t="shared" si="3"/>
        <v>220.69374893617027</v>
      </c>
    </row>
    <row r="168" spans="1:20" x14ac:dyDescent="0.2">
      <c r="A168" s="168">
        <v>2</v>
      </c>
      <c r="B168" s="168"/>
      <c r="C168" s="176">
        <f>+E168-E167</f>
        <v>161.61276000000004</v>
      </c>
      <c r="D168" s="168">
        <f>+G168-G167</f>
        <v>142.897008</v>
      </c>
      <c r="E168" s="168">
        <v>319.71252000000004</v>
      </c>
      <c r="G168" s="168">
        <v>283.98101600000001</v>
      </c>
      <c r="I168" s="177">
        <v>118.3</v>
      </c>
      <c r="J168" s="165">
        <v>2</v>
      </c>
      <c r="L168" s="174">
        <v>15831</v>
      </c>
      <c r="M168" s="173">
        <v>514.19999999999993</v>
      </c>
      <c r="N168" s="173">
        <f t="shared" si="4"/>
        <v>673.31729923922239</v>
      </c>
      <c r="O168" s="174">
        <v>5067</v>
      </c>
      <c r="P168" s="173">
        <v>1041.6999999999998</v>
      </c>
      <c r="Q168" s="173">
        <f t="shared" ref="Q168:Q189" si="5">P168/I168*$I$69</f>
        <v>1364.0502345731193</v>
      </c>
      <c r="R168" s="174">
        <v>10608</v>
      </c>
      <c r="S168" s="173">
        <v>160.99999999999997</v>
      </c>
      <c r="T168" s="173">
        <f t="shared" ref="T168:T189" si="6">S168/I168*$I$69</f>
        <v>210.8208579881657</v>
      </c>
    </row>
    <row r="169" spans="1:20" x14ac:dyDescent="0.2">
      <c r="A169" s="168">
        <v>3</v>
      </c>
      <c r="B169" s="168"/>
      <c r="C169" s="176">
        <f>+E169-E168</f>
        <v>135.82058024999998</v>
      </c>
      <c r="D169" s="168">
        <f>+G169-G168</f>
        <v>119.75308425000003</v>
      </c>
      <c r="E169" s="168">
        <v>455.53310025000002</v>
      </c>
      <c r="G169" s="168">
        <v>403.73410025000004</v>
      </c>
      <c r="I169" s="177">
        <v>117.8</v>
      </c>
      <c r="J169" s="165">
        <v>3</v>
      </c>
      <c r="L169" s="174">
        <v>18428</v>
      </c>
      <c r="M169" s="173">
        <v>654.20000000000027</v>
      </c>
      <c r="N169" s="173">
        <f t="shared" si="4"/>
        <v>860.27577674023826</v>
      </c>
      <c r="O169" s="174">
        <v>6417</v>
      </c>
      <c r="P169" s="173">
        <v>679.60000000000036</v>
      </c>
      <c r="Q169" s="173">
        <f t="shared" si="5"/>
        <v>893.67688455008556</v>
      </c>
      <c r="R169" s="174">
        <v>10319</v>
      </c>
      <c r="S169" s="173">
        <v>152.89999999999998</v>
      </c>
      <c r="T169" s="173">
        <f t="shared" si="6"/>
        <v>201.06414898132428</v>
      </c>
    </row>
    <row r="170" spans="1:20" x14ac:dyDescent="0.2">
      <c r="A170" s="168">
        <v>4</v>
      </c>
      <c r="B170" s="168"/>
      <c r="C170" s="176">
        <f>+E170-E169</f>
        <v>149.79139924999998</v>
      </c>
      <c r="D170" s="168">
        <f>+G170-G169</f>
        <v>133.49839924999998</v>
      </c>
      <c r="E170" s="168">
        <v>605.3244995</v>
      </c>
      <c r="G170" s="168">
        <v>537.23249950000002</v>
      </c>
      <c r="I170" s="177">
        <v>120.8</v>
      </c>
      <c r="J170" s="165">
        <v>4</v>
      </c>
      <c r="L170" s="174">
        <v>15870</v>
      </c>
      <c r="M170" s="173">
        <v>567.19999999999959</v>
      </c>
      <c r="N170" s="173">
        <f t="shared" si="4"/>
        <v>727.34713576158913</v>
      </c>
      <c r="O170" s="174">
        <v>5114</v>
      </c>
      <c r="P170" s="173">
        <v>911.69999999999982</v>
      </c>
      <c r="Q170" s="173">
        <f t="shared" si="5"/>
        <v>1169.1156270695365</v>
      </c>
      <c r="R170" s="174">
        <v>8645</v>
      </c>
      <c r="S170" s="173">
        <v>142.80000000000007</v>
      </c>
      <c r="T170" s="173">
        <f t="shared" si="6"/>
        <v>183.1191307947021</v>
      </c>
    </row>
    <row r="171" spans="1:20" x14ac:dyDescent="0.2">
      <c r="A171" s="168">
        <v>1</v>
      </c>
      <c r="B171" s="168">
        <v>2008</v>
      </c>
      <c r="C171" s="176">
        <f>+E171</f>
        <v>164.64169099999998</v>
      </c>
      <c r="D171" s="168">
        <f>+G171</f>
        <v>148.61369099999999</v>
      </c>
      <c r="E171" s="168">
        <v>164.64169099999998</v>
      </c>
      <c r="G171" s="168">
        <v>148.61369099999999</v>
      </c>
      <c r="I171" s="177">
        <v>121.9</v>
      </c>
      <c r="J171" s="165">
        <v>1</v>
      </c>
      <c r="K171" s="165">
        <v>2008</v>
      </c>
      <c r="L171" s="174">
        <v>17004</v>
      </c>
      <c r="M171" s="173">
        <v>591.9</v>
      </c>
      <c r="N171" s="173">
        <f t="shared" si="4"/>
        <v>752.17185602953248</v>
      </c>
      <c r="O171" s="174">
        <v>6274</v>
      </c>
      <c r="P171" s="173">
        <v>963.6</v>
      </c>
      <c r="Q171" s="173">
        <f t="shared" si="5"/>
        <v>1224.5190073831011</v>
      </c>
      <c r="R171" s="174">
        <v>7939</v>
      </c>
      <c r="S171" s="173">
        <v>160.1</v>
      </c>
      <c r="T171" s="173">
        <f t="shared" si="6"/>
        <v>203.45111361771947</v>
      </c>
    </row>
    <row r="172" spans="1:20" x14ac:dyDescent="0.2">
      <c r="A172" s="168">
        <v>2</v>
      </c>
      <c r="B172" s="168"/>
      <c r="C172" s="176">
        <f>+E172-E171</f>
        <v>197.28657850000002</v>
      </c>
      <c r="D172" s="168">
        <f>+G172-G171</f>
        <v>175.71357850000001</v>
      </c>
      <c r="E172" s="168">
        <v>361.9282695</v>
      </c>
      <c r="G172" s="168">
        <v>324.3272695</v>
      </c>
      <c r="I172" s="177">
        <v>122</v>
      </c>
      <c r="J172" s="165">
        <v>2</v>
      </c>
      <c r="L172" s="174">
        <v>14987</v>
      </c>
      <c r="M172" s="173">
        <v>548.4</v>
      </c>
      <c r="N172" s="173">
        <f t="shared" ref="N172:N181" si="7">M172/I172*$I$69</f>
        <v>696.32190983606574</v>
      </c>
      <c r="O172" s="174">
        <v>5831</v>
      </c>
      <c r="P172" s="173">
        <v>1153.8000000000002</v>
      </c>
      <c r="Q172" s="173">
        <f t="shared" si="5"/>
        <v>1465.0186352459023</v>
      </c>
      <c r="R172" s="174">
        <v>10207</v>
      </c>
      <c r="S172" s="173">
        <v>188.4</v>
      </c>
      <c r="T172" s="173">
        <f t="shared" si="6"/>
        <v>239.21781147540989</v>
      </c>
    </row>
    <row r="173" spans="1:20" x14ac:dyDescent="0.2">
      <c r="A173" s="168">
        <v>3</v>
      </c>
      <c r="B173" s="168"/>
      <c r="C173" s="176">
        <f>+E173-E172</f>
        <v>159.71767174999997</v>
      </c>
      <c r="D173" s="168">
        <f>+G173-G172</f>
        <v>141.40667174999999</v>
      </c>
      <c r="E173" s="168">
        <v>521.64594124999996</v>
      </c>
      <c r="G173" s="168">
        <v>465.73394124999999</v>
      </c>
      <c r="I173" s="177">
        <v>123.1</v>
      </c>
      <c r="J173" s="165">
        <v>3</v>
      </c>
      <c r="L173" s="174">
        <v>19290</v>
      </c>
      <c r="M173" s="173">
        <v>722.70000000000027</v>
      </c>
      <c r="N173" s="173">
        <f t="shared" si="7"/>
        <v>909.43663891145468</v>
      </c>
      <c r="O173" s="174">
        <v>12252</v>
      </c>
      <c r="P173" s="173">
        <v>1486.4999999999995</v>
      </c>
      <c r="Q173" s="173">
        <f t="shared" si="5"/>
        <v>1870.5930036555644</v>
      </c>
      <c r="R173" s="174">
        <v>11007</v>
      </c>
      <c r="S173" s="173">
        <v>186.29999999999995</v>
      </c>
      <c r="T173" s="173">
        <f t="shared" si="6"/>
        <v>234.43758935824533</v>
      </c>
    </row>
    <row r="174" spans="1:20" x14ac:dyDescent="0.2">
      <c r="A174" s="168">
        <v>4</v>
      </c>
      <c r="B174" s="168"/>
      <c r="C174" s="176">
        <f>+E174-E173</f>
        <v>170.05706974999998</v>
      </c>
      <c r="D174" s="168">
        <f>+G174-G173</f>
        <v>152.54014889999991</v>
      </c>
      <c r="E174" s="168">
        <v>691.70301099999995</v>
      </c>
      <c r="G174" s="168">
        <v>618.27409014999989</v>
      </c>
      <c r="I174" s="173">
        <v>124.7</v>
      </c>
      <c r="J174" s="165">
        <v>4</v>
      </c>
      <c r="L174" s="174">
        <v>16976</v>
      </c>
      <c r="M174" s="173">
        <v>703.10000000000014</v>
      </c>
      <c r="N174" s="173">
        <f t="shared" si="7"/>
        <v>873.41991379310377</v>
      </c>
      <c r="O174" s="174">
        <v>7247</v>
      </c>
      <c r="P174" s="173">
        <v>1160</v>
      </c>
      <c r="Q174" s="173">
        <f t="shared" si="5"/>
        <v>1441.0000000000002</v>
      </c>
      <c r="R174" s="174">
        <v>10145</v>
      </c>
      <c r="S174" s="173">
        <v>269.60000000000014</v>
      </c>
      <c r="T174" s="173">
        <f t="shared" si="6"/>
        <v>334.90827586206922</v>
      </c>
    </row>
    <row r="175" spans="1:20" x14ac:dyDescent="0.2">
      <c r="A175" s="168">
        <v>1</v>
      </c>
      <c r="B175" s="168">
        <v>2009</v>
      </c>
      <c r="C175" s="176">
        <f>+E175</f>
        <v>191.37959499999999</v>
      </c>
      <c r="D175" s="168">
        <f>+G175</f>
        <v>172.55938714999999</v>
      </c>
      <c r="E175" s="168">
        <v>191.37959499999999</v>
      </c>
      <c r="G175" s="168">
        <v>172.55938714999999</v>
      </c>
      <c r="I175" s="173">
        <v>125</v>
      </c>
      <c r="J175" s="165">
        <v>1</v>
      </c>
      <c r="K175" s="165">
        <v>2009</v>
      </c>
      <c r="L175" s="174">
        <v>18865</v>
      </c>
      <c r="M175" s="173">
        <v>739.59999999999991</v>
      </c>
      <c r="N175" s="173">
        <f t="shared" si="7"/>
        <v>916.5566960000001</v>
      </c>
      <c r="O175" s="174">
        <v>6194</v>
      </c>
      <c r="P175" s="173">
        <v>1049.9000000000001</v>
      </c>
      <c r="Q175" s="173">
        <f t="shared" si="5"/>
        <v>1301.0990740000002</v>
      </c>
      <c r="R175" s="174">
        <v>8619</v>
      </c>
      <c r="S175" s="173">
        <v>213.2</v>
      </c>
      <c r="T175" s="173">
        <f t="shared" si="6"/>
        <v>264.21023200000002</v>
      </c>
    </row>
    <row r="176" spans="1:20" x14ac:dyDescent="0.2">
      <c r="A176" s="168">
        <v>2</v>
      </c>
      <c r="B176" s="168"/>
      <c r="C176" s="176">
        <f>+E176-E175</f>
        <v>178.90604250000001</v>
      </c>
      <c r="D176" s="168">
        <f>+G176-G175</f>
        <v>160.765232725</v>
      </c>
      <c r="E176" s="168">
        <v>370.28563750000001</v>
      </c>
      <c r="G176" s="168">
        <v>333.324619875</v>
      </c>
      <c r="I176" s="173">
        <v>125.7</v>
      </c>
      <c r="J176" s="165">
        <v>2</v>
      </c>
      <c r="L176" s="174">
        <v>14610</v>
      </c>
      <c r="M176" s="173">
        <v>603.80000000000018</v>
      </c>
      <c r="N176" s="173">
        <f t="shared" si="7"/>
        <v>744.09823786793982</v>
      </c>
      <c r="O176" s="174">
        <v>5486</v>
      </c>
      <c r="P176" s="173">
        <v>1077.9000000000001</v>
      </c>
      <c r="Q176" s="173">
        <f t="shared" si="5"/>
        <v>1328.3595405727926</v>
      </c>
      <c r="R176" s="174">
        <v>11296</v>
      </c>
      <c r="S176" s="173">
        <v>235.3</v>
      </c>
      <c r="T176" s="173">
        <f t="shared" si="6"/>
        <v>289.97402346857604</v>
      </c>
    </row>
    <row r="177" spans="1:20" x14ac:dyDescent="0.2">
      <c r="A177" s="168">
        <v>3</v>
      </c>
      <c r="B177" s="168"/>
      <c r="C177" s="176">
        <f>+E177-E176</f>
        <v>160.23377500000004</v>
      </c>
      <c r="D177" s="168">
        <f>+G177-G176</f>
        <v>142.31202375000004</v>
      </c>
      <c r="E177" s="168">
        <v>530.51941250000004</v>
      </c>
      <c r="G177" s="168">
        <v>475.63664362500003</v>
      </c>
      <c r="I177" s="173">
        <v>125.4</v>
      </c>
      <c r="J177" s="165">
        <v>3</v>
      </c>
      <c r="L177" s="174">
        <v>19220</v>
      </c>
      <c r="M177" s="173">
        <v>795.69999999999982</v>
      </c>
      <c r="N177" s="173">
        <f t="shared" si="7"/>
        <v>982.93379385964897</v>
      </c>
      <c r="O177" s="174">
        <v>13278</v>
      </c>
      <c r="P177" s="173">
        <v>1278.0999999999999</v>
      </c>
      <c r="Q177" s="173">
        <f t="shared" si="5"/>
        <v>1578.8458991228069</v>
      </c>
      <c r="R177" s="174">
        <v>11383</v>
      </c>
      <c r="S177" s="173">
        <v>231.79999999999995</v>
      </c>
      <c r="T177" s="173">
        <f t="shared" si="6"/>
        <v>286.34416666666664</v>
      </c>
    </row>
    <row r="178" spans="1:20" x14ac:dyDescent="0.2">
      <c r="A178" s="168">
        <v>4</v>
      </c>
      <c r="B178" s="168"/>
      <c r="C178" s="176">
        <f>+E178-E177</f>
        <v>179.8571388695641</v>
      </c>
      <c r="D178" s="168">
        <f>+G178-G177</f>
        <v>163.53199924456408</v>
      </c>
      <c r="E178" s="168">
        <v>710.37655136956414</v>
      </c>
      <c r="G178" s="168">
        <v>639.16864286956411</v>
      </c>
      <c r="I178" s="173">
        <v>126.6</v>
      </c>
      <c r="J178" s="165">
        <v>4</v>
      </c>
      <c r="L178" s="174">
        <v>16838</v>
      </c>
      <c r="M178" s="173">
        <v>759.30000000000018</v>
      </c>
      <c r="N178" s="173">
        <f t="shared" si="7"/>
        <v>929.07792061611417</v>
      </c>
      <c r="O178" s="174">
        <v>6227</v>
      </c>
      <c r="P178" s="173">
        <v>1192.2000000000003</v>
      </c>
      <c r="Q178" s="173">
        <f t="shared" si="5"/>
        <v>1458.7734715639817</v>
      </c>
      <c r="R178" s="174">
        <v>10409</v>
      </c>
      <c r="S178" s="173">
        <v>276.40000000000009</v>
      </c>
      <c r="T178" s="173">
        <f t="shared" si="6"/>
        <v>338.20247235387063</v>
      </c>
    </row>
    <row r="179" spans="1:20" x14ac:dyDescent="0.2">
      <c r="A179" s="168">
        <v>1</v>
      </c>
      <c r="B179" s="168">
        <v>2010</v>
      </c>
      <c r="C179" s="176">
        <f>+E179</f>
        <v>204.63648875000001</v>
      </c>
      <c r="D179" s="168">
        <f>+G179</f>
        <v>186.506571025</v>
      </c>
      <c r="E179" s="168">
        <v>204.63648875000001</v>
      </c>
      <c r="G179" s="168">
        <v>186.506571025</v>
      </c>
      <c r="I179" s="173">
        <v>128.69999999999999</v>
      </c>
      <c r="J179" s="165">
        <v>1</v>
      </c>
      <c r="K179" s="165">
        <v>2010</v>
      </c>
      <c r="L179" s="174">
        <v>40484.70904761905</v>
      </c>
      <c r="M179" s="173">
        <v>1693.2251146266974</v>
      </c>
      <c r="N179" s="173">
        <f t="shared" si="7"/>
        <v>2038.020741600895</v>
      </c>
      <c r="O179" s="174">
        <v>6690</v>
      </c>
      <c r="P179" s="173">
        <v>1648.5</v>
      </c>
      <c r="Q179" s="173">
        <f t="shared" si="5"/>
        <v>1984.1881410256417</v>
      </c>
      <c r="R179" s="174">
        <v>7227</v>
      </c>
      <c r="S179" s="173">
        <v>243.10000000000002</v>
      </c>
      <c r="T179" s="173">
        <f t="shared" si="6"/>
        <v>292.60305555555567</v>
      </c>
    </row>
    <row r="180" spans="1:20" x14ac:dyDescent="0.2">
      <c r="A180" s="168">
        <v>2</v>
      </c>
      <c r="B180" s="168"/>
      <c r="C180" s="176">
        <f>+E180-E179</f>
        <v>188.95691625000001</v>
      </c>
      <c r="D180" s="168">
        <f>+G180-G179</f>
        <v>170.46253197500002</v>
      </c>
      <c r="E180" s="168">
        <v>393.59340500000002</v>
      </c>
      <c r="G180" s="168">
        <v>356.96910300000002</v>
      </c>
      <c r="I180" s="173">
        <v>128.9</v>
      </c>
      <c r="J180" s="165">
        <v>2</v>
      </c>
      <c r="L180" s="174">
        <v>20633.79583333333</v>
      </c>
      <c r="M180" s="173">
        <v>864.97098885712671</v>
      </c>
      <c r="N180" s="173">
        <f t="shared" si="7"/>
        <v>1039.4918033854567</v>
      </c>
      <c r="O180" s="174">
        <v>5716</v>
      </c>
      <c r="P180" s="173">
        <v>1381.6999999999998</v>
      </c>
      <c r="Q180" s="173">
        <f t="shared" si="5"/>
        <v>1660.4786093871217</v>
      </c>
      <c r="R180" s="174">
        <v>10696</v>
      </c>
      <c r="S180" s="173">
        <v>201.60000000000002</v>
      </c>
      <c r="T180" s="173">
        <f t="shared" si="6"/>
        <v>242.2758107059737</v>
      </c>
    </row>
    <row r="181" spans="1:20" x14ac:dyDescent="0.2">
      <c r="A181" s="168">
        <v>3</v>
      </c>
      <c r="B181" s="168"/>
      <c r="C181" s="176">
        <f>+E181-E180</f>
        <v>172.07737875000004</v>
      </c>
      <c r="D181" s="168">
        <f>+G181-G180</f>
        <v>154.15607493749997</v>
      </c>
      <c r="E181" s="168">
        <v>565.67078375000006</v>
      </c>
      <c r="G181" s="168">
        <v>511.12517793749998</v>
      </c>
      <c r="I181" s="173">
        <v>127.8</v>
      </c>
      <c r="J181" s="165">
        <v>3</v>
      </c>
      <c r="L181" s="174">
        <v>19149.335833333338</v>
      </c>
      <c r="M181" s="173">
        <v>861.71516601647909</v>
      </c>
      <c r="N181" s="173">
        <f t="shared" si="7"/>
        <v>1044.4925045359762</v>
      </c>
      <c r="O181" s="174">
        <v>9089</v>
      </c>
      <c r="P181" s="173">
        <v>1286.1999999999998</v>
      </c>
      <c r="Q181" s="173">
        <f t="shared" si="5"/>
        <v>1559.0142918622851</v>
      </c>
      <c r="R181" s="174">
        <v>11532</v>
      </c>
      <c r="S181" s="173">
        <v>200.69999999999993</v>
      </c>
      <c r="T181" s="173">
        <f t="shared" si="6"/>
        <v>243.2702288732394</v>
      </c>
    </row>
    <row r="182" spans="1:20" x14ac:dyDescent="0.2">
      <c r="A182" s="168">
        <v>4</v>
      </c>
      <c r="B182" s="168"/>
      <c r="C182" s="176">
        <f>+E182-E181</f>
        <v>192.96143124999992</v>
      </c>
      <c r="D182" s="168">
        <f>+G182-G181</f>
        <v>174.39946771249993</v>
      </c>
      <c r="E182" s="168">
        <v>758.63221499999997</v>
      </c>
      <c r="G182" s="168">
        <v>685.52464564999991</v>
      </c>
      <c r="I182" s="173">
        <v>129</v>
      </c>
      <c r="J182" s="165">
        <v>4</v>
      </c>
      <c r="L182" s="174">
        <v>22322.361666666664</v>
      </c>
      <c r="M182" s="173">
        <v>889.84894905372039</v>
      </c>
      <c r="N182" s="173">
        <f t="shared" ref="N182" si="8">M182/I182*$I$69</f>
        <v>1068.5602796553428</v>
      </c>
      <c r="O182" s="174">
        <v>5858</v>
      </c>
      <c r="P182" s="173">
        <v>1310.8000000000011</v>
      </c>
      <c r="Q182" s="173">
        <f t="shared" si="5"/>
        <v>1574.0523333333349</v>
      </c>
      <c r="R182" s="174">
        <v>9548</v>
      </c>
      <c r="S182" s="173">
        <v>205</v>
      </c>
      <c r="T182" s="173">
        <f t="shared" si="6"/>
        <v>246.17083333333338</v>
      </c>
    </row>
    <row r="183" spans="1:20" x14ac:dyDescent="0.2">
      <c r="A183" s="168">
        <v>1</v>
      </c>
      <c r="B183" s="168">
        <v>2011</v>
      </c>
      <c r="C183" s="176">
        <f>+E183</f>
        <v>204.00503875000001</v>
      </c>
      <c r="D183" s="168">
        <f>+G183</f>
        <v>184.8599929625</v>
      </c>
      <c r="E183" s="168">
        <v>204.00503875000001</v>
      </c>
      <c r="G183" s="168">
        <v>184.8599929625</v>
      </c>
      <c r="I183" s="173">
        <v>130.19999999999999</v>
      </c>
      <c r="J183" s="165">
        <v>1</v>
      </c>
      <c r="K183" s="165">
        <v>2011</v>
      </c>
      <c r="L183" s="174">
        <v>26141.662648809524</v>
      </c>
      <c r="M183" s="173">
        <v>1061.4209517567813</v>
      </c>
      <c r="N183" s="173">
        <f t="shared" ref="N183:N186" si="9">M183/I183*$I$69</f>
        <v>1262.8422894336686</v>
      </c>
      <c r="O183" s="174">
        <v>5959</v>
      </c>
      <c r="P183" s="173">
        <v>1698.7</v>
      </c>
      <c r="Q183" s="173">
        <f t="shared" si="5"/>
        <v>2021.0550710445473</v>
      </c>
      <c r="R183" s="174">
        <v>6732</v>
      </c>
      <c r="S183" s="173">
        <v>156.5</v>
      </c>
      <c r="T183" s="173">
        <f t="shared" si="6"/>
        <v>186.19833909370206</v>
      </c>
    </row>
    <row r="184" spans="1:20" x14ac:dyDescent="0.2">
      <c r="A184" s="168">
        <v>2</v>
      </c>
      <c r="B184" s="168"/>
      <c r="C184" s="176">
        <f>+E184-E183</f>
        <v>188.74104374999999</v>
      </c>
      <c r="D184" s="168">
        <f>+G184-G183</f>
        <v>171.33320521249996</v>
      </c>
      <c r="E184" s="165">
        <v>392.7460825</v>
      </c>
      <c r="G184" s="165">
        <v>356.19319817499996</v>
      </c>
      <c r="I184" s="173">
        <v>131</v>
      </c>
      <c r="J184" s="165">
        <v>2</v>
      </c>
      <c r="L184" s="182">
        <v>18851.951101190472</v>
      </c>
      <c r="M184" s="183">
        <v>776.58308820124375</v>
      </c>
      <c r="N184" s="173">
        <f t="shared" si="9"/>
        <v>918.30950179797094</v>
      </c>
      <c r="O184" s="174">
        <v>7524</v>
      </c>
      <c r="P184" s="173">
        <v>1533.4000000000003</v>
      </c>
      <c r="Q184" s="173">
        <f t="shared" si="5"/>
        <v>1813.2455000000007</v>
      </c>
      <c r="R184" s="174">
        <v>10017</v>
      </c>
      <c r="S184" s="173">
        <v>197.79999999999995</v>
      </c>
      <c r="T184" s="173">
        <f t="shared" si="6"/>
        <v>233.89849999999998</v>
      </c>
    </row>
    <row r="185" spans="1:20" x14ac:dyDescent="0.2">
      <c r="A185" s="168">
        <v>3</v>
      </c>
      <c r="C185" s="176">
        <f>+E185-E184</f>
        <v>169.93391749999995</v>
      </c>
      <c r="D185" s="168">
        <f>+G185-G184</f>
        <v>151.69380182500004</v>
      </c>
      <c r="E185" s="165">
        <v>562.67999999999995</v>
      </c>
      <c r="G185" s="165">
        <v>507.887</v>
      </c>
      <c r="I185" s="173">
        <v>129.4</v>
      </c>
      <c r="J185" s="165">
        <v>3</v>
      </c>
      <c r="L185" s="182">
        <v>24107.386250000007</v>
      </c>
      <c r="M185" s="183">
        <v>914.64669811090494</v>
      </c>
      <c r="N185" s="173">
        <f t="shared" si="9"/>
        <v>1094.9430710016616</v>
      </c>
      <c r="O185" s="174">
        <v>10171</v>
      </c>
      <c r="P185" s="173">
        <v>1285.3999999999996</v>
      </c>
      <c r="Q185" s="173">
        <f t="shared" si="5"/>
        <v>1538.7797565687788</v>
      </c>
      <c r="R185" s="174">
        <v>10339</v>
      </c>
      <c r="S185" s="173">
        <v>167.29999999999995</v>
      </c>
      <c r="T185" s="173">
        <f t="shared" si="6"/>
        <v>200.27839837712514</v>
      </c>
    </row>
    <row r="186" spans="1:20" x14ac:dyDescent="0.2">
      <c r="A186" s="165">
        <v>4</v>
      </c>
      <c r="C186" s="176">
        <f>+E186-E185</f>
        <v>202.17554500000006</v>
      </c>
      <c r="D186" s="168">
        <f>+G186-G185</f>
        <v>178.91908595000001</v>
      </c>
      <c r="E186" s="165">
        <v>764.85554500000001</v>
      </c>
      <c r="G186" s="165">
        <v>686.80608595000001</v>
      </c>
      <c r="I186" s="165">
        <v>130.5</v>
      </c>
      <c r="J186" s="165">
        <v>4</v>
      </c>
      <c r="L186" s="182">
        <v>18022.572976190484</v>
      </c>
      <c r="M186" s="173">
        <v>777.38419736292576</v>
      </c>
      <c r="N186" s="173">
        <f t="shared" si="9"/>
        <v>922.77887013791155</v>
      </c>
      <c r="O186" s="182">
        <v>8775.7956028314002</v>
      </c>
      <c r="P186" s="173">
        <v>1286.8626975018997</v>
      </c>
      <c r="Q186" s="173">
        <f t="shared" si="5"/>
        <v>1527.5454660021117</v>
      </c>
      <c r="R186" s="182">
        <v>9645.4866500746648</v>
      </c>
      <c r="S186" s="173">
        <v>181.103452008619</v>
      </c>
      <c r="T186" s="173">
        <f t="shared" si="6"/>
        <v>214.97534859789391</v>
      </c>
    </row>
    <row r="187" spans="1:20" x14ac:dyDescent="0.2">
      <c r="A187" s="165">
        <v>1</v>
      </c>
      <c r="B187" s="165">
        <v>2012</v>
      </c>
      <c r="C187" s="176">
        <f>+E187</f>
        <v>195.82938625</v>
      </c>
      <c r="D187" s="168">
        <f>+G187</f>
        <v>177.0717714875</v>
      </c>
      <c r="E187" s="165">
        <v>195.82938625</v>
      </c>
      <c r="G187" s="165">
        <v>177.0717714875</v>
      </c>
      <c r="I187" s="165">
        <v>131.69999999999999</v>
      </c>
      <c r="J187" s="165">
        <v>1</v>
      </c>
      <c r="K187" s="165">
        <v>2012</v>
      </c>
      <c r="L187" s="182">
        <v>18517.39324404762</v>
      </c>
      <c r="M187" s="173">
        <v>869.15461769403078</v>
      </c>
      <c r="N187" s="173">
        <f t="shared" ref="N187:N193" si="10">M187/I187*$I$69</f>
        <v>1022.3125963586797</v>
      </c>
      <c r="O187" s="174">
        <v>6822.44890070785</v>
      </c>
      <c r="P187" s="173">
        <v>1150.314057295883</v>
      </c>
      <c r="Q187" s="173">
        <f t="shared" si="5"/>
        <v>1353.0165135198333</v>
      </c>
      <c r="R187" s="174">
        <v>7564.3716625186662</v>
      </c>
      <c r="S187" s="173">
        <v>175.73767321176348</v>
      </c>
      <c r="T187" s="173">
        <f t="shared" si="6"/>
        <v>206.70526661390477</v>
      </c>
    </row>
    <row r="188" spans="1:20" x14ac:dyDescent="0.2">
      <c r="A188" s="165">
        <v>2</v>
      </c>
      <c r="C188" s="176">
        <f>+E188-E187</f>
        <v>182.75061374999999</v>
      </c>
      <c r="D188" s="168">
        <f>+G188-G187</f>
        <v>165.12822851249999</v>
      </c>
      <c r="E188" s="184">
        <v>378.58</v>
      </c>
      <c r="G188" s="184">
        <v>342.2</v>
      </c>
      <c r="I188" s="165">
        <v>131.69999999999999</v>
      </c>
      <c r="J188" s="165">
        <v>2</v>
      </c>
      <c r="L188" s="182">
        <v>14087.60675595238</v>
      </c>
      <c r="M188" s="173">
        <v>635.43152402028181</v>
      </c>
      <c r="N188" s="173">
        <f t="shared" si="10"/>
        <v>747.40401524048468</v>
      </c>
      <c r="O188" s="174">
        <v>4838.55109929215</v>
      </c>
      <c r="P188" s="173">
        <v>1037.7970664905204</v>
      </c>
      <c r="Q188" s="173">
        <f t="shared" si="5"/>
        <v>1220.6723544220222</v>
      </c>
      <c r="R188" s="174">
        <v>10002.628337481334</v>
      </c>
      <c r="S188" s="173">
        <v>184.20744441885319</v>
      </c>
      <c r="T188" s="173">
        <f t="shared" si="6"/>
        <v>216.66753755742982</v>
      </c>
    </row>
    <row r="189" spans="1:20" x14ac:dyDescent="0.2">
      <c r="A189" s="168">
        <v>3</v>
      </c>
      <c r="C189" s="176">
        <f>+E189-E188</f>
        <v>165.72960875000007</v>
      </c>
      <c r="D189" s="168">
        <f>+G189-G188</f>
        <v>148.24155396250001</v>
      </c>
      <c r="E189" s="165">
        <v>544.30960875000005</v>
      </c>
      <c r="G189" s="165">
        <v>490.4415539625</v>
      </c>
      <c r="I189" s="165">
        <v>130</v>
      </c>
      <c r="J189" s="165">
        <v>3</v>
      </c>
      <c r="L189" s="185">
        <v>20999.460714285713</v>
      </c>
      <c r="M189" s="186">
        <v>864.77367174435972</v>
      </c>
      <c r="N189" s="173">
        <f t="shared" si="10"/>
        <v>1030.4609811979956</v>
      </c>
      <c r="O189" s="185">
        <v>6828.0536397386386</v>
      </c>
      <c r="P189" s="186">
        <v>1132.0609213635664</v>
      </c>
      <c r="Q189" s="173">
        <f t="shared" si="5"/>
        <v>1348.9594398163592</v>
      </c>
      <c r="R189" s="185">
        <v>10877.781177428844</v>
      </c>
      <c r="S189" s="186">
        <v>190.02859425457928</v>
      </c>
      <c r="T189" s="173">
        <f t="shared" si="6"/>
        <v>226.43734203454804</v>
      </c>
    </row>
    <row r="190" spans="1:20" x14ac:dyDescent="0.2">
      <c r="A190" s="168">
        <v>4</v>
      </c>
      <c r="C190" s="176">
        <f>+E190-E189</f>
        <v>166.80539124999996</v>
      </c>
      <c r="D190" s="168">
        <f>+G190-G189</f>
        <v>151.72844603749996</v>
      </c>
      <c r="E190" s="165">
        <v>711.11500000000001</v>
      </c>
      <c r="G190" s="165">
        <v>642.16999999999996</v>
      </c>
      <c r="I190" s="165">
        <v>132</v>
      </c>
      <c r="J190" s="165">
        <v>4</v>
      </c>
      <c r="L190" s="185">
        <v>17946.539285714287</v>
      </c>
      <c r="M190" s="186">
        <v>826.79347775776318</v>
      </c>
      <c r="N190" s="173">
        <f t="shared" si="10"/>
        <v>970.27659587697508</v>
      </c>
      <c r="O190" s="185">
        <v>5621.9463602613596</v>
      </c>
      <c r="P190" s="186">
        <v>1071.0118577206574</v>
      </c>
      <c r="Q190" s="173">
        <f t="shared" ref="Q190:Q220" si="11">P190/I190*$I$69</f>
        <v>1256.8770405292632</v>
      </c>
      <c r="R190" s="185">
        <v>8525.2188225711561</v>
      </c>
      <c r="S190" s="186">
        <v>190.41732478586363</v>
      </c>
      <c r="T190" s="173">
        <f t="shared" ref="T190:T220" si="12">S190/I190*$I$69</f>
        <v>223.4626646914104</v>
      </c>
    </row>
    <row r="191" spans="1:20" x14ac:dyDescent="0.2">
      <c r="A191" s="165">
        <v>1</v>
      </c>
      <c r="B191" s="165">
        <v>2013</v>
      </c>
      <c r="C191" s="176">
        <f>+E191</f>
        <v>199.180995</v>
      </c>
      <c r="D191" s="168">
        <f>+G191</f>
        <v>183.65288545000001</v>
      </c>
      <c r="E191" s="165">
        <v>199.180995</v>
      </c>
      <c r="G191" s="165">
        <v>183.65288545000001</v>
      </c>
      <c r="I191" s="165">
        <v>133</v>
      </c>
      <c r="J191" s="165">
        <v>1</v>
      </c>
      <c r="K191" s="165">
        <f>B191</f>
        <v>2013</v>
      </c>
      <c r="L191" s="185">
        <v>21974.571815476189</v>
      </c>
      <c r="M191" s="186">
        <v>1023.0812127444322</v>
      </c>
      <c r="N191" s="173">
        <f t="shared" si="10"/>
        <v>1191.6011500993093</v>
      </c>
      <c r="O191" s="185">
        <v>5520.4451678348678</v>
      </c>
      <c r="P191" s="186">
        <v>1148.1840804128565</v>
      </c>
      <c r="Q191" s="173">
        <f t="shared" si="11"/>
        <v>1337.3107175680798</v>
      </c>
      <c r="R191" s="185">
        <v>5958.3970505452735</v>
      </c>
      <c r="S191" s="186">
        <v>167.84779905693762</v>
      </c>
      <c r="T191" s="173">
        <f t="shared" si="12"/>
        <v>195.49536039407946</v>
      </c>
    </row>
    <row r="192" spans="1:20" x14ac:dyDescent="0.2">
      <c r="A192" s="165">
        <v>2</v>
      </c>
      <c r="C192" s="176">
        <f>+E192-E191</f>
        <v>205.01500500000003</v>
      </c>
      <c r="D192" s="168">
        <f>+G192-G191</f>
        <v>185.63411454999996</v>
      </c>
      <c r="E192" s="165">
        <v>404.19600000000003</v>
      </c>
      <c r="G192" s="165">
        <v>369.28699999999998</v>
      </c>
      <c r="I192" s="165">
        <v>134.30000000000001</v>
      </c>
      <c r="J192" s="165">
        <v>2</v>
      </c>
      <c r="L192" s="185">
        <v>23960.428184523811</v>
      </c>
      <c r="M192" s="186">
        <v>1011.581560458749</v>
      </c>
      <c r="N192" s="173">
        <f t="shared" si="10"/>
        <v>1166.8024614799976</v>
      </c>
      <c r="O192" s="185">
        <v>6388.5548321651322</v>
      </c>
      <c r="P192" s="186">
        <v>1133.7065185307133</v>
      </c>
      <c r="Q192" s="173">
        <f t="shared" si="11"/>
        <v>1307.6667350654986</v>
      </c>
      <c r="R192" s="185">
        <v>10154.602949454726</v>
      </c>
      <c r="S192" s="186">
        <v>176.1673175310234</v>
      </c>
      <c r="T192" s="173">
        <f t="shared" si="12"/>
        <v>203.19909709930758</v>
      </c>
    </row>
    <row r="193" spans="1:20" x14ac:dyDescent="0.2">
      <c r="A193" s="165">
        <v>3</v>
      </c>
      <c r="C193" s="176">
        <f>+E193-E192</f>
        <v>172.04383408071794</v>
      </c>
      <c r="D193" s="168">
        <f>+G193-G192</f>
        <v>153.21019910313902</v>
      </c>
      <c r="E193" s="165">
        <v>576.23983408071797</v>
      </c>
      <c r="G193" s="165">
        <v>522.497199103139</v>
      </c>
      <c r="I193" s="165">
        <v>134.19999999999999</v>
      </c>
      <c r="J193" s="165">
        <v>3</v>
      </c>
      <c r="L193" s="185">
        <v>18388.581422924897</v>
      </c>
      <c r="M193" s="186">
        <v>735.52528494140915</v>
      </c>
      <c r="N193" s="173">
        <f t="shared" si="10"/>
        <v>849.01924796618005</v>
      </c>
      <c r="O193" s="185">
        <v>11492.955434782609</v>
      </c>
      <c r="P193" s="186">
        <v>1323.3889549928699</v>
      </c>
      <c r="Q193" s="173">
        <f t="shared" si="11"/>
        <v>1527.5922097284504</v>
      </c>
      <c r="R193" s="185">
        <v>11786.02326086957</v>
      </c>
      <c r="S193" s="186">
        <v>172.41802435151402</v>
      </c>
      <c r="T193" s="173">
        <f t="shared" si="12"/>
        <v>199.02269081395056</v>
      </c>
    </row>
    <row r="194" spans="1:20" x14ac:dyDescent="0.2">
      <c r="A194" s="168">
        <v>4</v>
      </c>
      <c r="C194" s="176">
        <f>+E194-E193</f>
        <v>204.099832585949</v>
      </c>
      <c r="D194" s="168">
        <f>+G194-G193</f>
        <v>188.07946756352794</v>
      </c>
      <c r="E194" s="165">
        <v>780.33966666666697</v>
      </c>
      <c r="G194" s="165">
        <v>710.57666666666694</v>
      </c>
      <c r="I194" s="165">
        <v>135.30000000000001</v>
      </c>
      <c r="J194" s="165">
        <v>4</v>
      </c>
      <c r="L194" s="185">
        <v>18420.418577075106</v>
      </c>
      <c r="M194" s="185">
        <v>895.71090498583999</v>
      </c>
      <c r="N194" s="173">
        <f>M194/I194*$I$69</f>
        <v>1025.5161641839914</v>
      </c>
      <c r="O194" s="185">
        <v>7745.0445652173912</v>
      </c>
      <c r="P194" s="185">
        <v>1212.6630411771803</v>
      </c>
      <c r="Q194" s="173">
        <f t="shared" si="11"/>
        <v>1388.4005916567189</v>
      </c>
      <c r="R194" s="185">
        <v>11621.97673913043</v>
      </c>
      <c r="S194" s="185">
        <v>180.100371437175</v>
      </c>
      <c r="T194" s="173">
        <f t="shared" si="12"/>
        <v>206.20028298894448</v>
      </c>
    </row>
    <row r="195" spans="1:20" x14ac:dyDescent="0.2">
      <c r="A195" s="168">
        <v>1</v>
      </c>
      <c r="B195" s="165">
        <v>2014</v>
      </c>
      <c r="C195" s="176">
        <f>E195</f>
        <v>196.17699999999999</v>
      </c>
      <c r="D195" s="168">
        <f>G195</f>
        <v>179.55199999999999</v>
      </c>
      <c r="E195" s="165">
        <v>196.17699999999999</v>
      </c>
      <c r="G195" s="165">
        <v>179.55199999999999</v>
      </c>
      <c r="I195" s="165">
        <v>135.80000000000001</v>
      </c>
      <c r="J195" s="165">
        <f>A195</f>
        <v>1</v>
      </c>
      <c r="K195" s="165">
        <f>B195</f>
        <v>2014</v>
      </c>
      <c r="L195" s="185">
        <v>19713</v>
      </c>
      <c r="M195" s="185">
        <v>886.67647724495987</v>
      </c>
      <c r="N195" s="173">
        <f>M195/I195*$I$69</f>
        <v>1011.4347304773464</v>
      </c>
      <c r="O195" s="185">
        <v>7032</v>
      </c>
      <c r="P195" s="185">
        <v>1484.9150299297401</v>
      </c>
      <c r="Q195" s="173">
        <f t="shared" ref="Q195" si="13">P195/I195*$I$69</f>
        <v>1693.8473858530283</v>
      </c>
      <c r="R195" s="185">
        <v>8004</v>
      </c>
      <c r="S195" s="185">
        <v>165.16263465729782</v>
      </c>
      <c r="T195" s="173">
        <f t="shared" ref="T195" si="14">S195/I195*$I$69</f>
        <v>188.40155249024568</v>
      </c>
    </row>
    <row r="196" spans="1:20" x14ac:dyDescent="0.2">
      <c r="A196" s="165">
        <v>2</v>
      </c>
      <c r="C196" s="176">
        <f>+E196-E195</f>
        <v>197.965</v>
      </c>
      <c r="D196" s="168">
        <f>+G196-G195</f>
        <v>179.76700000000002</v>
      </c>
      <c r="E196" s="165">
        <v>394.142</v>
      </c>
      <c r="G196" s="165">
        <v>359.31900000000002</v>
      </c>
      <c r="I196" s="165">
        <v>136.69999999999999</v>
      </c>
      <c r="J196" s="165">
        <v>2</v>
      </c>
      <c r="L196" s="185">
        <v>16691</v>
      </c>
      <c r="M196" s="185">
        <v>732.96206934555016</v>
      </c>
      <c r="N196" s="173">
        <f t="shared" ref="N196:N220" si="15">M196/I196*$I$69</f>
        <v>830.58757686280785</v>
      </c>
      <c r="O196" s="185">
        <v>6228</v>
      </c>
      <c r="P196" s="185">
        <v>1158.7677611998799</v>
      </c>
      <c r="Q196" s="173">
        <f t="shared" si="11"/>
        <v>1313.1076588739609</v>
      </c>
      <c r="R196" s="185">
        <v>11579</v>
      </c>
      <c r="S196" s="185">
        <v>167.32102845142202</v>
      </c>
      <c r="T196" s="173">
        <f t="shared" si="12"/>
        <v>189.60703887958056</v>
      </c>
    </row>
    <row r="197" spans="1:20" x14ac:dyDescent="0.2">
      <c r="A197" s="165">
        <v>3</v>
      </c>
      <c r="C197" s="176">
        <f>+E197-E196</f>
        <v>192.10452006852</v>
      </c>
      <c r="D197" s="168">
        <f>+G197-G196</f>
        <v>173.47352006851992</v>
      </c>
      <c r="E197" s="165">
        <v>586.24652006852</v>
      </c>
      <c r="G197" s="165">
        <v>532.79252006851993</v>
      </c>
      <c r="I197" s="165">
        <v>137</v>
      </c>
      <c r="J197" s="165">
        <v>3</v>
      </c>
      <c r="L197" s="185">
        <v>21817</v>
      </c>
      <c r="M197" s="185">
        <v>1080.59231996894</v>
      </c>
      <c r="N197" s="173">
        <f t="shared" si="15"/>
        <v>1221.8383562451722</v>
      </c>
      <c r="O197" s="185">
        <v>20407</v>
      </c>
      <c r="P197" s="185">
        <v>1259.8740491119995</v>
      </c>
      <c r="Q197" s="173">
        <f t="shared" si="11"/>
        <v>1424.5543011884461</v>
      </c>
      <c r="R197" s="185">
        <v>11684</v>
      </c>
      <c r="S197" s="185">
        <v>177.03184293206914</v>
      </c>
      <c r="T197" s="173">
        <f t="shared" si="12"/>
        <v>200.17197232846354</v>
      </c>
    </row>
    <row r="198" spans="1:20" x14ac:dyDescent="0.2">
      <c r="A198" s="165">
        <v>4</v>
      </c>
      <c r="C198" s="176">
        <f>+E198-E197</f>
        <v>196.808833167682</v>
      </c>
      <c r="D198" s="168">
        <f>+G198-G197</f>
        <v>184.73883316768206</v>
      </c>
      <c r="E198" s="165">
        <v>783.055353236202</v>
      </c>
      <c r="G198" s="165">
        <v>717.53135323620199</v>
      </c>
      <c r="I198" s="165">
        <v>137.9</v>
      </c>
      <c r="J198" s="165">
        <v>4</v>
      </c>
      <c r="L198" s="185">
        <v>20183</v>
      </c>
      <c r="M198" s="185">
        <v>869.67426416194962</v>
      </c>
      <c r="N198" s="173">
        <f t="shared" si="15"/>
        <v>976.93303898235843</v>
      </c>
      <c r="O198" s="185">
        <v>12863</v>
      </c>
      <c r="P198" s="185">
        <v>1106.850761909501</v>
      </c>
      <c r="Q198" s="173">
        <f t="shared" si="11"/>
        <v>1243.3610181326762</v>
      </c>
      <c r="R198" s="185">
        <v>9690</v>
      </c>
      <c r="S198" s="185">
        <v>175.42101671448501</v>
      </c>
      <c r="T198" s="173">
        <f t="shared" si="12"/>
        <v>197.05606342783966</v>
      </c>
    </row>
    <row r="199" spans="1:20" x14ac:dyDescent="0.2">
      <c r="A199" s="165">
        <v>1</v>
      </c>
      <c r="B199" s="165">
        <v>2015</v>
      </c>
      <c r="C199" s="176">
        <f>E199</f>
        <v>219.418599054541</v>
      </c>
      <c r="D199" s="168">
        <f>G199</f>
        <v>202.59159905454101</v>
      </c>
      <c r="E199" s="165">
        <v>219.418599054541</v>
      </c>
      <c r="G199" s="165">
        <v>202.59159905454101</v>
      </c>
      <c r="I199" s="165">
        <v>138.4</v>
      </c>
      <c r="J199" s="165">
        <v>1</v>
      </c>
      <c r="K199" s="165">
        <v>2015</v>
      </c>
      <c r="L199" s="185">
        <v>19630</v>
      </c>
      <c r="M199" s="185">
        <v>957.60520650282388</v>
      </c>
      <c r="N199" s="173">
        <f t="shared" si="15"/>
        <v>1071.8224604504062</v>
      </c>
      <c r="O199" s="185">
        <v>9848</v>
      </c>
      <c r="P199" s="185">
        <v>1279.8360091262539</v>
      </c>
      <c r="Q199" s="173">
        <f t="shared" si="11"/>
        <v>1432.4869695355867</v>
      </c>
      <c r="R199" s="185">
        <v>7135</v>
      </c>
      <c r="S199" s="185">
        <v>155.36971992416409</v>
      </c>
      <c r="T199" s="173">
        <f t="shared" si="12"/>
        <v>173.90126364994546</v>
      </c>
    </row>
    <row r="200" spans="1:20" x14ac:dyDescent="0.2">
      <c r="A200" s="165">
        <v>2</v>
      </c>
      <c r="C200" s="176">
        <f>+E200-E199</f>
        <v>188.69592411436798</v>
      </c>
      <c r="D200" s="168">
        <f>+G200-G199</f>
        <v>171.45081948058601</v>
      </c>
      <c r="E200" s="165">
        <v>408.11452316890899</v>
      </c>
      <c r="G200" s="165">
        <v>374.04241853512701</v>
      </c>
      <c r="I200" s="165">
        <v>139.6</v>
      </c>
      <c r="J200" s="165">
        <v>2</v>
      </c>
      <c r="L200" s="185">
        <v>15703.949675889351</v>
      </c>
      <c r="M200" s="185">
        <v>739.71582874915612</v>
      </c>
      <c r="N200" s="173">
        <f t="shared" si="15"/>
        <v>820.82757694813699</v>
      </c>
      <c r="O200" s="185">
        <v>5422.7168724637304</v>
      </c>
      <c r="P200" s="185">
        <v>1206.7408437095464</v>
      </c>
      <c r="Q200" s="173">
        <f t="shared" si="11"/>
        <v>1339.0630891614371</v>
      </c>
      <c r="R200" s="185">
        <v>9988.3050621118018</v>
      </c>
      <c r="S200" s="185">
        <v>168.85276765034422</v>
      </c>
      <c r="T200" s="173">
        <f t="shared" si="12"/>
        <v>187.36790906014113</v>
      </c>
    </row>
    <row r="201" spans="1:20" x14ac:dyDescent="0.2">
      <c r="A201" s="165">
        <v>3</v>
      </c>
      <c r="C201" s="176">
        <f>+E201-E200</f>
        <v>180.38826158445403</v>
      </c>
      <c r="D201" s="168">
        <f>+G201-G200</f>
        <v>162.29720926756397</v>
      </c>
      <c r="E201" s="165">
        <v>588.50278475336302</v>
      </c>
      <c r="G201" s="165">
        <v>536.33962780269098</v>
      </c>
      <c r="I201" s="165">
        <v>139.69999999999999</v>
      </c>
      <c r="J201" s="165">
        <v>3</v>
      </c>
      <c r="L201" s="185">
        <v>22728.974837944646</v>
      </c>
      <c r="M201" s="185">
        <v>979.87465749478997</v>
      </c>
      <c r="N201" s="173">
        <f t="shared" si="15"/>
        <v>1086.5421152890067</v>
      </c>
      <c r="O201" s="185">
        <v>8619.8584362319707</v>
      </c>
      <c r="P201" s="185">
        <v>1341.1049733657396</v>
      </c>
      <c r="Q201" s="173">
        <f t="shared" si="11"/>
        <v>1487.0953375923648</v>
      </c>
      <c r="R201" s="185">
        <v>10649.652531055901</v>
      </c>
      <c r="S201" s="185">
        <v>131.16322330640469</v>
      </c>
      <c r="T201" s="173">
        <f t="shared" si="12"/>
        <v>145.44142458365704</v>
      </c>
    </row>
    <row r="202" spans="1:20" x14ac:dyDescent="0.2">
      <c r="A202" s="165">
        <v>4</v>
      </c>
      <c r="C202" s="176">
        <f>+E202-E201</f>
        <v>195.22963867497901</v>
      </c>
      <c r="D202" s="168">
        <f>+G202-G201</f>
        <v>179.89113138755602</v>
      </c>
      <c r="E202" s="165">
        <v>783.73242342834203</v>
      </c>
      <c r="G202" s="165">
        <v>716.230759190247</v>
      </c>
      <c r="I202" s="165">
        <v>141.69999999999999</v>
      </c>
      <c r="J202" s="165">
        <v>4</v>
      </c>
      <c r="L202" s="185">
        <v>17661.404213438705</v>
      </c>
      <c r="M202" s="185">
        <v>882.4718984768997</v>
      </c>
      <c r="N202" s="173">
        <f t="shared" si="15"/>
        <v>964.72488082787845</v>
      </c>
      <c r="O202" s="185">
        <v>7193.856491304301</v>
      </c>
      <c r="P202" s="185">
        <v>1425.3376484527203</v>
      </c>
      <c r="Q202" s="173">
        <f t="shared" si="11"/>
        <v>1558.1897796590672</v>
      </c>
      <c r="R202" s="185">
        <v>9159.825978260902</v>
      </c>
      <c r="S202" s="185">
        <v>158.55842389179503</v>
      </c>
      <c r="T202" s="173">
        <f t="shared" si="12"/>
        <v>173.33725510951479</v>
      </c>
    </row>
    <row r="203" spans="1:20" x14ac:dyDescent="0.2">
      <c r="A203" s="165">
        <v>1</v>
      </c>
      <c r="B203" s="165">
        <v>2016</v>
      </c>
      <c r="C203" s="176">
        <f>E203</f>
        <v>217.297581707322</v>
      </c>
      <c r="D203" s="168">
        <f>G203</f>
        <v>201.19677375494101</v>
      </c>
      <c r="E203" s="165">
        <v>217.297581707322</v>
      </c>
      <c r="G203" s="165">
        <v>201.19677375494101</v>
      </c>
      <c r="I203" s="165">
        <v>142.69999999999999</v>
      </c>
      <c r="J203" s="165">
        <v>1</v>
      </c>
      <c r="K203" s="165">
        <v>2016</v>
      </c>
      <c r="L203" s="185">
        <v>20668.165818181998</v>
      </c>
      <c r="M203" s="185">
        <v>1021.6300324660001</v>
      </c>
      <c r="N203" s="173">
        <f t="shared" si="15"/>
        <v>1109.0270094900277</v>
      </c>
      <c r="O203" s="185">
        <v>6682.5362000000005</v>
      </c>
      <c r="P203" s="185">
        <v>1267.176908724</v>
      </c>
      <c r="Q203" s="173">
        <f t="shared" si="11"/>
        <v>1375.5795864622501</v>
      </c>
      <c r="R203" s="185">
        <v>6340.7358571430004</v>
      </c>
      <c r="S203" s="185">
        <v>128.592957756</v>
      </c>
      <c r="T203" s="173">
        <f t="shared" si="12"/>
        <v>139.59364823817504</v>
      </c>
    </row>
    <row r="204" spans="1:20" x14ac:dyDescent="0.2">
      <c r="A204" s="165">
        <v>2</v>
      </c>
      <c r="C204" s="176">
        <f>+E204-E203</f>
        <v>210.94903078835901</v>
      </c>
      <c r="D204" s="168">
        <f>+G204-G203</f>
        <v>192.89311593057502</v>
      </c>
      <c r="E204" s="165">
        <v>428.24661249568101</v>
      </c>
      <c r="G204" s="165">
        <v>394.08988968551603</v>
      </c>
      <c r="I204" s="165">
        <v>144.30000000000001</v>
      </c>
      <c r="J204" s="165">
        <v>2</v>
      </c>
      <c r="L204" s="185">
        <v>19039.287573122998</v>
      </c>
      <c r="M204" s="185">
        <v>795.20392340999979</v>
      </c>
      <c r="N204" s="173">
        <f t="shared" si="15"/>
        <v>853.6594023952498</v>
      </c>
      <c r="O204" s="185">
        <v>5385.3991579709982</v>
      </c>
      <c r="P204" s="185">
        <v>991.5183596400002</v>
      </c>
      <c r="Q204" s="173">
        <f t="shared" si="11"/>
        <v>1064.4049223557404</v>
      </c>
      <c r="R204" s="185">
        <v>10107.700518632999</v>
      </c>
      <c r="S204" s="185">
        <v>152.61472035099999</v>
      </c>
      <c r="T204" s="173">
        <f t="shared" si="12"/>
        <v>163.83343584734951</v>
      </c>
    </row>
    <row r="205" spans="1:20" x14ac:dyDescent="0.2">
      <c r="A205" s="165">
        <v>3</v>
      </c>
      <c r="C205" s="176">
        <f>+E205-E204</f>
        <v>193.64755294266695</v>
      </c>
      <c r="D205" s="168">
        <f>+G205-G204</f>
        <v>175.641874720337</v>
      </c>
      <c r="E205" s="165">
        <v>621.89416543834795</v>
      </c>
      <c r="G205" s="165">
        <v>569.73176440585303</v>
      </c>
      <c r="I205" s="165">
        <v>145.30000000000001</v>
      </c>
      <c r="J205" s="165">
        <v>3</v>
      </c>
      <c r="L205" s="185">
        <v>25325.005330874006</v>
      </c>
      <c r="M205" s="185">
        <v>1404.3111468839998</v>
      </c>
      <c r="N205" s="173">
        <f t="shared" si="15"/>
        <v>1497.1667514517083</v>
      </c>
      <c r="O205" s="185">
        <v>9666.7747891530034</v>
      </c>
      <c r="P205" s="185">
        <v>1492.4533452979995</v>
      </c>
      <c r="Q205" s="173">
        <f t="shared" si="11"/>
        <v>1591.1370721730893</v>
      </c>
      <c r="R205" s="185">
        <v>10325.156290487997</v>
      </c>
      <c r="S205" s="185">
        <v>149.15188867200001</v>
      </c>
      <c r="T205" s="173">
        <f t="shared" si="12"/>
        <v>159.01408254960663</v>
      </c>
    </row>
    <row r="206" spans="1:20" x14ac:dyDescent="0.2">
      <c r="A206" s="165">
        <v>4</v>
      </c>
      <c r="C206" s="176">
        <f>+E206-E205</f>
        <v>194.66297676649504</v>
      </c>
      <c r="D206" s="168">
        <f>+G206-G205</f>
        <v>178.45454935802093</v>
      </c>
      <c r="E206" s="165">
        <v>816.55714220484299</v>
      </c>
      <c r="G206" s="165">
        <v>748.18631376387395</v>
      </c>
      <c r="I206" s="165">
        <v>146.69999999999999</v>
      </c>
      <c r="J206" s="165">
        <v>4</v>
      </c>
      <c r="L206" s="185">
        <v>18369.446222722992</v>
      </c>
      <c r="M206" s="185">
        <v>962.00640138500057</v>
      </c>
      <c r="N206" s="173">
        <f t="shared" si="15"/>
        <v>1015.8282660023655</v>
      </c>
      <c r="O206" s="185">
        <v>6575.4640743699983</v>
      </c>
      <c r="P206" s="185">
        <v>1222.1149542560006</v>
      </c>
      <c r="Q206" s="173">
        <f t="shared" si="11"/>
        <v>1290.4892452379786</v>
      </c>
      <c r="R206" s="185">
        <v>7957.0224983410008</v>
      </c>
      <c r="S206" s="185">
        <v>147.86469469900001</v>
      </c>
      <c r="T206" s="173">
        <f t="shared" si="12"/>
        <v>156.13735646956613</v>
      </c>
    </row>
    <row r="207" spans="1:20" x14ac:dyDescent="0.2">
      <c r="A207" s="165">
        <v>1</v>
      </c>
      <c r="B207" s="165">
        <v>2017</v>
      </c>
      <c r="C207" s="176">
        <f>E207</f>
        <v>227.02914608932699</v>
      </c>
      <c r="D207" s="168">
        <f>G207</f>
        <v>210.737716871462</v>
      </c>
      <c r="E207" s="165">
        <v>227.02914608932699</v>
      </c>
      <c r="G207" s="165">
        <v>210.737716871462</v>
      </c>
      <c r="I207" s="165">
        <v>146.4</v>
      </c>
      <c r="J207" s="165">
        <v>1</v>
      </c>
      <c r="K207" s="165">
        <v>2017</v>
      </c>
      <c r="L207" s="185">
        <v>20188.970584052</v>
      </c>
      <c r="M207" s="185">
        <v>1029.1484993670001</v>
      </c>
      <c r="N207" s="173">
        <f t="shared" si="15"/>
        <v>1088.9536964869781</v>
      </c>
      <c r="O207" s="185">
        <v>7124.2571060979999</v>
      </c>
      <c r="P207" s="185">
        <v>1296.4468783369998</v>
      </c>
      <c r="Q207" s="173">
        <f t="shared" si="11"/>
        <v>1371.78514211741</v>
      </c>
      <c r="R207" s="185">
        <v>6121.3819215860003</v>
      </c>
      <c r="S207" s="185">
        <v>141.149656131</v>
      </c>
      <c r="T207" s="173">
        <f t="shared" si="12"/>
        <v>149.35205161962352</v>
      </c>
    </row>
    <row r="208" spans="1:20" x14ac:dyDescent="0.2">
      <c r="A208" s="165">
        <v>2</v>
      </c>
      <c r="C208" s="176">
        <f>+E208-E207</f>
        <v>200.76722202181199</v>
      </c>
      <c r="D208" s="168">
        <f>+G208-G207</f>
        <v>183.70797761744905</v>
      </c>
      <c r="E208" s="165">
        <v>427.79636811113897</v>
      </c>
      <c r="G208" s="165">
        <v>394.44569448891104</v>
      </c>
      <c r="I208" s="165">
        <v>147.4</v>
      </c>
      <c r="J208" s="165">
        <v>2</v>
      </c>
      <c r="L208" s="185">
        <v>16357.538075795001</v>
      </c>
      <c r="M208" s="185">
        <v>768.50776898899994</v>
      </c>
      <c r="N208" s="173">
        <f t="shared" si="15"/>
        <v>807.65004901399948</v>
      </c>
      <c r="O208" s="185">
        <v>5007.3623026510004</v>
      </c>
      <c r="P208" s="185">
        <v>1681.8190342150001</v>
      </c>
      <c r="Q208" s="173">
        <f t="shared" si="11"/>
        <v>1767.4788469651301</v>
      </c>
      <c r="R208" s="185">
        <v>7194.9193664359991</v>
      </c>
      <c r="S208" s="185">
        <v>119.946167266</v>
      </c>
      <c r="T208" s="173">
        <f t="shared" si="12"/>
        <v>126.05536571070488</v>
      </c>
    </row>
    <row r="209" spans="1:36" x14ac:dyDescent="0.2">
      <c r="A209" s="165">
        <v>3</v>
      </c>
      <c r="C209" s="176">
        <f>+E209-E208</f>
        <v>195.05863188886104</v>
      </c>
      <c r="D209" s="168">
        <f>+G209-G208</f>
        <v>176.76630551108894</v>
      </c>
      <c r="E209" s="165">
        <v>622.85500000000002</v>
      </c>
      <c r="G209" s="165">
        <v>571.21199999999999</v>
      </c>
      <c r="I209" s="165">
        <v>147.30000000000001</v>
      </c>
      <c r="J209" s="165">
        <v>3</v>
      </c>
      <c r="L209" s="185">
        <v>19399</v>
      </c>
      <c r="M209" s="185">
        <v>907</v>
      </c>
      <c r="N209" s="173">
        <f t="shared" si="15"/>
        <v>953.84319416157507</v>
      </c>
      <c r="O209" s="185">
        <v>8892</v>
      </c>
      <c r="P209" s="185">
        <v>954</v>
      </c>
      <c r="Q209" s="173">
        <f t="shared" si="11"/>
        <v>1003.2705702647659</v>
      </c>
      <c r="R209" s="185">
        <v>8727</v>
      </c>
      <c r="S209" s="185">
        <v>128</v>
      </c>
      <c r="T209" s="173">
        <f t="shared" si="12"/>
        <v>134.61072640868974</v>
      </c>
    </row>
    <row r="210" spans="1:36" x14ac:dyDescent="0.2">
      <c r="A210" s="165">
        <v>4</v>
      </c>
      <c r="C210" s="176">
        <f>+E210-E209</f>
        <v>225.423</v>
      </c>
      <c r="D210" s="168">
        <f>+G210-G209</f>
        <v>208.21799999999996</v>
      </c>
      <c r="E210" s="165">
        <v>848.27800000000002</v>
      </c>
      <c r="G210" s="165">
        <v>779.43</v>
      </c>
      <c r="I210" s="165">
        <v>148.4</v>
      </c>
      <c r="J210" s="165">
        <v>4</v>
      </c>
      <c r="L210" s="185">
        <v>23333</v>
      </c>
      <c r="M210" s="185">
        <v>1141</v>
      </c>
      <c r="N210" s="173">
        <f t="shared" si="15"/>
        <v>1191.0340801886794</v>
      </c>
      <c r="O210" s="185">
        <v>6366</v>
      </c>
      <c r="P210" s="185">
        <v>1205</v>
      </c>
      <c r="Q210" s="173">
        <f t="shared" si="11"/>
        <v>1257.8405491913747</v>
      </c>
      <c r="R210" s="185">
        <v>7520</v>
      </c>
      <c r="S210" s="185">
        <v>124</v>
      </c>
      <c r="T210" s="173">
        <f t="shared" si="12"/>
        <v>129.43753369272241</v>
      </c>
    </row>
    <row r="211" spans="1:36" x14ac:dyDescent="0.2">
      <c r="A211" s="165">
        <v>1</v>
      </c>
      <c r="B211" s="165">
        <v>2018</v>
      </c>
      <c r="C211" s="176">
        <f>E211</f>
        <v>241.52799999999999</v>
      </c>
      <c r="D211" s="176">
        <f>G211</f>
        <v>222.678</v>
      </c>
      <c r="E211" s="165">
        <v>241.52799999999999</v>
      </c>
      <c r="G211" s="165">
        <v>222.678</v>
      </c>
      <c r="I211" s="165">
        <v>149.69999999999999</v>
      </c>
      <c r="J211" s="165">
        <v>1</v>
      </c>
      <c r="K211" s="165">
        <v>2018</v>
      </c>
      <c r="L211" s="185">
        <v>25111</v>
      </c>
      <c r="M211" s="185">
        <v>1175</v>
      </c>
      <c r="N211" s="173">
        <f t="shared" si="15"/>
        <v>1215.8738309953242</v>
      </c>
      <c r="O211" s="185">
        <v>6317</v>
      </c>
      <c r="P211" s="185">
        <v>1262</v>
      </c>
      <c r="Q211" s="173">
        <f t="shared" si="11"/>
        <v>1305.9002338009357</v>
      </c>
      <c r="R211" s="185">
        <v>5433</v>
      </c>
      <c r="S211" s="185">
        <v>116</v>
      </c>
      <c r="T211" s="173">
        <f t="shared" si="12"/>
        <v>120.03520374081499</v>
      </c>
    </row>
    <row r="212" spans="1:36" x14ac:dyDescent="0.2">
      <c r="A212" s="165">
        <v>2</v>
      </c>
      <c r="C212" s="176">
        <f>+E212-E211</f>
        <v>226.77080239162902</v>
      </c>
      <c r="D212" s="176">
        <f>+G212-G211</f>
        <v>208.83864191330298</v>
      </c>
      <c r="E212" s="165">
        <v>468.29880239162901</v>
      </c>
      <c r="G212" s="165">
        <v>431.51664191330298</v>
      </c>
      <c r="I212" s="165">
        <v>150.80000000000001</v>
      </c>
      <c r="J212" s="165">
        <v>2</v>
      </c>
      <c r="L212" s="185">
        <v>20973.437462450995</v>
      </c>
      <c r="M212" s="185">
        <v>1076.7915513600001</v>
      </c>
      <c r="N212" s="173">
        <f t="shared" si="15"/>
        <v>1106.1212681850081</v>
      </c>
      <c r="O212" s="185">
        <v>5869.5992710140017</v>
      </c>
      <c r="P212" s="185">
        <v>1471.9660798479999</v>
      </c>
      <c r="Q212" s="173">
        <f t="shared" si="11"/>
        <v>1512.0595856369632</v>
      </c>
      <c r="R212" s="185">
        <v>9319.6839472049996</v>
      </c>
      <c r="S212" s="185">
        <v>135.61776245999999</v>
      </c>
      <c r="T212" s="173">
        <f t="shared" si="12"/>
        <v>139.311727707377</v>
      </c>
    </row>
    <row r="213" spans="1:36" x14ac:dyDescent="0.2">
      <c r="A213" s="165">
        <v>3</v>
      </c>
      <c r="C213" s="176">
        <f>+E213-E212</f>
        <v>230.04425590433516</v>
      </c>
      <c r="D213" s="176">
        <f>+G213-G212</f>
        <v>207.39460472346803</v>
      </c>
      <c r="E213" s="165">
        <v>698.34305829596417</v>
      </c>
      <c r="G213" s="165">
        <v>638.91124663677101</v>
      </c>
      <c r="I213" s="165">
        <v>152.30000000000001</v>
      </c>
      <c r="J213" s="165">
        <v>3</v>
      </c>
      <c r="L213" s="185">
        <v>22635.655438734771</v>
      </c>
      <c r="M213" s="185">
        <v>1212.1884087902995</v>
      </c>
      <c r="N213" s="173">
        <f t="shared" si="15"/>
        <v>1232.9420612914205</v>
      </c>
      <c r="O213" s="185">
        <v>10333.380031159912</v>
      </c>
      <c r="P213" s="185">
        <v>1822.4517080118057</v>
      </c>
      <c r="Q213" s="173">
        <f t="shared" si="11"/>
        <v>1853.6535650613187</v>
      </c>
      <c r="R213" s="185">
        <v>9726.2967189440697</v>
      </c>
      <c r="S213" s="185">
        <v>150.27129325880639</v>
      </c>
      <c r="T213" s="173">
        <f t="shared" si="12"/>
        <v>152.84406014765958</v>
      </c>
    </row>
    <row r="214" spans="1:36" x14ac:dyDescent="0.2">
      <c r="A214" s="165">
        <v>4</v>
      </c>
      <c r="C214" s="176">
        <f>+E214-E213</f>
        <v>212.66674917787782</v>
      </c>
      <c r="D214" s="176">
        <f>+G214-G213</f>
        <v>195.66619934230232</v>
      </c>
      <c r="E214" s="165">
        <v>911.00980747384199</v>
      </c>
      <c r="G214" s="165">
        <v>834.57744597907333</v>
      </c>
      <c r="I214" s="165">
        <v>153.6</v>
      </c>
      <c r="J214" s="165">
        <v>4</v>
      </c>
      <c r="L214" s="185">
        <v>22335.438371541502</v>
      </c>
      <c r="M214" s="185">
        <v>1078.6341079945755</v>
      </c>
      <c r="N214" s="173">
        <f t="shared" si="15"/>
        <v>1087.81584039173</v>
      </c>
      <c r="O214" s="185">
        <v>7362.2217963768126</v>
      </c>
      <c r="P214" s="185">
        <v>1452.0805351783911</v>
      </c>
      <c r="Q214" s="173">
        <f t="shared" si="11"/>
        <v>1464.4411816611112</v>
      </c>
      <c r="R214" s="185">
        <v>8182.2589673913026</v>
      </c>
      <c r="S214" s="185">
        <v>116.53210966099653</v>
      </c>
      <c r="T214" s="173">
        <f t="shared" si="12"/>
        <v>117.52407407103401</v>
      </c>
    </row>
    <row r="215" spans="1:36" x14ac:dyDescent="0.2">
      <c r="A215" s="165">
        <v>1</v>
      </c>
      <c r="B215" s="165">
        <v>2019</v>
      </c>
      <c r="C215" s="176">
        <f>E215</f>
        <v>242.05576995515696</v>
      </c>
      <c r="D215" s="176">
        <f>G215</f>
        <v>223.58363596412556</v>
      </c>
      <c r="E215" s="165">
        <v>242.05576995515696</v>
      </c>
      <c r="G215" s="165">
        <v>223.58363596412556</v>
      </c>
      <c r="I215" s="165">
        <v>154.1</v>
      </c>
      <c r="J215" s="165">
        <v>1</v>
      </c>
      <c r="K215" s="165">
        <v>2019</v>
      </c>
      <c r="L215" s="185">
        <v>22394.924612648225</v>
      </c>
      <c r="M215" s="185">
        <v>1151.1138601930163</v>
      </c>
      <c r="N215" s="173">
        <f t="shared" si="15"/>
        <v>1157.1458163390637</v>
      </c>
      <c r="O215" s="185">
        <v>6179.0660115942028</v>
      </c>
      <c r="P215" s="185">
        <v>1384.5030606846908</v>
      </c>
      <c r="Q215" s="173">
        <f t="shared" si="11"/>
        <v>1391.7580004738079</v>
      </c>
      <c r="R215" s="185">
        <v>6840.1016739130437</v>
      </c>
      <c r="S215" s="185">
        <v>122.43916062391185</v>
      </c>
      <c r="T215" s="173">
        <f t="shared" si="12"/>
        <v>123.08075453827793</v>
      </c>
    </row>
    <row r="216" spans="1:36" x14ac:dyDescent="0.2">
      <c r="A216" s="165">
        <v>2</v>
      </c>
      <c r="C216" s="176">
        <f>+E216-E215</f>
        <v>221.71122705530604</v>
      </c>
      <c r="D216" s="176">
        <f>+G216-G215</f>
        <v>199.97176164424542</v>
      </c>
      <c r="E216" s="165">
        <v>463.766997010463</v>
      </c>
      <c r="G216" s="165">
        <v>423.55539760837098</v>
      </c>
      <c r="I216" s="165">
        <v>154.6</v>
      </c>
      <c r="J216" s="165">
        <v>2</v>
      </c>
      <c r="L216" s="185">
        <v>19703.243703557309</v>
      </c>
      <c r="M216" s="185">
        <v>1006.9446819648526</v>
      </c>
      <c r="N216" s="173">
        <f t="shared" si="15"/>
        <v>1008.9474988452163</v>
      </c>
      <c r="O216" s="185">
        <v>8628.701004347824</v>
      </c>
      <c r="P216" s="185">
        <v>1346.7424148398591</v>
      </c>
      <c r="Q216" s="173">
        <f t="shared" si="11"/>
        <v>1349.4210907296606</v>
      </c>
      <c r="R216" s="185">
        <v>10227.612341614906</v>
      </c>
      <c r="S216" s="185">
        <v>141.53554504088498</v>
      </c>
      <c r="T216" s="173">
        <f t="shared" si="12"/>
        <v>141.8170597892684</v>
      </c>
    </row>
    <row r="217" spans="1:36" x14ac:dyDescent="0.2">
      <c r="A217" s="165">
        <v>3</v>
      </c>
      <c r="C217" s="176">
        <f>+E217-E216</f>
        <v>200.66800298953694</v>
      </c>
      <c r="D217" s="176">
        <f>+G217-G216</f>
        <v>183.517602391629</v>
      </c>
      <c r="E217" s="165">
        <v>664.43499999999995</v>
      </c>
      <c r="G217" s="165">
        <v>607.07299999999998</v>
      </c>
      <c r="I217" s="165">
        <v>154.69999999999999</v>
      </c>
      <c r="J217" s="165">
        <v>3</v>
      </c>
      <c r="L217" s="185">
        <v>26165.077849802379</v>
      </c>
      <c r="M217" s="185">
        <v>1402.3482904344257</v>
      </c>
      <c r="N217" s="173">
        <f t="shared" si="15"/>
        <v>1404.2292682641942</v>
      </c>
      <c r="O217" s="185">
        <v>13748.462299275363</v>
      </c>
      <c r="P217" s="185">
        <v>1484.9789315777889</v>
      </c>
      <c r="Q217" s="173">
        <f t="shared" si="11"/>
        <v>1486.9707423619029</v>
      </c>
      <c r="R217" s="185">
        <v>10507.793672360251</v>
      </c>
      <c r="S217" s="185">
        <v>144.78676128055025</v>
      </c>
      <c r="T217" s="173">
        <f t="shared" si="12"/>
        <v>144.98096459642431</v>
      </c>
    </row>
    <row r="218" spans="1:36" x14ac:dyDescent="0.2">
      <c r="A218" s="165">
        <v>4</v>
      </c>
      <c r="C218" s="176">
        <f>+E218-E217</f>
        <v>216.91973572496272</v>
      </c>
      <c r="D218" s="176">
        <f>+G218-G217</f>
        <v>199.72038857997018</v>
      </c>
      <c r="E218" s="165">
        <v>881.35473572496267</v>
      </c>
      <c r="G218" s="165">
        <v>806.79338857997016</v>
      </c>
      <c r="I218" s="165">
        <v>156.1</v>
      </c>
      <c r="J218" s="165">
        <v>4</v>
      </c>
      <c r="L218" s="185">
        <v>22621.988837944664</v>
      </c>
      <c r="M218" s="185">
        <v>1317.7971704198299</v>
      </c>
      <c r="N218" s="173">
        <f t="shared" si="15"/>
        <v>1307.7300780064691</v>
      </c>
      <c r="O218" s="185">
        <v>7776.9221253623255</v>
      </c>
      <c r="P218" s="185">
        <v>1227.7391162265512</v>
      </c>
      <c r="Q218" s="173">
        <f t="shared" si="11"/>
        <v>1218.3600073469861</v>
      </c>
      <c r="R218" s="185">
        <v>9597.5708897515542</v>
      </c>
      <c r="S218" s="185">
        <v>133.20019148427383</v>
      </c>
      <c r="T218" s="173">
        <f t="shared" si="12"/>
        <v>132.18263076457498</v>
      </c>
    </row>
    <row r="219" spans="1:36" x14ac:dyDescent="0.2">
      <c r="A219" s="165">
        <v>1</v>
      </c>
      <c r="B219" s="165">
        <v>2020</v>
      </c>
      <c r="C219" s="176">
        <f>E219</f>
        <v>245.16278393124065</v>
      </c>
      <c r="D219" s="176">
        <f>G219</f>
        <v>227.94719714499254</v>
      </c>
      <c r="E219" s="165">
        <v>245.16278393124065</v>
      </c>
      <c r="G219" s="165">
        <v>227.94719714499254</v>
      </c>
      <c r="I219" s="165">
        <v>155.52000000000001</v>
      </c>
      <c r="J219" s="165">
        <v>1</v>
      </c>
      <c r="K219" s="165">
        <v>2020</v>
      </c>
      <c r="L219" s="185">
        <v>22417.308750988144</v>
      </c>
      <c r="M219" s="185">
        <v>1187.0066434405767</v>
      </c>
      <c r="N219" s="173">
        <f t="shared" si="15"/>
        <v>1182.3317362318105</v>
      </c>
      <c r="O219" s="185">
        <v>7817.2878601449283</v>
      </c>
      <c r="P219" s="185">
        <v>1773.3957103534681</v>
      </c>
      <c r="Q219" s="173">
        <f t="shared" si="11"/>
        <v>1766.4113683229159</v>
      </c>
      <c r="R219" s="185">
        <v>8173.2696444099374</v>
      </c>
      <c r="S219" s="185">
        <v>145.83786039029874</v>
      </c>
      <c r="T219" s="173">
        <f t="shared" si="12"/>
        <v>145.26349253092982</v>
      </c>
    </row>
    <row r="220" spans="1:36" x14ac:dyDescent="0.2">
      <c r="A220" s="165">
        <v>2</v>
      </c>
      <c r="C220" s="176">
        <f>+E220-E219</f>
        <v>219.4338294469357</v>
      </c>
      <c r="D220" s="176">
        <f>+G220-G219</f>
        <v>199.23928355754859</v>
      </c>
      <c r="E220" s="184">
        <v>464.59661337817636</v>
      </c>
      <c r="G220" s="165">
        <v>427.18648070254113</v>
      </c>
      <c r="I220" s="165">
        <v>156.5</v>
      </c>
      <c r="J220" s="165">
        <v>2</v>
      </c>
      <c r="L220" s="185">
        <v>20318.697663474304</v>
      </c>
      <c r="M220" s="185">
        <v>1003.3659178621033</v>
      </c>
      <c r="N220" s="173">
        <f t="shared" si="15"/>
        <v>993.15594837842684</v>
      </c>
      <c r="O220" s="185">
        <v>6698.4276256020294</v>
      </c>
      <c r="P220" s="185">
        <v>1195.3385633418739</v>
      </c>
      <c r="Q220" s="173">
        <f t="shared" si="11"/>
        <v>1183.1751341909353</v>
      </c>
      <c r="R220" s="185">
        <v>9378.7613872911825</v>
      </c>
      <c r="S220" s="185">
        <v>125.6048434375343</v>
      </c>
      <c r="T220" s="173">
        <f t="shared" si="12"/>
        <v>124.32672386453578</v>
      </c>
    </row>
    <row r="221" spans="1:36" x14ac:dyDescent="0.2">
      <c r="A221" s="165">
        <v>3</v>
      </c>
      <c r="C221" s="176">
        <f>+E221-E220</f>
        <v>230.4091689088192</v>
      </c>
      <c r="D221" s="176">
        <f>+G221-G220</f>
        <v>212.03913512705532</v>
      </c>
      <c r="E221" s="184">
        <v>695.00578228699555</v>
      </c>
      <c r="G221" s="165">
        <v>639.22561582959645</v>
      </c>
      <c r="I221" s="165">
        <v>157.30000000000001</v>
      </c>
      <c r="J221" s="165">
        <v>3</v>
      </c>
      <c r="L221" s="185">
        <v>23115.129949173919</v>
      </c>
      <c r="M221" s="185">
        <v>1190.2908927373355</v>
      </c>
      <c r="N221" s="173">
        <f t="shared" ref="N221" si="16">M221/I221*$I$69</f>
        <v>1172.1868179701769</v>
      </c>
      <c r="O221" s="185">
        <v>9381.5569490356484</v>
      </c>
      <c r="P221" s="185">
        <v>1044.8337260564822</v>
      </c>
      <c r="Q221" s="173">
        <f t="shared" ref="Q221" si="17">P221/I221*$I$69</f>
        <v>1028.9420242790497</v>
      </c>
      <c r="R221" s="185">
        <v>12479.986334758509</v>
      </c>
      <c r="S221" s="185">
        <v>159.02277544572789</v>
      </c>
      <c r="T221" s="173">
        <f t="shared" ref="T221" si="18">S221/I221*$I$69</f>
        <v>156.60407239261983</v>
      </c>
    </row>
    <row r="222" spans="1:36" x14ac:dyDescent="0.2">
      <c r="A222" s="165">
        <v>4</v>
      </c>
      <c r="C222" s="176">
        <f>+E222-E221</f>
        <v>210.53825269058302</v>
      </c>
      <c r="D222" s="176">
        <f>+G222-G221</f>
        <v>195.42257215246639</v>
      </c>
      <c r="E222" s="184">
        <v>905.54403497757858</v>
      </c>
      <c r="G222" s="184">
        <v>834.64818798206284</v>
      </c>
      <c r="I222" s="165">
        <v>156.1</v>
      </c>
      <c r="J222" s="165">
        <v>4</v>
      </c>
      <c r="L222" s="185">
        <v>24544.608407612643</v>
      </c>
      <c r="M222" s="185">
        <v>1241.5801516088959</v>
      </c>
      <c r="N222" s="173">
        <f t="shared" ref="N222" si="19">M222/I222*$I$69</f>
        <v>1232.0953064404555</v>
      </c>
      <c r="O222" s="185">
        <v>8299.8127776884066</v>
      </c>
      <c r="P222" s="185">
        <v>1192.0542375158043</v>
      </c>
      <c r="Q222" s="173">
        <f t="shared" ref="Q222" si="20">P222/I222*$I$69</f>
        <v>1182.9477373349102</v>
      </c>
      <c r="R222" s="185">
        <v>9374.137683010551</v>
      </c>
      <c r="S222" s="185">
        <v>112.80928620726445</v>
      </c>
      <c r="T222" s="173">
        <f t="shared" ref="T222" si="21">S222/I222*$I$69</f>
        <v>111.94749841865357</v>
      </c>
    </row>
    <row r="223" spans="1:36" s="61" customFormat="1" x14ac:dyDescent="0.2">
      <c r="A223" s="187"/>
      <c r="B223" s="187"/>
      <c r="C223" s="188"/>
      <c r="D223" s="189"/>
      <c r="E223" s="187"/>
      <c r="F223" s="187"/>
      <c r="G223" s="187"/>
      <c r="H223" s="187"/>
      <c r="I223" s="187"/>
      <c r="J223" s="187"/>
      <c r="K223" s="187"/>
      <c r="L223" s="190"/>
      <c r="M223" s="190"/>
      <c r="N223" s="183"/>
      <c r="O223" s="190"/>
      <c r="P223" s="190"/>
      <c r="Q223" s="183"/>
      <c r="R223" s="190"/>
      <c r="S223" s="190"/>
      <c r="T223" s="183"/>
      <c r="U223" s="187"/>
      <c r="V223" s="187"/>
      <c r="W223" s="187"/>
      <c r="X223" s="187"/>
      <c r="Y223" s="187"/>
      <c r="Z223" s="187"/>
      <c r="AA223" s="187"/>
      <c r="AB223" s="187"/>
      <c r="AC223" s="187"/>
      <c r="AD223" s="187"/>
      <c r="AE223" s="187"/>
      <c r="AF223" s="187"/>
      <c r="AG223" s="187"/>
      <c r="AH223" s="187"/>
      <c r="AI223" s="187"/>
      <c r="AJ223" s="187"/>
    </row>
    <row r="224" spans="1:36" x14ac:dyDescent="0.2">
      <c r="C224" s="176"/>
      <c r="E224" s="169" t="s">
        <v>110</v>
      </c>
      <c r="J224" s="187"/>
      <c r="K224" s="191" t="s">
        <v>160</v>
      </c>
      <c r="L224" s="192">
        <f>+L225-SUM(L219:L221)</f>
        <v>24544.608407612643</v>
      </c>
      <c r="M224" s="192">
        <f>+M225-SUM(M219:M221)</f>
        <v>1241.5801516088959</v>
      </c>
      <c r="N224" s="193" t="s">
        <v>174</v>
      </c>
      <c r="O224" s="192">
        <f>+O225-SUM(O219:O221)</f>
        <v>8299.8127776884066</v>
      </c>
      <c r="P224" s="192">
        <f>+P225-SUM(P219:P221)</f>
        <v>1192.0542375158043</v>
      </c>
      <c r="Q224" s="193" t="s">
        <v>174</v>
      </c>
      <c r="R224" s="192">
        <f>+R225-SUM(R219:R221)</f>
        <v>9374.137683010551</v>
      </c>
      <c r="S224" s="192">
        <f>+S225-SUM(S219:S221)</f>
        <v>112.80928620726445</v>
      </c>
      <c r="T224" s="183" t="s">
        <v>174</v>
      </c>
    </row>
    <row r="225" spans="5:20" x14ac:dyDescent="0.2">
      <c r="E225" s="184">
        <f>IF('Tab5'!E8="",'Tab5'!E7,'Tab5'!E8)/1000</f>
        <v>905.54403497757858</v>
      </c>
      <c r="G225" s="184">
        <f>IF('Tab5'!E10="",'Tab5'!E9,'Tab5'!E10)/1000</f>
        <v>834.64818798206284</v>
      </c>
      <c r="K225" s="171" t="s">
        <v>188</v>
      </c>
      <c r="L225" s="194">
        <f>SUM('Tab7'!E11,'Tab11'!E11)</f>
        <v>90395.74477124901</v>
      </c>
      <c r="M225" s="195">
        <f>SUM('Tab7'!E39,'Tab11'!E39)</f>
        <v>4622.2436056489114</v>
      </c>
      <c r="N225" s="196" t="s">
        <v>173</v>
      </c>
      <c r="O225" s="194">
        <f>SUM('Tab7'!E9,'Tab11'!E9)</f>
        <v>32197.085212471015</v>
      </c>
      <c r="P225" s="195">
        <f>SUM('Tab7'!E37,'Tab11'!E37)</f>
        <v>5205.6222372676284</v>
      </c>
      <c r="Q225" s="196" t="s">
        <v>173</v>
      </c>
      <c r="R225" s="194">
        <f>SUM('Tab7'!E13,'Tab11'!E13)</f>
        <v>39406.155049470181</v>
      </c>
      <c r="S225" s="195">
        <f>SUM('Tab7'!E41,'Tab11'!E41)</f>
        <v>543.27476548082541</v>
      </c>
      <c r="T225" s="197" t="s">
        <v>173</v>
      </c>
    </row>
    <row r="226" spans="5:20" x14ac:dyDescent="0.2">
      <c r="K226" s="171" t="s">
        <v>187</v>
      </c>
      <c r="L226" s="194">
        <f>SUM('Tab7'!E12,'Tab11'!E12)</f>
        <v>0</v>
      </c>
      <c r="M226" s="195">
        <f>SUM('Tab7'!E40,'Tab11'!E40)</f>
        <v>0</v>
      </c>
      <c r="N226" s="196" t="s">
        <v>173</v>
      </c>
      <c r="O226" s="194">
        <f>SUM('Tab7'!E10,'Tab11'!E10)</f>
        <v>0</v>
      </c>
      <c r="P226" s="195">
        <f>SUM('Tab7'!E38,'Tab11'!E38)</f>
        <v>0</v>
      </c>
      <c r="Q226" s="196" t="s">
        <v>173</v>
      </c>
      <c r="R226" s="194">
        <f>SUM('Tab7'!E14,'Tab11'!E14)</f>
        <v>0</v>
      </c>
      <c r="S226" s="195">
        <f>SUM('Tab7'!E42,'Tab11'!E42)</f>
        <v>0</v>
      </c>
      <c r="T226" s="197" t="s">
        <v>173</v>
      </c>
    </row>
  </sheetData>
  <autoFilter ref="A2" xr:uid="{00000000-0009-0000-0000-000003000000}"/>
  <mergeCells count="6">
    <mergeCell ref="AJ61:AJ62"/>
    <mergeCell ref="AC61:AC62"/>
    <mergeCell ref="A4:A5"/>
    <mergeCell ref="H61:H62"/>
    <mergeCell ref="O61:O62"/>
    <mergeCell ref="V61:V62"/>
  </mergeCells>
  <phoneticPr fontId="0" type="noConversion"/>
  <hyperlinks>
    <hyperlink ref="A2" location="Innhold!A11" display="Tilbake til innholdsfortegnelsen" xr:uid="{00000000-0004-0000-03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rowBreaks count="1" manualBreakCount="1">
    <brk id="62" max="16383" man="1"/>
  </rowBreaks>
  <ignoredErrors>
    <ignoredError sqref="C211:D211 C215:D215 C219:D219" formula="1"/>
    <ignoredError sqref="L224 M224:S224"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144</v>
      </c>
      <c r="B4" s="5"/>
      <c r="C4" s="5"/>
      <c r="D4" s="5"/>
      <c r="E4" s="5"/>
      <c r="F4" s="5"/>
      <c r="G4" s="5"/>
      <c r="H4" s="6"/>
    </row>
    <row r="5" spans="1:8" x14ac:dyDescent="0.2">
      <c r="A5" s="7"/>
      <c r="B5" s="8"/>
      <c r="C5" s="9"/>
      <c r="D5" s="8"/>
      <c r="E5" s="10"/>
      <c r="F5" s="11"/>
      <c r="G5" s="205" t="s">
        <v>1</v>
      </c>
      <c r="H5" s="206"/>
    </row>
    <row r="6" spans="1:8" x14ac:dyDescent="0.2">
      <c r="A6" s="12"/>
      <c r="B6" s="13"/>
      <c r="C6" s="14" t="s">
        <v>232</v>
      </c>
      <c r="D6" s="15" t="s">
        <v>233</v>
      </c>
      <c r="E6" s="15" t="s">
        <v>234</v>
      </c>
      <c r="F6" s="16"/>
      <c r="G6" s="17" t="s">
        <v>235</v>
      </c>
      <c r="H6" s="18" t="s">
        <v>236</v>
      </c>
    </row>
    <row r="7" spans="1:8" x14ac:dyDescent="0.2">
      <c r="A7" s="207" t="s">
        <v>2</v>
      </c>
      <c r="B7" s="19" t="s">
        <v>3</v>
      </c>
      <c r="C7" s="20">
        <v>2118780.1395823145</v>
      </c>
      <c r="D7" s="20">
        <v>2227308.6919127963</v>
      </c>
      <c r="E7" s="79">
        <v>2421842.5613065525</v>
      </c>
      <c r="F7" s="22" t="s">
        <v>237</v>
      </c>
      <c r="G7" s="23">
        <v>14.303627642270712</v>
      </c>
      <c r="H7" s="24">
        <v>8.7340326960557917</v>
      </c>
    </row>
    <row r="8" spans="1:8" x14ac:dyDescent="0.2">
      <c r="A8" s="208"/>
      <c r="B8" s="25" t="s">
        <v>237</v>
      </c>
      <c r="C8" s="26" t="s">
        <v>237</v>
      </c>
      <c r="D8" s="26" t="s">
        <v>237</v>
      </c>
      <c r="E8" s="26" t="s">
        <v>237</v>
      </c>
      <c r="F8" s="27"/>
      <c r="G8" s="28" t="s">
        <v>237</v>
      </c>
      <c r="H8" s="29" t="s">
        <v>237</v>
      </c>
    </row>
    <row r="9" spans="1:8" x14ac:dyDescent="0.2">
      <c r="A9" s="30" t="s">
        <v>4</v>
      </c>
      <c r="B9" s="31" t="s">
        <v>3</v>
      </c>
      <c r="C9" s="20">
        <v>682061.20020328846</v>
      </c>
      <c r="D9" s="20">
        <v>700505.74065171904</v>
      </c>
      <c r="E9" s="20">
        <v>735648.49503139011</v>
      </c>
      <c r="F9" s="22" t="s">
        <v>237</v>
      </c>
      <c r="G9" s="32">
        <v>7.8566695792298304</v>
      </c>
      <c r="H9" s="33">
        <v>5.0167689342525392</v>
      </c>
    </row>
    <row r="10" spans="1:8" x14ac:dyDescent="0.2">
      <c r="A10" s="34"/>
      <c r="B10" s="25" t="s">
        <v>237</v>
      </c>
      <c r="C10" s="26" t="s">
        <v>237</v>
      </c>
      <c r="D10" s="26" t="s">
        <v>237</v>
      </c>
      <c r="E10" s="26" t="s">
        <v>237</v>
      </c>
      <c r="F10" s="27"/>
      <c r="G10" s="28" t="s">
        <v>237</v>
      </c>
      <c r="H10" s="29" t="s">
        <v>237</v>
      </c>
    </row>
    <row r="11" spans="1:8" x14ac:dyDescent="0.2">
      <c r="A11" s="30" t="s">
        <v>5</v>
      </c>
      <c r="B11" s="31" t="s">
        <v>3</v>
      </c>
      <c r="C11" s="20">
        <v>226601.60727055313</v>
      </c>
      <c r="D11" s="20">
        <v>180848.99507324363</v>
      </c>
      <c r="E11" s="20">
        <v>169895.53994618845</v>
      </c>
      <c r="F11" s="22" t="s">
        <v>237</v>
      </c>
      <c r="G11" s="37">
        <v>-25.024565362707222</v>
      </c>
      <c r="H11" s="33">
        <v>-6.05668564683981</v>
      </c>
    </row>
    <row r="12" spans="1:8" x14ac:dyDescent="0.2">
      <c r="A12" s="34"/>
      <c r="B12" s="25" t="s">
        <v>237</v>
      </c>
      <c r="C12" s="26" t="s">
        <v>237</v>
      </c>
      <c r="D12" s="26" t="s">
        <v>237</v>
      </c>
      <c r="E12" s="26" t="s">
        <v>237</v>
      </c>
      <c r="F12" s="27"/>
      <c r="G12" s="28" t="s">
        <v>237</v>
      </c>
      <c r="H12" s="29" t="s">
        <v>237</v>
      </c>
    </row>
    <row r="13" spans="1:8" x14ac:dyDescent="0.2">
      <c r="A13" s="30" t="s">
        <v>6</v>
      </c>
      <c r="B13" s="31" t="s">
        <v>3</v>
      </c>
      <c r="C13" s="20">
        <v>401911.93909904256</v>
      </c>
      <c r="D13" s="20">
        <v>436422.05680252536</v>
      </c>
      <c r="E13" s="20">
        <v>479818.33846073353</v>
      </c>
      <c r="F13" s="22" t="s">
        <v>237</v>
      </c>
      <c r="G13" s="23">
        <v>19.383947522517502</v>
      </c>
      <c r="H13" s="24">
        <v>9.9436499557684641</v>
      </c>
    </row>
    <row r="14" spans="1:8" x14ac:dyDescent="0.2">
      <c r="A14" s="34"/>
      <c r="B14" s="25" t="s">
        <v>237</v>
      </c>
      <c r="C14" s="26" t="s">
        <v>237</v>
      </c>
      <c r="D14" s="26" t="s">
        <v>237</v>
      </c>
      <c r="E14" s="26" t="s">
        <v>237</v>
      </c>
      <c r="F14" s="27"/>
      <c r="G14" s="38" t="s">
        <v>237</v>
      </c>
      <c r="H14" s="24" t="s">
        <v>237</v>
      </c>
    </row>
    <row r="15" spans="1:8" x14ac:dyDescent="0.2">
      <c r="A15" s="30" t="s">
        <v>168</v>
      </c>
      <c r="B15" s="31" t="s">
        <v>3</v>
      </c>
      <c r="C15" s="20">
        <v>47104.096671444495</v>
      </c>
      <c r="D15" s="20">
        <v>46862.684981684986</v>
      </c>
      <c r="E15" s="20">
        <v>45810.752901417422</v>
      </c>
      <c r="F15" s="22" t="s">
        <v>237</v>
      </c>
      <c r="G15" s="37">
        <v>-2.7457139854485888</v>
      </c>
      <c r="H15" s="33">
        <v>-2.24471150272052</v>
      </c>
    </row>
    <row r="16" spans="1:8" x14ac:dyDescent="0.2">
      <c r="A16" s="34"/>
      <c r="B16" s="25" t="s">
        <v>237</v>
      </c>
      <c r="C16" s="26" t="s">
        <v>237</v>
      </c>
      <c r="D16" s="26" t="s">
        <v>237</v>
      </c>
      <c r="E16" s="26" t="s">
        <v>237</v>
      </c>
      <c r="F16" s="27"/>
      <c r="G16" s="28" t="s">
        <v>237</v>
      </c>
      <c r="H16" s="29" t="s">
        <v>237</v>
      </c>
    </row>
    <row r="17" spans="1:8" x14ac:dyDescent="0.2">
      <c r="A17" s="30" t="s">
        <v>7</v>
      </c>
      <c r="B17" s="31" t="s">
        <v>3</v>
      </c>
      <c r="C17" s="20">
        <v>10868.335804081633</v>
      </c>
      <c r="D17" s="20">
        <v>9550.4275265306132</v>
      </c>
      <c r="E17" s="20">
        <v>8509.779069387756</v>
      </c>
      <c r="F17" s="22" t="s">
        <v>237</v>
      </c>
      <c r="G17" s="23">
        <v>-21.701176492983549</v>
      </c>
      <c r="H17" s="24">
        <v>-10.896354684143589</v>
      </c>
    </row>
    <row r="18" spans="1:8" x14ac:dyDescent="0.2">
      <c r="A18" s="30"/>
      <c r="B18" s="25" t="s">
        <v>237</v>
      </c>
      <c r="C18" s="26" t="s">
        <v>237</v>
      </c>
      <c r="D18" s="26" t="s">
        <v>237</v>
      </c>
      <c r="E18" s="26" t="s">
        <v>237</v>
      </c>
      <c r="F18" s="27"/>
      <c r="G18" s="38" t="s">
        <v>237</v>
      </c>
      <c r="H18" s="24" t="s">
        <v>237</v>
      </c>
    </row>
    <row r="19" spans="1:8" x14ac:dyDescent="0.2">
      <c r="A19" s="39" t="s">
        <v>8</v>
      </c>
      <c r="B19" s="31" t="s">
        <v>3</v>
      </c>
      <c r="C19" s="20">
        <v>4525</v>
      </c>
      <c r="D19" s="20">
        <v>5250</v>
      </c>
      <c r="E19" s="20">
        <v>5522</v>
      </c>
      <c r="F19" s="22" t="s">
        <v>237</v>
      </c>
      <c r="G19" s="37">
        <v>22.033149171270722</v>
      </c>
      <c r="H19" s="33">
        <v>5.1809523809523768</v>
      </c>
    </row>
    <row r="20" spans="1:8" x14ac:dyDescent="0.2">
      <c r="A20" s="34"/>
      <c r="B20" s="25" t="s">
        <v>237</v>
      </c>
      <c r="C20" s="26" t="s">
        <v>237</v>
      </c>
      <c r="D20" s="26" t="s">
        <v>237</v>
      </c>
      <c r="E20" s="26" t="s">
        <v>237</v>
      </c>
      <c r="F20" s="27"/>
      <c r="G20" s="28" t="s">
        <v>237</v>
      </c>
      <c r="H20" s="29" t="s">
        <v>237</v>
      </c>
    </row>
    <row r="21" spans="1:8" x14ac:dyDescent="0.2">
      <c r="A21" s="39" t="s">
        <v>9</v>
      </c>
      <c r="B21" s="31" t="s">
        <v>3</v>
      </c>
      <c r="C21" s="20">
        <v>24026.283333333333</v>
      </c>
      <c r="D21" s="20">
        <v>27254.799999999999</v>
      </c>
      <c r="E21" s="20">
        <v>27600.996666666666</v>
      </c>
      <c r="F21" s="22" t="s">
        <v>237</v>
      </c>
      <c r="G21" s="37">
        <v>14.878345034639139</v>
      </c>
      <c r="H21" s="33">
        <v>1.270222737523909</v>
      </c>
    </row>
    <row r="22" spans="1:8" x14ac:dyDescent="0.2">
      <c r="A22" s="34"/>
      <c r="B22" s="25" t="s">
        <v>237</v>
      </c>
      <c r="C22" s="26" t="s">
        <v>237</v>
      </c>
      <c r="D22" s="26" t="s">
        <v>237</v>
      </c>
      <c r="E22" s="26" t="s">
        <v>237</v>
      </c>
      <c r="F22" s="27"/>
      <c r="G22" s="28" t="s">
        <v>237</v>
      </c>
      <c r="H22" s="29" t="s">
        <v>237</v>
      </c>
    </row>
    <row r="23" spans="1:8" x14ac:dyDescent="0.2">
      <c r="A23" s="39" t="s">
        <v>190</v>
      </c>
      <c r="B23" s="31" t="s">
        <v>3</v>
      </c>
      <c r="C23" s="20">
        <v>5769</v>
      </c>
      <c r="D23" s="20">
        <v>6375</v>
      </c>
      <c r="E23" s="20">
        <v>6379</v>
      </c>
      <c r="F23" s="22" t="s">
        <v>237</v>
      </c>
      <c r="G23" s="37">
        <v>10.573756283584686</v>
      </c>
      <c r="H23" s="33">
        <v>6.2745098039201253E-2</v>
      </c>
    </row>
    <row r="24" spans="1:8" x14ac:dyDescent="0.2">
      <c r="A24" s="34"/>
      <c r="B24" s="25" t="s">
        <v>237</v>
      </c>
      <c r="C24" s="26" t="s">
        <v>237</v>
      </c>
      <c r="D24" s="26" t="s">
        <v>237</v>
      </c>
      <c r="E24" s="26" t="s">
        <v>237</v>
      </c>
      <c r="F24" s="27"/>
      <c r="G24" s="28" t="s">
        <v>237</v>
      </c>
      <c r="H24" s="29" t="s">
        <v>237</v>
      </c>
    </row>
    <row r="25" spans="1:8" x14ac:dyDescent="0.2">
      <c r="A25" s="39" t="s">
        <v>191</v>
      </c>
      <c r="B25" s="31" t="s">
        <v>3</v>
      </c>
      <c r="C25" s="20">
        <v>1154</v>
      </c>
      <c r="D25" s="20">
        <v>1628</v>
      </c>
      <c r="E25" s="20">
        <v>1472</v>
      </c>
      <c r="F25" s="22" t="s">
        <v>237</v>
      </c>
      <c r="G25" s="37">
        <v>27.55632582322356</v>
      </c>
      <c r="H25" s="33">
        <v>-9.582309582309577</v>
      </c>
    </row>
    <row r="26" spans="1:8" x14ac:dyDescent="0.2">
      <c r="A26" s="34"/>
      <c r="B26" s="25" t="s">
        <v>237</v>
      </c>
      <c r="C26" s="26" t="s">
        <v>237</v>
      </c>
      <c r="D26" s="26" t="s">
        <v>237</v>
      </c>
      <c r="E26" s="26" t="s">
        <v>237</v>
      </c>
      <c r="F26" s="27"/>
      <c r="G26" s="28" t="s">
        <v>237</v>
      </c>
      <c r="H26" s="29" t="s">
        <v>237</v>
      </c>
    </row>
    <row r="27" spans="1:8" x14ac:dyDescent="0.2">
      <c r="A27" s="39" t="s">
        <v>192</v>
      </c>
      <c r="B27" s="31" t="s">
        <v>3</v>
      </c>
      <c r="C27" s="20">
        <v>281786.98794041621</v>
      </c>
      <c r="D27" s="20">
        <v>335300.03885714285</v>
      </c>
      <c r="E27" s="20">
        <v>343016</v>
      </c>
      <c r="F27" s="22" t="s">
        <v>237</v>
      </c>
      <c r="G27" s="37">
        <v>21.728828753629557</v>
      </c>
      <c r="H27" s="33">
        <v>2.3012109301140242</v>
      </c>
    </row>
    <row r="28" spans="1:8" x14ac:dyDescent="0.2">
      <c r="A28" s="34"/>
      <c r="B28" s="25" t="s">
        <v>237</v>
      </c>
      <c r="C28" s="26" t="s">
        <v>237</v>
      </c>
      <c r="D28" s="26" t="s">
        <v>237</v>
      </c>
      <c r="E28" s="26" t="s">
        <v>237</v>
      </c>
      <c r="F28" s="27"/>
      <c r="G28" s="28" t="s">
        <v>237</v>
      </c>
      <c r="H28" s="29" t="s">
        <v>237</v>
      </c>
    </row>
    <row r="29" spans="1:8" x14ac:dyDescent="0.2">
      <c r="A29" s="30" t="s">
        <v>10</v>
      </c>
      <c r="B29" s="31" t="s">
        <v>3</v>
      </c>
      <c r="C29" s="20">
        <v>333492</v>
      </c>
      <c r="D29" s="20">
        <v>351332</v>
      </c>
      <c r="E29" s="20">
        <v>447542</v>
      </c>
      <c r="F29" s="22" t="s">
        <v>237</v>
      </c>
      <c r="G29" s="37">
        <v>34.198721408609515</v>
      </c>
      <c r="H29" s="33">
        <v>27.384354399826933</v>
      </c>
    </row>
    <row r="30" spans="1:8" x14ac:dyDescent="0.2">
      <c r="A30" s="30"/>
      <c r="B30" s="25" t="s">
        <v>237</v>
      </c>
      <c r="C30" s="26" t="s">
        <v>237</v>
      </c>
      <c r="D30" s="26" t="s">
        <v>237</v>
      </c>
      <c r="E30" s="26" t="s">
        <v>237</v>
      </c>
      <c r="F30" s="27"/>
      <c r="G30" s="28" t="s">
        <v>237</v>
      </c>
      <c r="H30" s="29" t="s">
        <v>237</v>
      </c>
    </row>
    <row r="31" spans="1:8" x14ac:dyDescent="0.2">
      <c r="A31" s="39" t="s">
        <v>11</v>
      </c>
      <c r="B31" s="31" t="s">
        <v>3</v>
      </c>
      <c r="C31" s="20">
        <v>12077.194513715711</v>
      </c>
      <c r="D31" s="20">
        <v>10785.192019950126</v>
      </c>
      <c r="E31" s="20">
        <v>13466</v>
      </c>
      <c r="F31" s="22" t="s">
        <v>237</v>
      </c>
      <c r="G31" s="37">
        <v>11.499404805537111</v>
      </c>
      <c r="H31" s="33">
        <v>24.85637692023468</v>
      </c>
    </row>
    <row r="32" spans="1:8" x14ac:dyDescent="0.2">
      <c r="A32" s="34"/>
      <c r="B32" s="25" t="s">
        <v>237</v>
      </c>
      <c r="C32" s="26" t="s">
        <v>237</v>
      </c>
      <c r="D32" s="26" t="s">
        <v>237</v>
      </c>
      <c r="E32" s="26" t="s">
        <v>237</v>
      </c>
      <c r="F32" s="27"/>
      <c r="G32" s="28" t="s">
        <v>237</v>
      </c>
      <c r="H32" s="29" t="s">
        <v>237</v>
      </c>
    </row>
    <row r="33" spans="1:8" x14ac:dyDescent="0.2">
      <c r="A33" s="30" t="s">
        <v>12</v>
      </c>
      <c r="B33" s="31" t="s">
        <v>3</v>
      </c>
      <c r="C33" s="20">
        <v>11145.096</v>
      </c>
      <c r="D33" s="20">
        <v>11204.776</v>
      </c>
      <c r="E33" s="20">
        <v>11603.98</v>
      </c>
      <c r="F33" s="22" t="s">
        <v>237</v>
      </c>
      <c r="G33" s="37">
        <v>4.1173624704533722</v>
      </c>
      <c r="H33" s="33">
        <v>3.5628021479411984</v>
      </c>
    </row>
    <row r="34" spans="1:8" x14ac:dyDescent="0.2">
      <c r="A34" s="30"/>
      <c r="B34" s="25" t="s">
        <v>237</v>
      </c>
      <c r="C34" s="26" t="s">
        <v>237</v>
      </c>
      <c r="D34" s="26" t="s">
        <v>237</v>
      </c>
      <c r="E34" s="26" t="s">
        <v>237</v>
      </c>
      <c r="F34" s="27"/>
      <c r="G34" s="28" t="s">
        <v>237</v>
      </c>
      <c r="H34" s="29" t="s">
        <v>237</v>
      </c>
    </row>
    <row r="35" spans="1:8" x14ac:dyDescent="0.2">
      <c r="A35" s="39" t="s">
        <v>13</v>
      </c>
      <c r="B35" s="31" t="s">
        <v>3</v>
      </c>
      <c r="C35" s="20">
        <v>83</v>
      </c>
      <c r="D35" s="20">
        <v>47</v>
      </c>
      <c r="E35" s="20">
        <v>50</v>
      </c>
      <c r="F35" s="22" t="s">
        <v>237</v>
      </c>
      <c r="G35" s="23">
        <v>-39.75903614457831</v>
      </c>
      <c r="H35" s="24">
        <v>6.3829787234042499</v>
      </c>
    </row>
    <row r="36" spans="1:8" x14ac:dyDescent="0.2">
      <c r="A36" s="34"/>
      <c r="B36" s="25" t="s">
        <v>237</v>
      </c>
      <c r="C36" s="26" t="s">
        <v>237</v>
      </c>
      <c r="D36" s="26" t="s">
        <v>237</v>
      </c>
      <c r="E36" s="26" t="s">
        <v>237</v>
      </c>
      <c r="F36" s="27"/>
      <c r="G36" s="28" t="s">
        <v>237</v>
      </c>
      <c r="H36" s="29" t="s">
        <v>237</v>
      </c>
    </row>
    <row r="37" spans="1:8" x14ac:dyDescent="0.2">
      <c r="A37" s="30" t="s">
        <v>14</v>
      </c>
      <c r="B37" s="31" t="s">
        <v>3</v>
      </c>
      <c r="C37" s="40">
        <v>76174.398746438732</v>
      </c>
      <c r="D37" s="40">
        <v>103941.98</v>
      </c>
      <c r="E37" s="20">
        <v>125507.67923076924</v>
      </c>
      <c r="F37" s="22" t="s">
        <v>237</v>
      </c>
      <c r="G37" s="23">
        <v>64.763596820167777</v>
      </c>
      <c r="H37" s="24">
        <v>20.747824152252292</v>
      </c>
    </row>
    <row r="38" spans="1:8" ht="13.5" thickBot="1" x14ac:dyDescent="0.25">
      <c r="A38" s="41"/>
      <c r="B38" s="42" t="s">
        <v>237</v>
      </c>
      <c r="C38" s="43" t="s">
        <v>237</v>
      </c>
      <c r="D38" s="43" t="s">
        <v>237</v>
      </c>
      <c r="E38" s="43" t="s">
        <v>237</v>
      </c>
      <c r="F38" s="44"/>
      <c r="G38" s="45" t="s">
        <v>237</v>
      </c>
      <c r="H38" s="46" t="s">
        <v>237</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7"/>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238</v>
      </c>
      <c r="G61" s="53"/>
      <c r="H61" s="210">
        <v>9</v>
      </c>
    </row>
    <row r="62" spans="1:8" ht="12.75" customHeight="1" x14ac:dyDescent="0.2">
      <c r="A62" s="54" t="s">
        <v>239</v>
      </c>
      <c r="G62" s="53"/>
      <c r="H62" s="203"/>
    </row>
    <row r="63" spans="1:8" x14ac:dyDescent="0.2">
      <c r="H63" s="87"/>
    </row>
    <row r="64" spans="1:8" x14ac:dyDescent="0.2">
      <c r="A64" s="209"/>
      <c r="H64" s="53"/>
    </row>
    <row r="65" spans="1:8" x14ac:dyDescent="0.2">
      <c r="A65" s="209"/>
      <c r="H65" s="53"/>
    </row>
    <row r="67" spans="1:8" ht="12.75" customHeight="1" x14ac:dyDescent="0.2"/>
    <row r="68" spans="1:8" ht="12.75" customHeight="1" x14ac:dyDescent="0.2"/>
  </sheetData>
  <mergeCells count="4">
    <mergeCell ref="G5:H5"/>
    <mergeCell ref="A7:A8"/>
    <mergeCell ref="A64:A65"/>
    <mergeCell ref="H61:H62"/>
  </mergeCells>
  <phoneticPr fontId="0" type="noConversion"/>
  <hyperlinks>
    <hyperlink ref="A2" location="Innhold!A23" display="Tilbake til innholdsfortegnelsen" xr:uid="{00000000-0004-0000-0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rowBreaks count="1" manualBreakCount="1">
    <brk id="6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10" ht="5.25" customHeight="1" x14ac:dyDescent="0.2"/>
    <row r="2" spans="1:10" x14ac:dyDescent="0.2">
      <c r="A2" s="92" t="s">
        <v>0</v>
      </c>
      <c r="B2" s="2"/>
      <c r="C2" s="2"/>
      <c r="D2" s="2"/>
      <c r="E2" s="2"/>
      <c r="F2" s="2"/>
      <c r="G2" s="2"/>
    </row>
    <row r="3" spans="1:10" ht="6" customHeight="1" x14ac:dyDescent="0.2">
      <c r="A3" s="3"/>
      <c r="B3" s="2"/>
      <c r="C3" s="2"/>
      <c r="D3" s="2"/>
      <c r="E3" s="2"/>
      <c r="F3" s="2"/>
      <c r="G3" s="2"/>
    </row>
    <row r="4" spans="1:10" ht="16.5" thickBot="1" x14ac:dyDescent="0.3">
      <c r="A4" s="4" t="s">
        <v>15</v>
      </c>
      <c r="B4" s="5"/>
      <c r="C4" s="5"/>
      <c r="D4" s="5"/>
      <c r="E4" s="5"/>
      <c r="F4" s="5"/>
      <c r="G4" s="5"/>
      <c r="H4" s="6"/>
    </row>
    <row r="5" spans="1:10" x14ac:dyDescent="0.2">
      <c r="A5" s="7"/>
      <c r="B5" s="8"/>
      <c r="C5" s="211" t="s">
        <v>16</v>
      </c>
      <c r="D5" s="205"/>
      <c r="E5" s="205"/>
      <c r="F5" s="212"/>
      <c r="G5" s="205" t="s">
        <v>1</v>
      </c>
      <c r="H5" s="206"/>
    </row>
    <row r="6" spans="1:10" x14ac:dyDescent="0.2">
      <c r="A6" s="12"/>
      <c r="B6" s="13"/>
      <c r="C6" s="14" t="s">
        <v>232</v>
      </c>
      <c r="D6" s="15" t="s">
        <v>233</v>
      </c>
      <c r="E6" s="15" t="s">
        <v>234</v>
      </c>
      <c r="F6" s="16"/>
      <c r="G6" s="17" t="s">
        <v>235</v>
      </c>
      <c r="H6" s="18" t="s">
        <v>236</v>
      </c>
    </row>
    <row r="7" spans="1:10" x14ac:dyDescent="0.2">
      <c r="A7" s="207" t="s">
        <v>2</v>
      </c>
      <c r="B7" s="19" t="s">
        <v>3</v>
      </c>
      <c r="C7" s="80">
        <v>42419.490055589828</v>
      </c>
      <c r="D7" s="80">
        <v>43407.636043431892</v>
      </c>
      <c r="E7" s="81">
        <v>43726.073478287661</v>
      </c>
      <c r="F7" s="22" t="s">
        <v>237</v>
      </c>
      <c r="G7" s="23">
        <v>3.0801488207085441</v>
      </c>
      <c r="H7" s="24">
        <v>0.73359773505555381</v>
      </c>
    </row>
    <row r="8" spans="1:10" x14ac:dyDescent="0.2">
      <c r="A8" s="208"/>
      <c r="B8" s="25" t="s">
        <v>237</v>
      </c>
      <c r="C8" s="82" t="s">
        <v>237</v>
      </c>
      <c r="D8" s="82" t="s">
        <v>237</v>
      </c>
      <c r="E8" s="82" t="s">
        <v>237</v>
      </c>
      <c r="F8" s="27"/>
      <c r="G8" s="28" t="s">
        <v>237</v>
      </c>
      <c r="H8" s="29" t="s">
        <v>237</v>
      </c>
      <c r="J8" s="94"/>
    </row>
    <row r="9" spans="1:10" x14ac:dyDescent="0.2">
      <c r="A9" s="30" t="s">
        <v>4</v>
      </c>
      <c r="B9" s="31" t="s">
        <v>3</v>
      </c>
      <c r="C9" s="80">
        <v>10356.019765532123</v>
      </c>
      <c r="D9" s="80">
        <v>10720.587163369206</v>
      </c>
      <c r="E9" s="80">
        <v>11715.583932812993</v>
      </c>
      <c r="F9" s="22" t="s">
        <v>237</v>
      </c>
      <c r="G9" s="32">
        <v>13.128250023294655</v>
      </c>
      <c r="H9" s="33">
        <v>9.2811779269288195</v>
      </c>
    </row>
    <row r="10" spans="1:10" x14ac:dyDescent="0.2">
      <c r="A10" s="34"/>
      <c r="B10" s="25" t="s">
        <v>237</v>
      </c>
      <c r="C10" s="82" t="s">
        <v>237</v>
      </c>
      <c r="D10" s="82" t="s">
        <v>237</v>
      </c>
      <c r="E10" s="82" t="s">
        <v>237</v>
      </c>
      <c r="F10" s="27"/>
      <c r="G10" s="35" t="s">
        <v>237</v>
      </c>
      <c r="H10" s="29" t="s">
        <v>237</v>
      </c>
      <c r="J10" s="94"/>
    </row>
    <row r="11" spans="1:10" x14ac:dyDescent="0.2">
      <c r="A11" s="30" t="s">
        <v>5</v>
      </c>
      <c r="B11" s="31" t="s">
        <v>3</v>
      </c>
      <c r="C11" s="80">
        <v>4805.3198537058943</v>
      </c>
      <c r="D11" s="80">
        <v>5112.0898873813076</v>
      </c>
      <c r="E11" s="80">
        <v>3786.8559341359833</v>
      </c>
      <c r="F11" s="22" t="s">
        <v>237</v>
      </c>
      <c r="G11" s="37">
        <v>-21.194508390205584</v>
      </c>
      <c r="H11" s="33">
        <v>-25.923526041991835</v>
      </c>
    </row>
    <row r="12" spans="1:10" x14ac:dyDescent="0.2">
      <c r="A12" s="34"/>
      <c r="B12" s="25" t="s">
        <v>237</v>
      </c>
      <c r="C12" s="82" t="s">
        <v>237</v>
      </c>
      <c r="D12" s="82" t="s">
        <v>237</v>
      </c>
      <c r="E12" s="82" t="s">
        <v>237</v>
      </c>
      <c r="F12" s="27"/>
      <c r="G12" s="28" t="s">
        <v>237</v>
      </c>
      <c r="H12" s="29" t="s">
        <v>237</v>
      </c>
    </row>
    <row r="13" spans="1:10" x14ac:dyDescent="0.2">
      <c r="A13" s="30" t="s">
        <v>6</v>
      </c>
      <c r="B13" s="31" t="s">
        <v>3</v>
      </c>
      <c r="C13" s="80">
        <v>8904.3769745772461</v>
      </c>
      <c r="D13" s="80">
        <v>8866.8966085764332</v>
      </c>
      <c r="E13" s="80">
        <v>8740.3543440821522</v>
      </c>
      <c r="F13" s="22" t="s">
        <v>237</v>
      </c>
      <c r="G13" s="23">
        <v>-1.8420449961113832</v>
      </c>
      <c r="H13" s="24">
        <v>-1.4271313863283837</v>
      </c>
    </row>
    <row r="14" spans="1:10" x14ac:dyDescent="0.2">
      <c r="A14" s="34"/>
      <c r="B14" s="25" t="s">
        <v>237</v>
      </c>
      <c r="C14" s="82" t="s">
        <v>237</v>
      </c>
      <c r="D14" s="82" t="s">
        <v>237</v>
      </c>
      <c r="E14" s="82" t="s">
        <v>237</v>
      </c>
      <c r="F14" s="27"/>
      <c r="G14" s="38" t="s">
        <v>237</v>
      </c>
      <c r="H14" s="24" t="s">
        <v>237</v>
      </c>
    </row>
    <row r="15" spans="1:10" x14ac:dyDescent="0.2">
      <c r="A15" s="30" t="s">
        <v>168</v>
      </c>
      <c r="B15" s="31" t="s">
        <v>3</v>
      </c>
      <c r="C15" s="80">
        <v>6748.8583414238074</v>
      </c>
      <c r="D15" s="80">
        <v>5905.4067986511109</v>
      </c>
      <c r="E15" s="80">
        <v>5870.5359812985025</v>
      </c>
      <c r="F15" s="22" t="s">
        <v>237</v>
      </c>
      <c r="G15" s="37">
        <v>-13.014384295700083</v>
      </c>
      <c r="H15" s="33">
        <v>-0.59048967398102548</v>
      </c>
    </row>
    <row r="16" spans="1:10" x14ac:dyDescent="0.2">
      <c r="A16" s="34"/>
      <c r="B16" s="25" t="s">
        <v>237</v>
      </c>
      <c r="C16" s="82" t="s">
        <v>237</v>
      </c>
      <c r="D16" s="82" t="s">
        <v>237</v>
      </c>
      <c r="E16" s="82" t="s">
        <v>237</v>
      </c>
      <c r="F16" s="27"/>
      <c r="G16" s="28" t="s">
        <v>237</v>
      </c>
      <c r="H16" s="29" t="s">
        <v>237</v>
      </c>
    </row>
    <row r="17" spans="1:8" x14ac:dyDescent="0.2">
      <c r="A17" s="30" t="s">
        <v>7</v>
      </c>
      <c r="B17" s="31" t="s">
        <v>3</v>
      </c>
      <c r="C17" s="80">
        <v>1876.3099251303952</v>
      </c>
      <c r="D17" s="80">
        <v>2097.286501513945</v>
      </c>
      <c r="E17" s="80">
        <v>1776.8332046777334</v>
      </c>
      <c r="F17" s="22" t="s">
        <v>237</v>
      </c>
      <c r="G17" s="23">
        <v>-5.3017211666536781</v>
      </c>
      <c r="H17" s="24">
        <v>-15.27942398927803</v>
      </c>
    </row>
    <row r="18" spans="1:8" x14ac:dyDescent="0.2">
      <c r="A18" s="30"/>
      <c r="B18" s="25" t="s">
        <v>237</v>
      </c>
      <c r="C18" s="82" t="s">
        <v>237</v>
      </c>
      <c r="D18" s="82" t="s">
        <v>237</v>
      </c>
      <c r="E18" s="82" t="s">
        <v>237</v>
      </c>
      <c r="F18" s="27"/>
      <c r="G18" s="38" t="s">
        <v>237</v>
      </c>
      <c r="H18" s="24" t="s">
        <v>237</v>
      </c>
    </row>
    <row r="19" spans="1:8" x14ac:dyDescent="0.2">
      <c r="A19" s="39" t="s">
        <v>8</v>
      </c>
      <c r="B19" s="31" t="s">
        <v>3</v>
      </c>
      <c r="C19" s="80">
        <v>1723.7394637740249</v>
      </c>
      <c r="D19" s="80">
        <v>1715.0155545624007</v>
      </c>
      <c r="E19" s="80">
        <v>2036.0218121420889</v>
      </c>
      <c r="F19" s="22" t="s">
        <v>237</v>
      </c>
      <c r="G19" s="37">
        <v>18.116563142572616</v>
      </c>
      <c r="H19" s="33">
        <v>18.717396278169346</v>
      </c>
    </row>
    <row r="20" spans="1:8" x14ac:dyDescent="0.2">
      <c r="A20" s="34"/>
      <c r="B20" s="25" t="s">
        <v>237</v>
      </c>
      <c r="C20" s="82" t="s">
        <v>237</v>
      </c>
      <c r="D20" s="82" t="s">
        <v>237</v>
      </c>
      <c r="E20" s="82" t="s">
        <v>237</v>
      </c>
      <c r="F20" s="27"/>
      <c r="G20" s="28" t="s">
        <v>237</v>
      </c>
      <c r="H20" s="29" t="s">
        <v>237</v>
      </c>
    </row>
    <row r="21" spans="1:8" x14ac:dyDescent="0.2">
      <c r="A21" s="39" t="s">
        <v>9</v>
      </c>
      <c r="B21" s="31" t="s">
        <v>3</v>
      </c>
      <c r="C21" s="80">
        <v>573.57984776658577</v>
      </c>
      <c r="D21" s="80">
        <v>750.93103671113693</v>
      </c>
      <c r="E21" s="80">
        <v>790.99551165503703</v>
      </c>
      <c r="F21" s="22" t="s">
        <v>237</v>
      </c>
      <c r="G21" s="37">
        <v>37.905038807591978</v>
      </c>
      <c r="H21" s="33">
        <v>5.3353068371459358</v>
      </c>
    </row>
    <row r="22" spans="1:8" x14ac:dyDescent="0.2">
      <c r="A22" s="34"/>
      <c r="B22" s="25" t="s">
        <v>237</v>
      </c>
      <c r="C22" s="82" t="s">
        <v>237</v>
      </c>
      <c r="D22" s="82" t="s">
        <v>237</v>
      </c>
      <c r="E22" s="82" t="s">
        <v>237</v>
      </c>
      <c r="F22" s="27"/>
      <c r="G22" s="28" t="s">
        <v>237</v>
      </c>
      <c r="H22" s="29" t="s">
        <v>237</v>
      </c>
    </row>
    <row r="23" spans="1:8" x14ac:dyDescent="0.2">
      <c r="A23" s="39" t="s">
        <v>190</v>
      </c>
      <c r="B23" s="31" t="s">
        <v>3</v>
      </c>
      <c r="C23" s="80">
        <v>1042.4939548825182</v>
      </c>
      <c r="D23" s="80">
        <v>1135.0357251820456</v>
      </c>
      <c r="E23" s="80">
        <v>1443.9436886190492</v>
      </c>
      <c r="F23" s="22" t="s">
        <v>237</v>
      </c>
      <c r="G23" s="23">
        <v>38.508591043270997</v>
      </c>
      <c r="H23" s="24">
        <v>27.21570401561226</v>
      </c>
    </row>
    <row r="24" spans="1:8" x14ac:dyDescent="0.2">
      <c r="A24" s="34"/>
      <c r="B24" s="25" t="s">
        <v>237</v>
      </c>
      <c r="C24" s="82" t="s">
        <v>237</v>
      </c>
      <c r="D24" s="82" t="s">
        <v>237</v>
      </c>
      <c r="E24" s="82" t="s">
        <v>237</v>
      </c>
      <c r="F24" s="27"/>
      <c r="G24" s="38" t="s">
        <v>237</v>
      </c>
      <c r="H24" s="24" t="s">
        <v>237</v>
      </c>
    </row>
    <row r="25" spans="1:8" x14ac:dyDescent="0.2">
      <c r="A25" s="39" t="s">
        <v>191</v>
      </c>
      <c r="B25" s="31" t="s">
        <v>3</v>
      </c>
      <c r="C25" s="80">
        <v>442.39533603703234</v>
      </c>
      <c r="D25" s="80">
        <v>454.12308686202277</v>
      </c>
      <c r="E25" s="80">
        <v>590.1806121196131</v>
      </c>
      <c r="F25" s="22" t="s">
        <v>237</v>
      </c>
      <c r="G25" s="37">
        <v>33.405703913255053</v>
      </c>
      <c r="H25" s="33">
        <v>29.960495115485941</v>
      </c>
    </row>
    <row r="26" spans="1:8" x14ac:dyDescent="0.2">
      <c r="A26" s="34"/>
      <c r="B26" s="25" t="s">
        <v>237</v>
      </c>
      <c r="C26" s="82" t="s">
        <v>237</v>
      </c>
      <c r="D26" s="82" t="s">
        <v>237</v>
      </c>
      <c r="E26" s="82" t="s">
        <v>237</v>
      </c>
      <c r="F26" s="27"/>
      <c r="G26" s="38" t="s">
        <v>237</v>
      </c>
      <c r="H26" s="24" t="s">
        <v>237</v>
      </c>
    </row>
    <row r="27" spans="1:8" x14ac:dyDescent="0.2">
      <c r="A27" s="39" t="s">
        <v>192</v>
      </c>
      <c r="B27" s="31" t="s">
        <v>3</v>
      </c>
      <c r="C27" s="80">
        <v>1097.9182333987906</v>
      </c>
      <c r="D27" s="80">
        <v>1333.7987954130613</v>
      </c>
      <c r="E27" s="80">
        <v>1456.5722955892095</v>
      </c>
      <c r="F27" s="22" t="s">
        <v>237</v>
      </c>
      <c r="G27" s="37">
        <v>32.666737037433535</v>
      </c>
      <c r="H27" s="33">
        <v>9.2047991494944199</v>
      </c>
    </row>
    <row r="28" spans="1:8" x14ac:dyDescent="0.2">
      <c r="A28" s="34"/>
      <c r="B28" s="25" t="s">
        <v>237</v>
      </c>
      <c r="C28" s="82" t="s">
        <v>237</v>
      </c>
      <c r="D28" s="82" t="s">
        <v>237</v>
      </c>
      <c r="E28" s="82" t="s">
        <v>237</v>
      </c>
      <c r="F28" s="27"/>
      <c r="G28" s="38" t="s">
        <v>237</v>
      </c>
      <c r="H28" s="24" t="s">
        <v>237</v>
      </c>
    </row>
    <row r="29" spans="1:8" x14ac:dyDescent="0.2">
      <c r="A29" s="30" t="s">
        <v>10</v>
      </c>
      <c r="B29" s="31" t="s">
        <v>3</v>
      </c>
      <c r="C29" s="80">
        <v>2198.8611608924539</v>
      </c>
      <c r="D29" s="80">
        <v>2298.9281077959999</v>
      </c>
      <c r="E29" s="80">
        <v>2302.5662864483888</v>
      </c>
      <c r="F29" s="22" t="s">
        <v>237</v>
      </c>
      <c r="G29" s="37">
        <v>4.7163107612417008</v>
      </c>
      <c r="H29" s="33">
        <v>0.15825543391510166</v>
      </c>
    </row>
    <row r="30" spans="1:8" x14ac:dyDescent="0.2">
      <c r="A30" s="30"/>
      <c r="B30" s="25" t="s">
        <v>237</v>
      </c>
      <c r="C30" s="82" t="s">
        <v>237</v>
      </c>
      <c r="D30" s="82" t="s">
        <v>237</v>
      </c>
      <c r="E30" s="82" t="s">
        <v>237</v>
      </c>
      <c r="F30" s="27"/>
      <c r="G30" s="28" t="s">
        <v>237</v>
      </c>
      <c r="H30" s="29" t="s">
        <v>237</v>
      </c>
    </row>
    <row r="31" spans="1:8" x14ac:dyDescent="0.2">
      <c r="A31" s="39" t="s">
        <v>11</v>
      </c>
      <c r="B31" s="31" t="s">
        <v>3</v>
      </c>
      <c r="C31" s="80">
        <v>540.69659437321695</v>
      </c>
      <c r="D31" s="80">
        <v>506.53855755591928</v>
      </c>
      <c r="E31" s="80">
        <v>607.81922434697947</v>
      </c>
      <c r="F31" s="22" t="s">
        <v>237</v>
      </c>
      <c r="G31" s="23">
        <v>12.414102598809976</v>
      </c>
      <c r="H31" s="24">
        <v>19.994660876310348</v>
      </c>
    </row>
    <row r="32" spans="1:8" x14ac:dyDescent="0.2">
      <c r="A32" s="34"/>
      <c r="B32" s="25" t="s">
        <v>237</v>
      </c>
      <c r="C32" s="82" t="s">
        <v>237</v>
      </c>
      <c r="D32" s="82" t="s">
        <v>237</v>
      </c>
      <c r="E32" s="82" t="s">
        <v>237</v>
      </c>
      <c r="F32" s="27"/>
      <c r="G32" s="38" t="s">
        <v>237</v>
      </c>
      <c r="H32" s="24" t="s">
        <v>237</v>
      </c>
    </row>
    <row r="33" spans="1:8" x14ac:dyDescent="0.2">
      <c r="A33" s="30" t="s">
        <v>12</v>
      </c>
      <c r="B33" s="31" t="s">
        <v>3</v>
      </c>
      <c r="C33" s="80">
        <v>1093.9684121220591</v>
      </c>
      <c r="D33" s="80">
        <v>1202.7935045741633</v>
      </c>
      <c r="E33" s="80">
        <v>1394.3954936555808</v>
      </c>
      <c r="F33" s="22" t="s">
        <v>237</v>
      </c>
      <c r="G33" s="37">
        <v>27.462134939596552</v>
      </c>
      <c r="H33" s="33">
        <v>15.92974923399278</v>
      </c>
    </row>
    <row r="34" spans="1:8" x14ac:dyDescent="0.2">
      <c r="A34" s="30"/>
      <c r="B34" s="25" t="s">
        <v>237</v>
      </c>
      <c r="C34" s="82" t="s">
        <v>237</v>
      </c>
      <c r="D34" s="82" t="s">
        <v>237</v>
      </c>
      <c r="E34" s="82" t="s">
        <v>237</v>
      </c>
      <c r="F34" s="27"/>
      <c r="G34" s="28" t="s">
        <v>237</v>
      </c>
      <c r="H34" s="29" t="s">
        <v>237</v>
      </c>
    </row>
    <row r="35" spans="1:8" x14ac:dyDescent="0.2">
      <c r="A35" s="39" t="s">
        <v>13</v>
      </c>
      <c r="B35" s="31" t="s">
        <v>3</v>
      </c>
      <c r="C35" s="80">
        <v>178.36200313241494</v>
      </c>
      <c r="D35" s="80">
        <v>271.74329495989718</v>
      </c>
      <c r="E35" s="80">
        <v>143.74115385315406</v>
      </c>
      <c r="F35" s="22" t="s">
        <v>237</v>
      </c>
      <c r="G35" s="23">
        <v>-19.410439819717979</v>
      </c>
      <c r="H35" s="24">
        <v>-47.104066036158564</v>
      </c>
    </row>
    <row r="36" spans="1:8" x14ac:dyDescent="0.2">
      <c r="A36" s="34"/>
      <c r="B36" s="25" t="s">
        <v>237</v>
      </c>
      <c r="C36" s="82" t="s">
        <v>237</v>
      </c>
      <c r="D36" s="82" t="s">
        <v>237</v>
      </c>
      <c r="E36" s="82" t="s">
        <v>237</v>
      </c>
      <c r="F36" s="27"/>
      <c r="G36" s="28" t="s">
        <v>237</v>
      </c>
      <c r="H36" s="29" t="s">
        <v>237</v>
      </c>
    </row>
    <row r="37" spans="1:8" x14ac:dyDescent="0.2">
      <c r="A37" s="30" t="s">
        <v>14</v>
      </c>
      <c r="B37" s="31" t="s">
        <v>3</v>
      </c>
      <c r="C37" s="85">
        <v>836.59018884125203</v>
      </c>
      <c r="D37" s="85">
        <v>1036.4614203232363</v>
      </c>
      <c r="E37" s="83">
        <v>1069.6740028511836</v>
      </c>
      <c r="F37" s="22" t="s">
        <v>237</v>
      </c>
      <c r="G37" s="23">
        <v>27.861169915555934</v>
      </c>
      <c r="H37" s="24">
        <v>3.2044205289946319</v>
      </c>
    </row>
    <row r="38" spans="1:8" ht="13.5" thickBot="1" x14ac:dyDescent="0.25">
      <c r="A38" s="41"/>
      <c r="B38" s="42" t="s">
        <v>237</v>
      </c>
      <c r="C38" s="86" t="s">
        <v>237</v>
      </c>
      <c r="D38" s="86" t="s">
        <v>237</v>
      </c>
      <c r="E38" s="86" t="s">
        <v>237</v>
      </c>
      <c r="F38" s="44"/>
      <c r="G38" s="45" t="s">
        <v>237</v>
      </c>
      <c r="H38" s="46" t="s">
        <v>237</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7"/>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238</v>
      </c>
      <c r="H61" s="202">
        <v>10</v>
      </c>
    </row>
    <row r="62" spans="1:8" ht="12.75" customHeight="1" x14ac:dyDescent="0.2">
      <c r="A62" s="54" t="s">
        <v>239</v>
      </c>
      <c r="H62" s="203"/>
    </row>
    <row r="67" ht="12.75" customHeight="1" x14ac:dyDescent="0.2"/>
    <row r="68" ht="12.75" customHeight="1" x14ac:dyDescent="0.2"/>
  </sheetData>
  <mergeCells count="4">
    <mergeCell ref="G5:H5"/>
    <mergeCell ref="A7:A8"/>
    <mergeCell ref="C5:F5"/>
    <mergeCell ref="H61:H62"/>
  </mergeCells>
  <phoneticPr fontId="0" type="noConversion"/>
  <hyperlinks>
    <hyperlink ref="A2" location="Innhold!A24" display="Tilbake til innholdsfortegnelsen" xr:uid="{00000000-0004-0000-0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145</v>
      </c>
      <c r="B4" s="5"/>
      <c r="C4" s="5"/>
      <c r="D4" s="5"/>
      <c r="E4" s="5"/>
      <c r="F4" s="5"/>
      <c r="G4" s="5"/>
      <c r="H4" s="6"/>
    </row>
    <row r="5" spans="1:8" x14ac:dyDescent="0.2">
      <c r="A5" s="7"/>
      <c r="B5" s="8"/>
      <c r="C5" s="9"/>
      <c r="D5" s="8"/>
      <c r="E5" s="10"/>
      <c r="F5" s="11"/>
      <c r="G5" s="205" t="s">
        <v>1</v>
      </c>
      <c r="H5" s="206"/>
    </row>
    <row r="6" spans="1:8" x14ac:dyDescent="0.2">
      <c r="A6" s="12"/>
      <c r="B6" s="13"/>
      <c r="C6" s="14" t="s">
        <v>232</v>
      </c>
      <c r="D6" s="15" t="s">
        <v>233</v>
      </c>
      <c r="E6" s="15" t="s">
        <v>234</v>
      </c>
      <c r="F6" s="16"/>
      <c r="G6" s="17" t="s">
        <v>235</v>
      </c>
      <c r="H6" s="18" t="s">
        <v>236</v>
      </c>
    </row>
    <row r="7" spans="1:8" x14ac:dyDescent="0.2">
      <c r="A7" s="207" t="s">
        <v>26</v>
      </c>
      <c r="B7" s="19" t="s">
        <v>3</v>
      </c>
      <c r="C7" s="20">
        <v>908662.80747384159</v>
      </c>
      <c r="D7" s="20">
        <v>881354.73572496267</v>
      </c>
      <c r="E7" s="21">
        <v>905544.03497757856</v>
      </c>
      <c r="F7" s="22" t="s">
        <v>237</v>
      </c>
      <c r="G7" s="23">
        <v>-0.34322660403955751</v>
      </c>
      <c r="H7" s="24">
        <v>2.7445588333645077</v>
      </c>
    </row>
    <row r="8" spans="1:8" x14ac:dyDescent="0.2">
      <c r="A8" s="208"/>
      <c r="B8" s="25" t="s">
        <v>237</v>
      </c>
      <c r="C8" s="26" t="s">
        <v>237</v>
      </c>
      <c r="D8" s="26" t="s">
        <v>237</v>
      </c>
      <c r="E8" s="26" t="s">
        <v>237</v>
      </c>
      <c r="F8" s="27"/>
      <c r="G8" s="28" t="s">
        <v>237</v>
      </c>
      <c r="H8" s="29" t="s">
        <v>237</v>
      </c>
    </row>
    <row r="9" spans="1:8" x14ac:dyDescent="0.2">
      <c r="A9" s="30" t="s">
        <v>28</v>
      </c>
      <c r="B9" s="31" t="s">
        <v>3</v>
      </c>
      <c r="C9" s="20">
        <v>832195.44597907318</v>
      </c>
      <c r="D9" s="20">
        <v>806793.38857997011</v>
      </c>
      <c r="E9" s="21">
        <v>834648.18798206281</v>
      </c>
      <c r="F9" s="22" t="s">
        <v>237</v>
      </c>
      <c r="G9" s="32">
        <v>0.29473148583551279</v>
      </c>
      <c r="H9" s="33">
        <v>3.4525319364750544</v>
      </c>
    </row>
    <row r="10" spans="1:8" x14ac:dyDescent="0.2">
      <c r="A10" s="34"/>
      <c r="B10" s="25" t="s">
        <v>237</v>
      </c>
      <c r="C10" s="26" t="s">
        <v>237</v>
      </c>
      <c r="D10" s="26" t="s">
        <v>237</v>
      </c>
      <c r="E10" s="26" t="s">
        <v>237</v>
      </c>
      <c r="F10" s="27"/>
      <c r="G10" s="35" t="s">
        <v>237</v>
      </c>
      <c r="H10" s="29" t="s">
        <v>237</v>
      </c>
    </row>
    <row r="11" spans="1:8" x14ac:dyDescent="0.2">
      <c r="A11" s="30" t="s">
        <v>29</v>
      </c>
      <c r="B11" s="31" t="s">
        <v>3</v>
      </c>
      <c r="C11" s="20">
        <v>35271.180747384155</v>
      </c>
      <c r="D11" s="20">
        <v>33630.173572496264</v>
      </c>
      <c r="E11" s="21">
        <v>29354.423497757845</v>
      </c>
      <c r="F11" s="22" t="s">
        <v>237</v>
      </c>
      <c r="G11" s="37">
        <v>-16.775047288614289</v>
      </c>
      <c r="H11" s="33">
        <v>-12.71402916051332</v>
      </c>
    </row>
    <row r="12" spans="1:8" x14ac:dyDescent="0.2">
      <c r="A12" s="34"/>
      <c r="B12" s="25" t="s">
        <v>237</v>
      </c>
      <c r="C12" s="26" t="s">
        <v>237</v>
      </c>
      <c r="D12" s="26" t="s">
        <v>237</v>
      </c>
      <c r="E12" s="26" t="s">
        <v>237</v>
      </c>
      <c r="F12" s="27"/>
      <c r="G12" s="28" t="s">
        <v>237</v>
      </c>
      <c r="H12" s="29" t="s">
        <v>237</v>
      </c>
    </row>
    <row r="13" spans="1:8" x14ac:dyDescent="0.2">
      <c r="A13" s="30" t="s">
        <v>27</v>
      </c>
      <c r="B13" s="31" t="s">
        <v>3</v>
      </c>
      <c r="C13" s="20">
        <v>9937.7542242152467</v>
      </c>
      <c r="D13" s="20">
        <v>10399.352071748879</v>
      </c>
      <c r="E13" s="21">
        <v>11188.027049327355</v>
      </c>
      <c r="F13" s="22" t="s">
        <v>237</v>
      </c>
      <c r="G13" s="23">
        <v>12.581039910059147</v>
      </c>
      <c r="H13" s="24">
        <v>7.5838857280446206</v>
      </c>
    </row>
    <row r="14" spans="1:8" x14ac:dyDescent="0.2">
      <c r="A14" s="34"/>
      <c r="B14" s="25" t="s">
        <v>237</v>
      </c>
      <c r="C14" s="26" t="s">
        <v>237</v>
      </c>
      <c r="D14" s="26" t="s">
        <v>237</v>
      </c>
      <c r="E14" s="26" t="s">
        <v>237</v>
      </c>
      <c r="F14" s="27"/>
      <c r="G14" s="38" t="s">
        <v>237</v>
      </c>
      <c r="H14" s="24" t="s">
        <v>237</v>
      </c>
    </row>
    <row r="15" spans="1:8" x14ac:dyDescent="0.2">
      <c r="A15" s="30" t="s">
        <v>30</v>
      </c>
      <c r="B15" s="31" t="s">
        <v>3</v>
      </c>
      <c r="C15" s="20">
        <v>14555.672298953661</v>
      </c>
      <c r="D15" s="20">
        <v>14500.469428998505</v>
      </c>
      <c r="E15" s="21">
        <v>14655.36939910314</v>
      </c>
      <c r="F15" s="22" t="s">
        <v>237</v>
      </c>
      <c r="G15" s="37">
        <v>0.68493641586479725</v>
      </c>
      <c r="H15" s="33">
        <v>1.0682410722156419</v>
      </c>
    </row>
    <row r="16" spans="1:8" x14ac:dyDescent="0.2">
      <c r="A16" s="34"/>
      <c r="B16" s="25" t="s">
        <v>237</v>
      </c>
      <c r="C16" s="26" t="s">
        <v>237</v>
      </c>
      <c r="D16" s="26" t="s">
        <v>237</v>
      </c>
      <c r="E16" s="26" t="s">
        <v>237</v>
      </c>
      <c r="F16" s="27"/>
      <c r="G16" s="28" t="s">
        <v>237</v>
      </c>
      <c r="H16" s="29" t="s">
        <v>237</v>
      </c>
    </row>
    <row r="17" spans="1:9" x14ac:dyDescent="0.2">
      <c r="A17" s="30" t="s">
        <v>31</v>
      </c>
      <c r="B17" s="31" t="s">
        <v>3</v>
      </c>
      <c r="C17" s="20">
        <v>16702.754224215249</v>
      </c>
      <c r="D17" s="20">
        <v>16031.352071748879</v>
      </c>
      <c r="E17" s="21">
        <v>15698.027049327355</v>
      </c>
      <c r="F17" s="22" t="s">
        <v>237</v>
      </c>
      <c r="G17" s="37">
        <v>-6.0153383172654458</v>
      </c>
      <c r="H17" s="33">
        <v>-2.0792071743525753</v>
      </c>
    </row>
    <row r="18" spans="1:9" ht="13.5" thickBot="1" x14ac:dyDescent="0.25">
      <c r="A18" s="56"/>
      <c r="B18" s="42" t="s">
        <v>237</v>
      </c>
      <c r="C18" s="43" t="s">
        <v>237</v>
      </c>
      <c r="D18" s="43" t="s">
        <v>237</v>
      </c>
      <c r="E18" s="43" t="s">
        <v>237</v>
      </c>
      <c r="F18" s="44"/>
      <c r="G18" s="57" t="s">
        <v>237</v>
      </c>
      <c r="H18" s="46" t="s">
        <v>237</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32</v>
      </c>
      <c r="B32" s="5"/>
      <c r="C32" s="5"/>
      <c r="D32" s="5"/>
      <c r="E32" s="5"/>
      <c r="F32" s="5"/>
      <c r="G32" s="5"/>
      <c r="H32" s="6"/>
    </row>
    <row r="33" spans="1:9" x14ac:dyDescent="0.2">
      <c r="A33" s="7"/>
      <c r="B33" s="8"/>
      <c r="C33" s="211" t="s">
        <v>16</v>
      </c>
      <c r="D33" s="205"/>
      <c r="E33" s="205"/>
      <c r="F33" s="212"/>
      <c r="G33" s="205" t="s">
        <v>1</v>
      </c>
      <c r="H33" s="206"/>
    </row>
    <row r="34" spans="1:9" x14ac:dyDescent="0.2">
      <c r="A34" s="12"/>
      <c r="B34" s="13"/>
      <c r="C34" s="14" t="s">
        <v>232</v>
      </c>
      <c r="D34" s="15" t="s">
        <v>233</v>
      </c>
      <c r="E34" s="15" t="s">
        <v>234</v>
      </c>
      <c r="F34" s="16"/>
      <c r="G34" s="17" t="s">
        <v>235</v>
      </c>
      <c r="H34" s="18" t="s">
        <v>236</v>
      </c>
    </row>
    <row r="35" spans="1:9" ht="12.75" customHeight="1" x14ac:dyDescent="0.2">
      <c r="A35" s="207" t="s">
        <v>26</v>
      </c>
      <c r="B35" s="19" t="s">
        <v>3</v>
      </c>
      <c r="C35" s="80">
        <v>15161.339619238017</v>
      </c>
      <c r="D35" s="80">
        <v>15832.677050750517</v>
      </c>
      <c r="E35" s="83">
        <v>15502.439866948976</v>
      </c>
      <c r="F35" s="22" t="s">
        <v>237</v>
      </c>
      <c r="G35" s="23">
        <v>2.2498028292839081</v>
      </c>
      <c r="H35" s="24">
        <v>-2.085794984278337</v>
      </c>
    </row>
    <row r="36" spans="1:9" ht="12.75" customHeight="1" x14ac:dyDescent="0.2">
      <c r="A36" s="208"/>
      <c r="B36" s="25" t="s">
        <v>237</v>
      </c>
      <c r="C36" s="82" t="s">
        <v>237</v>
      </c>
      <c r="D36" s="82" t="s">
        <v>237</v>
      </c>
      <c r="E36" s="82" t="s">
        <v>237</v>
      </c>
      <c r="F36" s="27"/>
      <c r="G36" s="28" t="s">
        <v>237</v>
      </c>
      <c r="H36" s="29" t="s">
        <v>237</v>
      </c>
    </row>
    <row r="37" spans="1:9" x14ac:dyDescent="0.2">
      <c r="A37" s="30" t="s">
        <v>28</v>
      </c>
      <c r="B37" s="31" t="s">
        <v>3</v>
      </c>
      <c r="C37" s="80">
        <v>12618.12287726971</v>
      </c>
      <c r="D37" s="80">
        <v>13112.650068268358</v>
      </c>
      <c r="E37" s="83">
        <v>12905.803856264894</v>
      </c>
      <c r="F37" s="22" t="s">
        <v>237</v>
      </c>
      <c r="G37" s="32">
        <v>2.2799031345098939</v>
      </c>
      <c r="H37" s="33">
        <v>-1.5774554413223996</v>
      </c>
    </row>
    <row r="38" spans="1:9" x14ac:dyDescent="0.2">
      <c r="A38" s="34"/>
      <c r="B38" s="25" t="s">
        <v>237</v>
      </c>
      <c r="C38" s="82" t="s">
        <v>237</v>
      </c>
      <c r="D38" s="82" t="s">
        <v>237</v>
      </c>
      <c r="E38" s="82" t="s">
        <v>237</v>
      </c>
      <c r="F38" s="27"/>
      <c r="G38" s="35" t="s">
        <v>237</v>
      </c>
      <c r="H38" s="29" t="s">
        <v>237</v>
      </c>
    </row>
    <row r="39" spans="1:9" x14ac:dyDescent="0.2">
      <c r="A39" s="30" t="s">
        <v>29</v>
      </c>
      <c r="B39" s="31" t="s">
        <v>3</v>
      </c>
      <c r="C39" s="80">
        <v>1048.4222371036769</v>
      </c>
      <c r="D39" s="80">
        <v>1087.6094540315007</v>
      </c>
      <c r="E39" s="83">
        <v>929.7729126938068</v>
      </c>
      <c r="F39" s="22" t="s">
        <v>237</v>
      </c>
      <c r="G39" s="37">
        <v>-11.316940847958861</v>
      </c>
      <c r="H39" s="33">
        <v>-14.512244331145951</v>
      </c>
    </row>
    <row r="40" spans="1:9" x14ac:dyDescent="0.2">
      <c r="A40" s="34"/>
      <c r="B40" s="25" t="s">
        <v>237</v>
      </c>
      <c r="C40" s="82" t="s">
        <v>237</v>
      </c>
      <c r="D40" s="82" t="s">
        <v>237</v>
      </c>
      <c r="E40" s="82" t="s">
        <v>237</v>
      </c>
      <c r="F40" s="27"/>
      <c r="G40" s="28" t="s">
        <v>237</v>
      </c>
      <c r="H40" s="29" t="s">
        <v>237</v>
      </c>
    </row>
    <row r="41" spans="1:9" x14ac:dyDescent="0.2">
      <c r="A41" s="30" t="s">
        <v>27</v>
      </c>
      <c r="B41" s="31" t="s">
        <v>3</v>
      </c>
      <c r="C41" s="80">
        <v>292.60341805499138</v>
      </c>
      <c r="D41" s="80">
        <v>313.01303950799797</v>
      </c>
      <c r="E41" s="83">
        <v>326.40791946298384</v>
      </c>
      <c r="F41" s="22" t="s">
        <v>237</v>
      </c>
      <c r="G41" s="23">
        <v>11.553009747015096</v>
      </c>
      <c r="H41" s="24">
        <v>4.2793360864583434</v>
      </c>
    </row>
    <row r="42" spans="1:9" x14ac:dyDescent="0.2">
      <c r="A42" s="34"/>
      <c r="B42" s="25" t="s">
        <v>237</v>
      </c>
      <c r="C42" s="82" t="s">
        <v>237</v>
      </c>
      <c r="D42" s="82" t="s">
        <v>237</v>
      </c>
      <c r="E42" s="82" t="s">
        <v>237</v>
      </c>
      <c r="F42" s="27"/>
      <c r="G42" s="38" t="s">
        <v>237</v>
      </c>
      <c r="H42" s="24" t="s">
        <v>237</v>
      </c>
    </row>
    <row r="43" spans="1:9" x14ac:dyDescent="0.2">
      <c r="A43" s="30" t="s">
        <v>30</v>
      </c>
      <c r="B43" s="31" t="s">
        <v>3</v>
      </c>
      <c r="C43" s="80">
        <v>748.4902565046774</v>
      </c>
      <c r="D43" s="80">
        <v>784.17131108572983</v>
      </c>
      <c r="E43" s="83">
        <v>791.47903614085726</v>
      </c>
      <c r="F43" s="22" t="s">
        <v>237</v>
      </c>
      <c r="G43" s="37">
        <v>5.7433986965882582</v>
      </c>
      <c r="H43" s="33">
        <v>0.93190415816278005</v>
      </c>
    </row>
    <row r="44" spans="1:9" x14ac:dyDescent="0.2">
      <c r="A44" s="34"/>
      <c r="B44" s="25" t="s">
        <v>237</v>
      </c>
      <c r="C44" s="82" t="s">
        <v>237</v>
      </c>
      <c r="D44" s="82" t="s">
        <v>237</v>
      </c>
      <c r="E44" s="82" t="s">
        <v>237</v>
      </c>
      <c r="F44" s="27"/>
      <c r="G44" s="28" t="s">
        <v>237</v>
      </c>
      <c r="H44" s="29" t="s">
        <v>237</v>
      </c>
    </row>
    <row r="45" spans="1:9" x14ac:dyDescent="0.2">
      <c r="A45" s="30" t="s">
        <v>31</v>
      </c>
      <c r="B45" s="31" t="s">
        <v>3</v>
      </c>
      <c r="C45" s="80">
        <v>453.70083030496136</v>
      </c>
      <c r="D45" s="80">
        <v>535.23317785692666</v>
      </c>
      <c r="E45" s="83">
        <v>548.97614238643359</v>
      </c>
      <c r="F45" s="22" t="s">
        <v>237</v>
      </c>
      <c r="G45" s="37">
        <v>20.999589535119782</v>
      </c>
      <c r="H45" s="33">
        <v>2.5676593115048831</v>
      </c>
    </row>
    <row r="46" spans="1:9" ht="13.5" thickBot="1" x14ac:dyDescent="0.25">
      <c r="A46" s="56"/>
      <c r="B46" s="42" t="s">
        <v>237</v>
      </c>
      <c r="C46" s="86" t="s">
        <v>237</v>
      </c>
      <c r="D46" s="86" t="s">
        <v>237</v>
      </c>
      <c r="E46" s="86" t="s">
        <v>237</v>
      </c>
      <c r="F46" s="44"/>
      <c r="G46" s="57" t="s">
        <v>237</v>
      </c>
      <c r="H46" s="46" t="s">
        <v>237</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58"/>
      <c r="B58" s="58"/>
      <c r="C58" s="64"/>
      <c r="D58" s="64"/>
      <c r="E58" s="21"/>
      <c r="F58" s="59"/>
      <c r="G58" s="38"/>
      <c r="H58" s="60"/>
      <c r="I58" s="61"/>
    </row>
    <row r="59" spans="1:9" x14ac:dyDescent="0.2">
      <c r="A59" s="65"/>
      <c r="B59" s="62"/>
      <c r="C59" s="21"/>
      <c r="D59" s="21"/>
      <c r="E59" s="21"/>
      <c r="F59" s="63"/>
      <c r="G59" s="38"/>
      <c r="H59" s="60"/>
      <c r="I59" s="61"/>
    </row>
    <row r="60" spans="1:9" x14ac:dyDescent="0.2">
      <c r="A60" s="52"/>
      <c r="B60" s="52"/>
      <c r="C60" s="52"/>
      <c r="D60" s="52"/>
      <c r="E60" s="52"/>
      <c r="F60" s="52"/>
      <c r="G60" s="52"/>
      <c r="H60" s="52"/>
    </row>
    <row r="61" spans="1:9" ht="12.75" customHeight="1" x14ac:dyDescent="0.2">
      <c r="A61" s="54" t="s">
        <v>238</v>
      </c>
      <c r="G61" s="53"/>
      <c r="H61" s="210">
        <v>11</v>
      </c>
    </row>
    <row r="62" spans="1:9" ht="12.75" customHeight="1" x14ac:dyDescent="0.2">
      <c r="A62" s="54" t="s">
        <v>239</v>
      </c>
      <c r="G62" s="53"/>
      <c r="H62" s="203"/>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6" display="Tilbake til innholdsfortegnelsen" xr:uid="{00000000-0004-0000-06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146</v>
      </c>
      <c r="B4" s="5"/>
      <c r="C4" s="5"/>
      <c r="D4" s="5"/>
      <c r="E4" s="5"/>
      <c r="F4" s="5"/>
      <c r="G4" s="5"/>
      <c r="H4" s="6"/>
    </row>
    <row r="5" spans="1:8" x14ac:dyDescent="0.2">
      <c r="A5" s="7"/>
      <c r="B5" s="8"/>
      <c r="C5" s="9"/>
      <c r="D5" s="8"/>
      <c r="E5" s="10"/>
      <c r="F5" s="11"/>
      <c r="G5" s="205" t="s">
        <v>1</v>
      </c>
      <c r="H5" s="206"/>
    </row>
    <row r="6" spans="1:8" x14ac:dyDescent="0.2">
      <c r="A6" s="12"/>
      <c r="B6" s="13"/>
      <c r="C6" s="14" t="s">
        <v>232</v>
      </c>
      <c r="D6" s="15" t="s">
        <v>233</v>
      </c>
      <c r="E6" s="15" t="s">
        <v>234</v>
      </c>
      <c r="F6" s="16"/>
      <c r="G6" s="17" t="s">
        <v>235</v>
      </c>
      <c r="H6" s="18" t="s">
        <v>236</v>
      </c>
    </row>
    <row r="7" spans="1:8" ht="12.75" customHeight="1" x14ac:dyDescent="0.2">
      <c r="A7" s="207" t="s">
        <v>26</v>
      </c>
      <c r="B7" s="19" t="s">
        <v>3</v>
      </c>
      <c r="C7" s="20">
        <v>908662.80747384159</v>
      </c>
      <c r="D7" s="20">
        <v>881354.73572496267</v>
      </c>
      <c r="E7" s="21">
        <v>905544.03497757844</v>
      </c>
      <c r="F7" s="22" t="s">
        <v>237</v>
      </c>
      <c r="G7" s="23">
        <v>-0.34322660403958594</v>
      </c>
      <c r="H7" s="24">
        <v>2.7445588333644793</v>
      </c>
    </row>
    <row r="8" spans="1:8" ht="12.75" customHeight="1" x14ac:dyDescent="0.2">
      <c r="A8" s="208"/>
      <c r="B8" s="25" t="s">
        <v>237</v>
      </c>
      <c r="C8" s="26" t="s">
        <v>237</v>
      </c>
      <c r="D8" s="26" t="s">
        <v>237</v>
      </c>
      <c r="E8" s="26" t="s">
        <v>237</v>
      </c>
      <c r="F8" s="27"/>
      <c r="G8" s="28" t="s">
        <v>237</v>
      </c>
      <c r="H8" s="29" t="s">
        <v>237</v>
      </c>
    </row>
    <row r="9" spans="1:8" x14ac:dyDescent="0.2">
      <c r="A9" s="30" t="s">
        <v>34</v>
      </c>
      <c r="B9" s="31" t="s">
        <v>3</v>
      </c>
      <c r="C9" s="20">
        <v>10416.3024</v>
      </c>
      <c r="D9" s="20">
        <v>10149.056400000001</v>
      </c>
      <c r="E9" s="21">
        <v>9026.7504000000008</v>
      </c>
      <c r="F9" s="22" t="s">
        <v>237</v>
      </c>
      <c r="G9" s="32">
        <v>-13.340165700258467</v>
      </c>
      <c r="H9" s="33">
        <v>-11.058230004515508</v>
      </c>
    </row>
    <row r="10" spans="1:8" x14ac:dyDescent="0.2">
      <c r="A10" s="34"/>
      <c r="B10" s="25" t="s">
        <v>237</v>
      </c>
      <c r="C10" s="26" t="s">
        <v>237</v>
      </c>
      <c r="D10" s="26" t="s">
        <v>237</v>
      </c>
      <c r="E10" s="26" t="s">
        <v>237</v>
      </c>
      <c r="F10" s="27"/>
      <c r="G10" s="35" t="s">
        <v>237</v>
      </c>
      <c r="H10" s="29" t="s">
        <v>237</v>
      </c>
    </row>
    <row r="11" spans="1:8" x14ac:dyDescent="0.2">
      <c r="A11" s="30" t="s">
        <v>35</v>
      </c>
      <c r="B11" s="31" t="s">
        <v>3</v>
      </c>
      <c r="C11" s="20">
        <v>3667.3041920000001</v>
      </c>
      <c r="D11" s="20">
        <v>3469.444512</v>
      </c>
      <c r="E11" s="21">
        <v>3099.940032</v>
      </c>
      <c r="F11" s="22" t="s">
        <v>237</v>
      </c>
      <c r="G11" s="37">
        <v>-15.470878069991315</v>
      </c>
      <c r="H11" s="33">
        <v>-10.650249016001553</v>
      </c>
    </row>
    <row r="12" spans="1:8" x14ac:dyDescent="0.2">
      <c r="A12" s="34"/>
      <c r="B12" s="25" t="s">
        <v>237</v>
      </c>
      <c r="C12" s="26" t="s">
        <v>237</v>
      </c>
      <c r="D12" s="26" t="s">
        <v>237</v>
      </c>
      <c r="E12" s="26" t="s">
        <v>237</v>
      </c>
      <c r="F12" s="27"/>
      <c r="G12" s="28" t="s">
        <v>237</v>
      </c>
      <c r="H12" s="29" t="s">
        <v>237</v>
      </c>
    </row>
    <row r="13" spans="1:8" x14ac:dyDescent="0.2">
      <c r="A13" s="30" t="s">
        <v>36</v>
      </c>
      <c r="B13" s="31" t="s">
        <v>3</v>
      </c>
      <c r="C13" s="20">
        <v>166654.99402666668</v>
      </c>
      <c r="D13" s="20">
        <v>163221.03962666666</v>
      </c>
      <c r="E13" s="21">
        <v>144885.03456</v>
      </c>
      <c r="F13" s="22" t="s">
        <v>237</v>
      </c>
      <c r="G13" s="23">
        <v>-13.062890550512535</v>
      </c>
      <c r="H13" s="24">
        <v>-11.233848962490598</v>
      </c>
    </row>
    <row r="14" spans="1:8" x14ac:dyDescent="0.2">
      <c r="A14" s="34"/>
      <c r="B14" s="25" t="s">
        <v>237</v>
      </c>
      <c r="C14" s="26" t="s">
        <v>237</v>
      </c>
      <c r="D14" s="26" t="s">
        <v>237</v>
      </c>
      <c r="E14" s="26" t="s">
        <v>237</v>
      </c>
      <c r="F14" s="27"/>
      <c r="G14" s="38" t="s">
        <v>237</v>
      </c>
      <c r="H14" s="24" t="s">
        <v>237</v>
      </c>
    </row>
    <row r="15" spans="1:8" x14ac:dyDescent="0.2">
      <c r="A15" s="30" t="s">
        <v>18</v>
      </c>
      <c r="B15" s="31" t="s">
        <v>3</v>
      </c>
      <c r="C15" s="20">
        <v>3467.2172799999998</v>
      </c>
      <c r="D15" s="20">
        <v>3303.7460799999999</v>
      </c>
      <c r="E15" s="21">
        <v>4883.2428799999998</v>
      </c>
      <c r="F15" s="22" t="s">
        <v>237</v>
      </c>
      <c r="G15" s="37">
        <v>40.840405594656005</v>
      </c>
      <c r="H15" s="33">
        <v>47.809267472517121</v>
      </c>
    </row>
    <row r="16" spans="1:8" x14ac:dyDescent="0.2">
      <c r="A16" s="34"/>
      <c r="B16" s="25" t="s">
        <v>237</v>
      </c>
      <c r="C16" s="26" t="s">
        <v>237</v>
      </c>
      <c r="D16" s="26" t="s">
        <v>237</v>
      </c>
      <c r="E16" s="26" t="s">
        <v>237</v>
      </c>
      <c r="F16" s="27"/>
      <c r="G16" s="28" t="s">
        <v>237</v>
      </c>
      <c r="H16" s="29" t="s">
        <v>237</v>
      </c>
    </row>
    <row r="17" spans="1:9" x14ac:dyDescent="0.2">
      <c r="A17" s="30" t="s">
        <v>37</v>
      </c>
      <c r="B17" s="31" t="s">
        <v>3</v>
      </c>
      <c r="C17" s="20">
        <v>2949.9562879999999</v>
      </c>
      <c r="D17" s="20">
        <v>2790.166768</v>
      </c>
      <c r="E17" s="21">
        <v>2548.4100479999997</v>
      </c>
      <c r="F17" s="22" t="s">
        <v>237</v>
      </c>
      <c r="G17" s="37">
        <v>-13.611938645783766</v>
      </c>
      <c r="H17" s="33">
        <v>-8.664597499069643</v>
      </c>
    </row>
    <row r="18" spans="1:9" x14ac:dyDescent="0.2">
      <c r="A18" s="34"/>
      <c r="B18" s="25" t="s">
        <v>237</v>
      </c>
      <c r="C18" s="26" t="s">
        <v>237</v>
      </c>
      <c r="D18" s="26" t="s">
        <v>237</v>
      </c>
      <c r="E18" s="26" t="s">
        <v>237</v>
      </c>
      <c r="F18" s="27"/>
      <c r="G18" s="28" t="s">
        <v>237</v>
      </c>
      <c r="H18" s="29" t="s">
        <v>237</v>
      </c>
    </row>
    <row r="19" spans="1:9" x14ac:dyDescent="0.2">
      <c r="A19" s="30" t="s">
        <v>38</v>
      </c>
      <c r="B19" s="31" t="s">
        <v>3</v>
      </c>
      <c r="C19" s="20">
        <v>4901.1736533333333</v>
      </c>
      <c r="D19" s="20">
        <v>5614.7408533333337</v>
      </c>
      <c r="E19" s="21">
        <v>5079.5667199999998</v>
      </c>
      <c r="F19" s="22" t="s">
        <v>237</v>
      </c>
      <c r="G19" s="23">
        <v>3.639803020350854</v>
      </c>
      <c r="H19" s="24">
        <v>-9.5315909908043892</v>
      </c>
    </row>
    <row r="20" spans="1:9" x14ac:dyDescent="0.2">
      <c r="A20" s="30"/>
      <c r="B20" s="25" t="s">
        <v>237</v>
      </c>
      <c r="C20" s="26" t="s">
        <v>237</v>
      </c>
      <c r="D20" s="26" t="s">
        <v>237</v>
      </c>
      <c r="E20" s="26" t="s">
        <v>237</v>
      </c>
      <c r="F20" s="27"/>
      <c r="G20" s="38" t="s">
        <v>237</v>
      </c>
      <c r="H20" s="24" t="s">
        <v>237</v>
      </c>
    </row>
    <row r="21" spans="1:9" x14ac:dyDescent="0.2">
      <c r="A21" s="39" t="s">
        <v>39</v>
      </c>
      <c r="B21" s="31" t="s">
        <v>3</v>
      </c>
      <c r="C21" s="20">
        <v>255583.64672000002</v>
      </c>
      <c r="D21" s="20">
        <v>246464.55791999999</v>
      </c>
      <c r="E21" s="21">
        <v>260980.90111999999</v>
      </c>
      <c r="F21" s="22" t="s">
        <v>237</v>
      </c>
      <c r="G21" s="37">
        <v>2.1117369868005795</v>
      </c>
      <c r="H21" s="33">
        <v>5.8898298897449735</v>
      </c>
    </row>
    <row r="22" spans="1:9" x14ac:dyDescent="0.2">
      <c r="A22" s="34"/>
      <c r="B22" s="25" t="s">
        <v>237</v>
      </c>
      <c r="C22" s="26" t="s">
        <v>237</v>
      </c>
      <c r="D22" s="26" t="s">
        <v>237</v>
      </c>
      <c r="E22" s="26" t="s">
        <v>237</v>
      </c>
      <c r="F22" s="27"/>
      <c r="G22" s="28" t="s">
        <v>237</v>
      </c>
      <c r="H22" s="29" t="s">
        <v>237</v>
      </c>
    </row>
    <row r="23" spans="1:9" x14ac:dyDescent="0.2">
      <c r="A23" s="39" t="s">
        <v>40</v>
      </c>
      <c r="B23" s="31" t="s">
        <v>3</v>
      </c>
      <c r="C23" s="20">
        <v>194930.2096</v>
      </c>
      <c r="D23" s="20">
        <v>192266.22560000001</v>
      </c>
      <c r="E23" s="21">
        <v>208428.00160000002</v>
      </c>
      <c r="F23" s="22" t="s">
        <v>237</v>
      </c>
      <c r="G23" s="23">
        <v>6.9244228627762112</v>
      </c>
      <c r="H23" s="24">
        <v>8.4059360657673352</v>
      </c>
    </row>
    <row r="24" spans="1:9" x14ac:dyDescent="0.2">
      <c r="A24" s="34"/>
      <c r="B24" s="25" t="s">
        <v>237</v>
      </c>
      <c r="C24" s="26" t="s">
        <v>237</v>
      </c>
      <c r="D24" s="26" t="s">
        <v>237</v>
      </c>
      <c r="E24" s="26" t="s">
        <v>237</v>
      </c>
      <c r="F24" s="27"/>
      <c r="G24" s="38" t="s">
        <v>237</v>
      </c>
      <c r="H24" s="24" t="s">
        <v>237</v>
      </c>
    </row>
    <row r="25" spans="1:9" x14ac:dyDescent="0.2">
      <c r="A25" s="30" t="s">
        <v>41</v>
      </c>
      <c r="B25" s="31" t="s">
        <v>3</v>
      </c>
      <c r="C25" s="20">
        <v>321381.55839999998</v>
      </c>
      <c r="D25" s="20">
        <v>333427.1974</v>
      </c>
      <c r="E25" s="21">
        <v>312814.12640000001</v>
      </c>
      <c r="F25" s="22" t="s">
        <v>237</v>
      </c>
      <c r="G25" s="37">
        <v>-2.6658131980730246</v>
      </c>
      <c r="H25" s="33">
        <v>-6.1821804462073544</v>
      </c>
    </row>
    <row r="26" spans="1:9" x14ac:dyDescent="0.2">
      <c r="A26" s="34"/>
      <c r="B26" s="25" t="s">
        <v>237</v>
      </c>
      <c r="C26" s="26" t="s">
        <v>237</v>
      </c>
      <c r="D26" s="26" t="s">
        <v>237</v>
      </c>
      <c r="E26" s="26" t="s">
        <v>237</v>
      </c>
      <c r="F26" s="27"/>
      <c r="G26" s="28" t="s">
        <v>237</v>
      </c>
      <c r="H26" s="29" t="s">
        <v>237</v>
      </c>
    </row>
    <row r="27" spans="1:9" x14ac:dyDescent="0.2">
      <c r="A27" s="30" t="s">
        <v>24</v>
      </c>
      <c r="B27" s="31" t="s">
        <v>3</v>
      </c>
      <c r="C27" s="20">
        <v>183511.47306666666</v>
      </c>
      <c r="D27" s="20">
        <v>176584.81706666667</v>
      </c>
      <c r="E27" s="21">
        <v>180300.33439999999</v>
      </c>
      <c r="F27" s="22" t="s">
        <v>237</v>
      </c>
      <c r="G27" s="23">
        <v>-1.7498299223504716</v>
      </c>
      <c r="H27" s="24">
        <v>2.1040978466062512</v>
      </c>
    </row>
    <row r="28" spans="1:9" ht="13.5" thickBot="1" x14ac:dyDescent="0.25">
      <c r="A28" s="56"/>
      <c r="B28" s="42" t="s">
        <v>237</v>
      </c>
      <c r="C28" s="43" t="s">
        <v>237</v>
      </c>
      <c r="D28" s="43" t="s">
        <v>237</v>
      </c>
      <c r="E28" s="43" t="s">
        <v>237</v>
      </c>
      <c r="F28" s="44"/>
      <c r="G28" s="57" t="s">
        <v>237</v>
      </c>
      <c r="H28" s="46" t="s">
        <v>237</v>
      </c>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33</v>
      </c>
      <c r="B32" s="5"/>
      <c r="C32" s="5"/>
      <c r="D32" s="5"/>
      <c r="E32" s="5"/>
      <c r="F32" s="5"/>
      <c r="G32" s="5"/>
      <c r="H32" s="6"/>
    </row>
    <row r="33" spans="1:8" x14ac:dyDescent="0.2">
      <c r="A33" s="7"/>
      <c r="B33" s="8"/>
      <c r="C33" s="211" t="s">
        <v>16</v>
      </c>
      <c r="D33" s="205"/>
      <c r="E33" s="205"/>
      <c r="F33" s="212"/>
      <c r="G33" s="205" t="s">
        <v>1</v>
      </c>
      <c r="H33" s="206"/>
    </row>
    <row r="34" spans="1:8" x14ac:dyDescent="0.2">
      <c r="A34" s="12"/>
      <c r="B34" s="13"/>
      <c r="C34" s="14" t="s">
        <v>232</v>
      </c>
      <c r="D34" s="15" t="s">
        <v>233</v>
      </c>
      <c r="E34" s="15" t="s">
        <v>234</v>
      </c>
      <c r="F34" s="16"/>
      <c r="G34" s="17" t="s">
        <v>235</v>
      </c>
      <c r="H34" s="18" t="s">
        <v>236</v>
      </c>
    </row>
    <row r="35" spans="1:8" ht="12.75" customHeight="1" x14ac:dyDescent="0.2">
      <c r="A35" s="207" t="s">
        <v>26</v>
      </c>
      <c r="B35" s="19" t="s">
        <v>3</v>
      </c>
      <c r="C35" s="80">
        <v>15161.339619238015</v>
      </c>
      <c r="D35" s="80">
        <v>15832.677050750513</v>
      </c>
      <c r="E35" s="83">
        <v>15502.439866948975</v>
      </c>
      <c r="F35" s="22" t="s">
        <v>237</v>
      </c>
      <c r="G35" s="23">
        <v>2.2498028292839081</v>
      </c>
      <c r="H35" s="24">
        <v>-2.0857949842783228</v>
      </c>
    </row>
    <row r="36" spans="1:8" ht="12.75" customHeight="1" x14ac:dyDescent="0.2">
      <c r="A36" s="208"/>
      <c r="B36" s="25" t="s">
        <v>237</v>
      </c>
      <c r="C36" s="82" t="s">
        <v>237</v>
      </c>
      <c r="D36" s="82" t="s">
        <v>237</v>
      </c>
      <c r="E36" s="82" t="s">
        <v>237</v>
      </c>
      <c r="F36" s="27"/>
      <c r="G36" s="28" t="s">
        <v>237</v>
      </c>
      <c r="H36" s="29" t="s">
        <v>237</v>
      </c>
    </row>
    <row r="37" spans="1:8" x14ac:dyDescent="0.2">
      <c r="A37" s="30" t="s">
        <v>34</v>
      </c>
      <c r="B37" s="31" t="s">
        <v>3</v>
      </c>
      <c r="C37" s="84">
        <v>1157.1966798513122</v>
      </c>
      <c r="D37" s="84">
        <v>1290.8265800279776</v>
      </c>
      <c r="E37" s="83">
        <v>1173.4909154312006</v>
      </c>
      <c r="F37" s="22" t="s">
        <v>237</v>
      </c>
      <c r="G37" s="32">
        <v>1.4080783209628862</v>
      </c>
      <c r="H37" s="33">
        <v>-9.0899634708663797</v>
      </c>
    </row>
    <row r="38" spans="1:8" x14ac:dyDescent="0.2">
      <c r="A38" s="34"/>
      <c r="B38" s="25" t="s">
        <v>237</v>
      </c>
      <c r="C38" s="82" t="s">
        <v>237</v>
      </c>
      <c r="D38" s="82" t="s">
        <v>237</v>
      </c>
      <c r="E38" s="82" t="s">
        <v>237</v>
      </c>
      <c r="F38" s="27"/>
      <c r="G38" s="35" t="s">
        <v>237</v>
      </c>
      <c r="H38" s="29" t="s">
        <v>237</v>
      </c>
    </row>
    <row r="39" spans="1:8" x14ac:dyDescent="0.2">
      <c r="A39" s="30" t="s">
        <v>35</v>
      </c>
      <c r="B39" s="31" t="s">
        <v>3</v>
      </c>
      <c r="C39" s="84">
        <v>43.881944022192911</v>
      </c>
      <c r="D39" s="84">
        <v>50.117116598413013</v>
      </c>
      <c r="E39" s="83">
        <v>55.412940768714726</v>
      </c>
      <c r="F39" s="22" t="s">
        <v>237</v>
      </c>
      <c r="G39" s="37">
        <v>26.277315199823676</v>
      </c>
      <c r="H39" s="33">
        <v>10.566897159581217</v>
      </c>
    </row>
    <row r="40" spans="1:8" x14ac:dyDescent="0.2">
      <c r="A40" s="34"/>
      <c r="B40" s="25" t="s">
        <v>237</v>
      </c>
      <c r="C40" s="82" t="s">
        <v>237</v>
      </c>
      <c r="D40" s="82" t="s">
        <v>237</v>
      </c>
      <c r="E40" s="82" t="s">
        <v>237</v>
      </c>
      <c r="F40" s="27"/>
      <c r="G40" s="28" t="s">
        <v>237</v>
      </c>
      <c r="H40" s="29" t="s">
        <v>237</v>
      </c>
    </row>
    <row r="41" spans="1:8" x14ac:dyDescent="0.2">
      <c r="A41" s="30" t="s">
        <v>36</v>
      </c>
      <c r="B41" s="31" t="s">
        <v>3</v>
      </c>
      <c r="C41" s="84">
        <v>2877.4410523838956</v>
      </c>
      <c r="D41" s="84">
        <v>2902.8218499061213</v>
      </c>
      <c r="E41" s="83">
        <v>2649.3064202585679</v>
      </c>
      <c r="F41" s="22" t="s">
        <v>237</v>
      </c>
      <c r="G41" s="23">
        <v>-7.9283859502985621</v>
      </c>
      <c r="H41" s="24">
        <v>-8.7334133045661133</v>
      </c>
    </row>
    <row r="42" spans="1:8" x14ac:dyDescent="0.2">
      <c r="A42" s="34"/>
      <c r="B42" s="25" t="s">
        <v>237</v>
      </c>
      <c r="C42" s="82" t="s">
        <v>237</v>
      </c>
      <c r="D42" s="82" t="s">
        <v>237</v>
      </c>
      <c r="E42" s="82" t="s">
        <v>237</v>
      </c>
      <c r="F42" s="27"/>
      <c r="G42" s="38" t="s">
        <v>237</v>
      </c>
      <c r="H42" s="24" t="s">
        <v>237</v>
      </c>
    </row>
    <row r="43" spans="1:8" x14ac:dyDescent="0.2">
      <c r="A43" s="30" t="s">
        <v>18</v>
      </c>
      <c r="B43" s="31" t="s">
        <v>3</v>
      </c>
      <c r="C43" s="84">
        <v>278.09246904358497</v>
      </c>
      <c r="D43" s="84">
        <v>266.32922584417429</v>
      </c>
      <c r="E43" s="83">
        <v>400.10805758700963</v>
      </c>
      <c r="F43" s="22" t="s">
        <v>237</v>
      </c>
      <c r="G43" s="37">
        <v>43.875905364521515</v>
      </c>
      <c r="H43" s="33">
        <v>50.230623889962231</v>
      </c>
    </row>
    <row r="44" spans="1:8" x14ac:dyDescent="0.2">
      <c r="A44" s="34"/>
      <c r="B44" s="25" t="s">
        <v>237</v>
      </c>
      <c r="C44" s="82" t="s">
        <v>237</v>
      </c>
      <c r="D44" s="82" t="s">
        <v>237</v>
      </c>
      <c r="E44" s="82" t="s">
        <v>237</v>
      </c>
      <c r="F44" s="27"/>
      <c r="G44" s="28" t="s">
        <v>237</v>
      </c>
      <c r="H44" s="29" t="s">
        <v>237</v>
      </c>
    </row>
    <row r="45" spans="1:8" x14ac:dyDescent="0.2">
      <c r="A45" s="30" t="s">
        <v>37</v>
      </c>
      <c r="B45" s="31" t="s">
        <v>3</v>
      </c>
      <c r="C45" s="84">
        <v>121.77996405712665</v>
      </c>
      <c r="D45" s="84">
        <v>134.5963927207346</v>
      </c>
      <c r="E45" s="83">
        <v>104.2841681353503</v>
      </c>
      <c r="F45" s="22" t="s">
        <v>237</v>
      </c>
      <c r="G45" s="37">
        <v>-14.366727775982184</v>
      </c>
      <c r="H45" s="33">
        <v>-22.520829847406958</v>
      </c>
    </row>
    <row r="46" spans="1:8" x14ac:dyDescent="0.2">
      <c r="A46" s="34"/>
      <c r="B46" s="25" t="s">
        <v>237</v>
      </c>
      <c r="C46" s="82" t="s">
        <v>237</v>
      </c>
      <c r="D46" s="82" t="s">
        <v>237</v>
      </c>
      <c r="E46" s="82" t="s">
        <v>237</v>
      </c>
      <c r="F46" s="27"/>
      <c r="G46" s="28" t="s">
        <v>237</v>
      </c>
      <c r="H46" s="29" t="s">
        <v>237</v>
      </c>
    </row>
    <row r="47" spans="1:8" x14ac:dyDescent="0.2">
      <c r="A47" s="30" t="s">
        <v>38</v>
      </c>
      <c r="B47" s="31" t="s">
        <v>3</v>
      </c>
      <c r="C47" s="84">
        <v>96.395796485767377</v>
      </c>
      <c r="D47" s="84">
        <v>126.50901799240218</v>
      </c>
      <c r="E47" s="83">
        <v>105.82605388393577</v>
      </c>
      <c r="F47" s="22" t="s">
        <v>237</v>
      </c>
      <c r="G47" s="23">
        <v>9.7828512673379322</v>
      </c>
      <c r="H47" s="24">
        <v>-16.34900376011818</v>
      </c>
    </row>
    <row r="48" spans="1:8" x14ac:dyDescent="0.2">
      <c r="A48" s="30"/>
      <c r="B48" s="25" t="s">
        <v>237</v>
      </c>
      <c r="C48" s="82" t="s">
        <v>237</v>
      </c>
      <c r="D48" s="82" t="s">
        <v>237</v>
      </c>
      <c r="E48" s="82" t="s">
        <v>237</v>
      </c>
      <c r="F48" s="27"/>
      <c r="G48" s="38" t="s">
        <v>237</v>
      </c>
      <c r="H48" s="24" t="s">
        <v>237</v>
      </c>
    </row>
    <row r="49" spans="1:9" x14ac:dyDescent="0.2">
      <c r="A49" s="39" t="s">
        <v>39</v>
      </c>
      <c r="B49" s="31" t="s">
        <v>3</v>
      </c>
      <c r="C49" s="84">
        <v>1617.9421538693196</v>
      </c>
      <c r="D49" s="84">
        <v>1593.2205910805935</v>
      </c>
      <c r="E49" s="83">
        <v>1683.7532472702135</v>
      </c>
      <c r="F49" s="22" t="s">
        <v>237</v>
      </c>
      <c r="G49" s="37">
        <v>4.0675801198149344</v>
      </c>
      <c r="H49" s="33">
        <v>5.6823679468149777</v>
      </c>
    </row>
    <row r="50" spans="1:9" x14ac:dyDescent="0.2">
      <c r="A50" s="34"/>
      <c r="B50" s="25" t="s">
        <v>237</v>
      </c>
      <c r="C50" s="82" t="s">
        <v>237</v>
      </c>
      <c r="D50" s="82" t="s">
        <v>237</v>
      </c>
      <c r="E50" s="82" t="s">
        <v>237</v>
      </c>
      <c r="F50" s="27"/>
      <c r="G50" s="28" t="s">
        <v>237</v>
      </c>
      <c r="H50" s="29" t="s">
        <v>237</v>
      </c>
    </row>
    <row r="51" spans="1:9" x14ac:dyDescent="0.2">
      <c r="A51" s="39" t="s">
        <v>40</v>
      </c>
      <c r="B51" s="31" t="s">
        <v>3</v>
      </c>
      <c r="C51" s="84">
        <v>810.08675183774267</v>
      </c>
      <c r="D51" s="84">
        <v>863.94073953695624</v>
      </c>
      <c r="E51" s="83">
        <v>850.75359543371439</v>
      </c>
      <c r="F51" s="22" t="s">
        <v>237</v>
      </c>
      <c r="G51" s="23">
        <v>5.0200603211589367</v>
      </c>
      <c r="H51" s="24">
        <v>-1.5263945198729374</v>
      </c>
    </row>
    <row r="52" spans="1:9" x14ac:dyDescent="0.2">
      <c r="A52" s="34"/>
      <c r="B52" s="25" t="s">
        <v>237</v>
      </c>
      <c r="C52" s="82" t="s">
        <v>237</v>
      </c>
      <c r="D52" s="82" t="s">
        <v>237</v>
      </c>
      <c r="E52" s="82" t="s">
        <v>237</v>
      </c>
      <c r="F52" s="27"/>
      <c r="G52" s="38" t="s">
        <v>237</v>
      </c>
      <c r="H52" s="24" t="s">
        <v>237</v>
      </c>
    </row>
    <row r="53" spans="1:9" x14ac:dyDescent="0.2">
      <c r="A53" s="30" t="s">
        <v>41</v>
      </c>
      <c r="B53" s="31" t="s">
        <v>3</v>
      </c>
      <c r="C53" s="84">
        <v>7311.0329433679635</v>
      </c>
      <c r="D53" s="84">
        <v>7804.6326024530827</v>
      </c>
      <c r="E53" s="83">
        <v>7376.5297567928401</v>
      </c>
      <c r="F53" s="22" t="s">
        <v>237</v>
      </c>
      <c r="G53" s="37">
        <v>0.89586264939882199</v>
      </c>
      <c r="H53" s="33">
        <v>-5.4852402088175722</v>
      </c>
    </row>
    <row r="54" spans="1:9" x14ac:dyDescent="0.2">
      <c r="A54" s="34"/>
      <c r="B54" s="25" t="s">
        <v>237</v>
      </c>
      <c r="C54" s="82" t="s">
        <v>237</v>
      </c>
      <c r="D54" s="82" t="s">
        <v>237</v>
      </c>
      <c r="E54" s="82" t="s">
        <v>237</v>
      </c>
      <c r="F54" s="27"/>
      <c r="G54" s="28" t="s">
        <v>237</v>
      </c>
      <c r="H54" s="29" t="s">
        <v>237</v>
      </c>
    </row>
    <row r="55" spans="1:9" x14ac:dyDescent="0.2">
      <c r="A55" s="30" t="s">
        <v>24</v>
      </c>
      <c r="B55" s="31" t="s">
        <v>3</v>
      </c>
      <c r="C55" s="84">
        <v>847.48986431911158</v>
      </c>
      <c r="D55" s="84">
        <v>799.68293459006009</v>
      </c>
      <c r="E55" s="83">
        <v>1102.9747113874296</v>
      </c>
      <c r="F55" s="22" t="s">
        <v>237</v>
      </c>
      <c r="G55" s="23">
        <v>30.146065200859852</v>
      </c>
      <c r="H55" s="24">
        <v>37.926503577676755</v>
      </c>
    </row>
    <row r="56" spans="1:9" ht="13.5" thickBot="1" x14ac:dyDescent="0.25">
      <c r="A56" s="56"/>
      <c r="B56" s="42" t="s">
        <v>237</v>
      </c>
      <c r="C56" s="86" t="s">
        <v>237</v>
      </c>
      <c r="D56" s="86" t="s">
        <v>237</v>
      </c>
      <c r="E56" s="86" t="s">
        <v>237</v>
      </c>
      <c r="F56" s="44"/>
      <c r="G56" s="57" t="s">
        <v>237</v>
      </c>
      <c r="H56" s="46" t="s">
        <v>237</v>
      </c>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238</v>
      </c>
      <c r="H61" s="202">
        <v>12</v>
      </c>
    </row>
    <row r="62" spans="1:9" ht="12.75" customHeight="1" x14ac:dyDescent="0.2">
      <c r="A62" s="54" t="s">
        <v>239</v>
      </c>
      <c r="H62" s="203"/>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8" display="Tilbake til innholdsfortegnelsen" xr:uid="{00000000-0004-0000-07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147</v>
      </c>
      <c r="B4" s="5"/>
      <c r="C4" s="5"/>
      <c r="D4" s="5"/>
      <c r="E4" s="5"/>
      <c r="F4" s="5"/>
      <c r="G4" s="5"/>
      <c r="H4" s="6"/>
    </row>
    <row r="5" spans="1:8" x14ac:dyDescent="0.2">
      <c r="A5" s="7"/>
      <c r="B5" s="8"/>
      <c r="C5" s="9"/>
      <c r="D5" s="8"/>
      <c r="E5" s="10"/>
      <c r="F5" s="11"/>
      <c r="G5" s="205" t="s">
        <v>1</v>
      </c>
      <c r="H5" s="206"/>
    </row>
    <row r="6" spans="1:8" x14ac:dyDescent="0.2">
      <c r="A6" s="12"/>
      <c r="B6" s="13"/>
      <c r="C6" s="14" t="s">
        <v>232</v>
      </c>
      <c r="D6" s="15" t="s">
        <v>233</v>
      </c>
      <c r="E6" s="15" t="s">
        <v>234</v>
      </c>
      <c r="F6" s="16"/>
      <c r="G6" s="17" t="s">
        <v>235</v>
      </c>
      <c r="H6" s="18" t="s">
        <v>236</v>
      </c>
    </row>
    <row r="7" spans="1:8" x14ac:dyDescent="0.2">
      <c r="A7" s="207" t="s">
        <v>17</v>
      </c>
      <c r="B7" s="19" t="s">
        <v>3</v>
      </c>
      <c r="C7" s="20">
        <v>401911.93909904256</v>
      </c>
      <c r="D7" s="20">
        <v>436422.0568025253</v>
      </c>
      <c r="E7" s="21">
        <v>479818.33846073353</v>
      </c>
      <c r="F7" s="22" t="s">
        <v>237</v>
      </c>
      <c r="G7" s="23">
        <v>19.383947522517502</v>
      </c>
      <c r="H7" s="24">
        <v>9.9436499557684783</v>
      </c>
    </row>
    <row r="8" spans="1:8" x14ac:dyDescent="0.2">
      <c r="A8" s="208"/>
      <c r="B8" s="25" t="s">
        <v>237</v>
      </c>
      <c r="C8" s="26" t="s">
        <v>237</v>
      </c>
      <c r="D8" s="26" t="s">
        <v>237</v>
      </c>
      <c r="E8" s="26" t="s">
        <v>237</v>
      </c>
      <c r="F8" s="27"/>
      <c r="G8" s="28" t="s">
        <v>237</v>
      </c>
      <c r="H8" s="29" t="s">
        <v>237</v>
      </c>
    </row>
    <row r="9" spans="1:8" x14ac:dyDescent="0.2">
      <c r="A9" s="30" t="s">
        <v>18</v>
      </c>
      <c r="B9" s="31" t="s">
        <v>3</v>
      </c>
      <c r="C9" s="20">
        <v>24841.406678260868</v>
      </c>
      <c r="D9" s="20">
        <v>31193.199773913046</v>
      </c>
      <c r="E9" s="21">
        <v>27408.687252173913</v>
      </c>
      <c r="F9" s="22" t="s">
        <v>237</v>
      </c>
      <c r="G9" s="32">
        <v>10.334682762388468</v>
      </c>
      <c r="H9" s="33">
        <v>-12.132492175118657</v>
      </c>
    </row>
    <row r="10" spans="1:8" x14ac:dyDescent="0.2">
      <c r="A10" s="34"/>
      <c r="B10" s="25" t="s">
        <v>237</v>
      </c>
      <c r="C10" s="26" t="s">
        <v>237</v>
      </c>
      <c r="D10" s="26" t="s">
        <v>237</v>
      </c>
      <c r="E10" s="26" t="s">
        <v>237</v>
      </c>
      <c r="F10" s="27"/>
      <c r="G10" s="35" t="s">
        <v>237</v>
      </c>
      <c r="H10" s="29" t="s">
        <v>237</v>
      </c>
    </row>
    <row r="11" spans="1:8" x14ac:dyDescent="0.2">
      <c r="A11" s="30" t="s">
        <v>19</v>
      </c>
      <c r="B11" s="31" t="s">
        <v>3</v>
      </c>
      <c r="C11" s="20">
        <v>69858.022260869562</v>
      </c>
      <c r="D11" s="20">
        <v>70509.665913043485</v>
      </c>
      <c r="E11" s="21">
        <v>69574.624173913035</v>
      </c>
      <c r="F11" s="22" t="s">
        <v>237</v>
      </c>
      <c r="G11" s="37">
        <v>-0.40567722615770663</v>
      </c>
      <c r="H11" s="33">
        <v>-1.3261185215139051</v>
      </c>
    </row>
    <row r="12" spans="1:8" x14ac:dyDescent="0.2">
      <c r="A12" s="34"/>
      <c r="B12" s="25" t="s">
        <v>237</v>
      </c>
      <c r="C12" s="26" t="s">
        <v>237</v>
      </c>
      <c r="D12" s="26" t="s">
        <v>237</v>
      </c>
      <c r="E12" s="26" t="s">
        <v>237</v>
      </c>
      <c r="F12" s="27"/>
      <c r="G12" s="28" t="s">
        <v>237</v>
      </c>
      <c r="H12" s="29" t="s">
        <v>237</v>
      </c>
    </row>
    <row r="13" spans="1:8" x14ac:dyDescent="0.2">
      <c r="A13" s="30" t="s">
        <v>20</v>
      </c>
      <c r="B13" s="31" t="s">
        <v>3</v>
      </c>
      <c r="C13" s="20">
        <v>29684.962981366458</v>
      </c>
      <c r="D13" s="20">
        <v>34331.50757763975</v>
      </c>
      <c r="E13" s="21">
        <v>36547.916273291921</v>
      </c>
      <c r="F13" s="22" t="s">
        <v>237</v>
      </c>
      <c r="G13" s="23">
        <v>23.119292067951733</v>
      </c>
      <c r="H13" s="24">
        <v>6.4559026155196477</v>
      </c>
    </row>
    <row r="14" spans="1:8" x14ac:dyDescent="0.2">
      <c r="A14" s="34"/>
      <c r="B14" s="25" t="s">
        <v>237</v>
      </c>
      <c r="C14" s="26" t="s">
        <v>237</v>
      </c>
      <c r="D14" s="26" t="s">
        <v>237</v>
      </c>
      <c r="E14" s="26" t="s">
        <v>237</v>
      </c>
      <c r="F14" s="27"/>
      <c r="G14" s="38" t="s">
        <v>237</v>
      </c>
      <c r="H14" s="24" t="s">
        <v>237</v>
      </c>
    </row>
    <row r="15" spans="1:8" x14ac:dyDescent="0.2">
      <c r="A15" s="30" t="s">
        <v>21</v>
      </c>
      <c r="B15" s="31" t="s">
        <v>3</v>
      </c>
      <c r="C15" s="20">
        <v>4864.7808695652175</v>
      </c>
      <c r="D15" s="20">
        <v>5193.3147101449276</v>
      </c>
      <c r="E15" s="21">
        <v>6986.5589130434782</v>
      </c>
      <c r="F15" s="22" t="s">
        <v>237</v>
      </c>
      <c r="G15" s="37">
        <v>43.615079494174438</v>
      </c>
      <c r="H15" s="33">
        <v>34.529858153897777</v>
      </c>
    </row>
    <row r="16" spans="1:8" x14ac:dyDescent="0.2">
      <c r="A16" s="34"/>
      <c r="B16" s="25" t="s">
        <v>237</v>
      </c>
      <c r="C16" s="26" t="s">
        <v>237</v>
      </c>
      <c r="D16" s="26" t="s">
        <v>237</v>
      </c>
      <c r="E16" s="26" t="s">
        <v>237</v>
      </c>
      <c r="F16" s="27"/>
      <c r="G16" s="28" t="s">
        <v>237</v>
      </c>
      <c r="H16" s="29" t="s">
        <v>237</v>
      </c>
    </row>
    <row r="17" spans="1:8" x14ac:dyDescent="0.2">
      <c r="A17" s="30" t="s">
        <v>22</v>
      </c>
      <c r="B17" s="31" t="s">
        <v>3</v>
      </c>
      <c r="C17" s="20">
        <v>8089.7808695652175</v>
      </c>
      <c r="D17" s="20">
        <v>7586.3147101449276</v>
      </c>
      <c r="E17" s="21">
        <v>6720.5589130434782</v>
      </c>
      <c r="F17" s="22" t="s">
        <v>237</v>
      </c>
      <c r="G17" s="37">
        <v>-16.925328121963418</v>
      </c>
      <c r="H17" s="33">
        <v>-11.412073321235965</v>
      </c>
    </row>
    <row r="18" spans="1:8" x14ac:dyDescent="0.2">
      <c r="A18" s="34"/>
      <c r="B18" s="25" t="s">
        <v>237</v>
      </c>
      <c r="C18" s="26" t="s">
        <v>237</v>
      </c>
      <c r="D18" s="26" t="s">
        <v>237</v>
      </c>
      <c r="E18" s="26" t="s">
        <v>237</v>
      </c>
      <c r="F18" s="27"/>
      <c r="G18" s="28" t="s">
        <v>237</v>
      </c>
      <c r="H18" s="29" t="s">
        <v>237</v>
      </c>
    </row>
    <row r="19" spans="1:8" x14ac:dyDescent="0.2">
      <c r="A19" s="30" t="s">
        <v>189</v>
      </c>
      <c r="B19" s="31" t="s">
        <v>3</v>
      </c>
      <c r="C19" s="20">
        <v>173973.40745341615</v>
      </c>
      <c r="D19" s="20">
        <v>248706.26894409937</v>
      </c>
      <c r="E19" s="21">
        <v>287166.7906832298</v>
      </c>
      <c r="F19" s="22" t="s">
        <v>237</v>
      </c>
      <c r="G19" s="23">
        <v>65.063612242073702</v>
      </c>
      <c r="H19" s="24">
        <v>15.464234939640804</v>
      </c>
    </row>
    <row r="20" spans="1:8" x14ac:dyDescent="0.2">
      <c r="A20" s="30"/>
      <c r="B20" s="25" t="s">
        <v>237</v>
      </c>
      <c r="C20" s="26" t="s">
        <v>237</v>
      </c>
      <c r="D20" s="26" t="s">
        <v>237</v>
      </c>
      <c r="E20" s="26" t="s">
        <v>237</v>
      </c>
      <c r="F20" s="27"/>
      <c r="G20" s="38" t="s">
        <v>237</v>
      </c>
      <c r="H20" s="24" t="s">
        <v>237</v>
      </c>
    </row>
    <row r="21" spans="1:8" x14ac:dyDescent="0.2">
      <c r="A21" s="39" t="s">
        <v>12</v>
      </c>
      <c r="B21" s="31" t="s">
        <v>3</v>
      </c>
      <c r="C21" s="20">
        <v>1964.6685217391305</v>
      </c>
      <c r="D21" s="20">
        <v>1977.3888260869564</v>
      </c>
      <c r="E21" s="21">
        <v>2391.1353478260871</v>
      </c>
      <c r="F21" s="22" t="s">
        <v>237</v>
      </c>
      <c r="G21" s="37">
        <v>21.706808113841362</v>
      </c>
      <c r="H21" s="33">
        <v>20.923882864145199</v>
      </c>
    </row>
    <row r="22" spans="1:8" x14ac:dyDescent="0.2">
      <c r="A22" s="34"/>
      <c r="B22" s="25" t="s">
        <v>237</v>
      </c>
      <c r="C22" s="26" t="s">
        <v>237</v>
      </c>
      <c r="D22" s="26" t="s">
        <v>237</v>
      </c>
      <c r="E22" s="26" t="s">
        <v>237</v>
      </c>
      <c r="F22" s="27"/>
      <c r="G22" s="28" t="s">
        <v>237</v>
      </c>
      <c r="H22" s="29" t="s">
        <v>237</v>
      </c>
    </row>
    <row r="23" spans="1:8" x14ac:dyDescent="0.2">
      <c r="A23" s="39" t="s">
        <v>23</v>
      </c>
      <c r="B23" s="31" t="s">
        <v>3</v>
      </c>
      <c r="C23" s="20">
        <v>13348.780869565217</v>
      </c>
      <c r="D23" s="20">
        <v>13174.314710144929</v>
      </c>
      <c r="E23" s="21">
        <v>13589.558913043478</v>
      </c>
      <c r="F23" s="22" t="s">
        <v>237</v>
      </c>
      <c r="G23" s="23">
        <v>1.8037455692094539</v>
      </c>
      <c r="H23" s="24">
        <v>3.1519226011717194</v>
      </c>
    </row>
    <row r="24" spans="1:8" x14ac:dyDescent="0.2">
      <c r="A24" s="34"/>
      <c r="B24" s="25" t="s">
        <v>237</v>
      </c>
      <c r="C24" s="26" t="s">
        <v>237</v>
      </c>
      <c r="D24" s="26" t="s">
        <v>237</v>
      </c>
      <c r="E24" s="26" t="s">
        <v>237</v>
      </c>
      <c r="F24" s="27"/>
      <c r="G24" s="28" t="s">
        <v>237</v>
      </c>
      <c r="H24" s="29" t="s">
        <v>237</v>
      </c>
    </row>
    <row r="25" spans="1:8" x14ac:dyDescent="0.2">
      <c r="A25" s="30" t="s">
        <v>24</v>
      </c>
      <c r="B25" s="31" t="s">
        <v>3</v>
      </c>
      <c r="C25" s="20">
        <v>86794.56173913044</v>
      </c>
      <c r="D25" s="20">
        <v>34043.629420289857</v>
      </c>
      <c r="E25" s="21">
        <v>41764.117826086956</v>
      </c>
      <c r="F25" s="22" t="s">
        <v>237</v>
      </c>
      <c r="G25" s="23">
        <v>-51.881642133739781</v>
      </c>
      <c r="H25" s="24">
        <v>22.678217737841194</v>
      </c>
    </row>
    <row r="26" spans="1:8" ht="13.5" thickBot="1" x14ac:dyDescent="0.25">
      <c r="A26" s="41"/>
      <c r="B26" s="42" t="s">
        <v>237</v>
      </c>
      <c r="C26" s="43" t="s">
        <v>237</v>
      </c>
      <c r="D26" s="43" t="s">
        <v>237</v>
      </c>
      <c r="E26" s="43" t="s">
        <v>237</v>
      </c>
      <c r="F26" s="44"/>
      <c r="G26" s="45" t="s">
        <v>237</v>
      </c>
      <c r="H26" s="46" t="s">
        <v>237</v>
      </c>
    </row>
    <row r="31" spans="1:8" x14ac:dyDescent="0.2">
      <c r="A31" s="47"/>
      <c r="B31" s="48"/>
      <c r="C31" s="49"/>
      <c r="D31" s="55"/>
      <c r="E31" s="49"/>
      <c r="F31" s="49"/>
      <c r="G31" s="50"/>
      <c r="H31" s="51"/>
    </row>
    <row r="32" spans="1:8" ht="16.5" thickBot="1" x14ac:dyDescent="0.3">
      <c r="A32" s="4" t="s">
        <v>25</v>
      </c>
      <c r="B32" s="5"/>
      <c r="C32" s="5"/>
      <c r="D32" s="5"/>
      <c r="E32" s="5"/>
      <c r="F32" s="5"/>
      <c r="G32" s="5"/>
      <c r="H32" s="6"/>
    </row>
    <row r="33" spans="1:8" x14ac:dyDescent="0.2">
      <c r="A33" s="7"/>
      <c r="B33" s="8"/>
      <c r="C33" s="211" t="s">
        <v>16</v>
      </c>
      <c r="D33" s="205"/>
      <c r="E33" s="205"/>
      <c r="F33" s="212"/>
      <c r="G33" s="205" t="s">
        <v>1</v>
      </c>
      <c r="H33" s="206"/>
    </row>
    <row r="34" spans="1:8" x14ac:dyDescent="0.2">
      <c r="A34" s="12"/>
      <c r="B34" s="13"/>
      <c r="C34" s="14" t="s">
        <v>232</v>
      </c>
      <c r="D34" s="15" t="s">
        <v>233</v>
      </c>
      <c r="E34" s="15" t="s">
        <v>234</v>
      </c>
      <c r="F34" s="16"/>
      <c r="G34" s="17" t="s">
        <v>235</v>
      </c>
      <c r="H34" s="18" t="s">
        <v>236</v>
      </c>
    </row>
    <row r="35" spans="1:8" x14ac:dyDescent="0.2">
      <c r="A35" s="207" t="s">
        <v>17</v>
      </c>
      <c r="B35" s="19" t="s">
        <v>3</v>
      </c>
      <c r="C35" s="80">
        <v>8904.3769745772443</v>
      </c>
      <c r="D35" s="80">
        <v>8866.896608576435</v>
      </c>
      <c r="E35" s="83">
        <v>8740.3543440821522</v>
      </c>
      <c r="F35" s="22" t="s">
        <v>237</v>
      </c>
      <c r="G35" s="23">
        <v>-1.8420449961113547</v>
      </c>
      <c r="H35" s="24">
        <v>-1.4271313863283979</v>
      </c>
    </row>
    <row r="36" spans="1:8" x14ac:dyDescent="0.2">
      <c r="A36" s="208"/>
      <c r="B36" s="25" t="s">
        <v>237</v>
      </c>
      <c r="C36" s="82" t="s">
        <v>237</v>
      </c>
      <c r="D36" s="82" t="s">
        <v>237</v>
      </c>
      <c r="E36" s="82" t="s">
        <v>237</v>
      </c>
      <c r="F36" s="27"/>
      <c r="G36" s="28" t="s">
        <v>237</v>
      </c>
      <c r="H36" s="29" t="s">
        <v>237</v>
      </c>
    </row>
    <row r="37" spans="1:8" x14ac:dyDescent="0.2">
      <c r="A37" s="30" t="s">
        <v>18</v>
      </c>
      <c r="B37" s="31" t="s">
        <v>3</v>
      </c>
      <c r="C37" s="80">
        <v>3037.3151262980323</v>
      </c>
      <c r="D37" s="80">
        <v>2867.3178072613055</v>
      </c>
      <c r="E37" s="83">
        <v>2536.459741980294</v>
      </c>
      <c r="F37" s="22" t="s">
        <v>237</v>
      </c>
      <c r="G37" s="32">
        <v>-16.490069798196913</v>
      </c>
      <c r="H37" s="33">
        <v>-11.538939438214129</v>
      </c>
    </row>
    <row r="38" spans="1:8" x14ac:dyDescent="0.2">
      <c r="A38" s="34"/>
      <c r="B38" s="25" t="s">
        <v>237</v>
      </c>
      <c r="C38" s="82" t="s">
        <v>237</v>
      </c>
      <c r="D38" s="82" t="s">
        <v>237</v>
      </c>
      <c r="E38" s="82" t="s">
        <v>237</v>
      </c>
      <c r="F38" s="27"/>
      <c r="G38" s="35" t="s">
        <v>237</v>
      </c>
      <c r="H38" s="29" t="s">
        <v>237</v>
      </c>
    </row>
    <row r="39" spans="1:8" x14ac:dyDescent="0.2">
      <c r="A39" s="30" t="s">
        <v>19</v>
      </c>
      <c r="B39" s="31" t="s">
        <v>3</v>
      </c>
      <c r="C39" s="80">
        <v>2934.8006806299086</v>
      </c>
      <c r="D39" s="80">
        <v>3233.0145650993327</v>
      </c>
      <c r="E39" s="83">
        <v>2983.9453053103271</v>
      </c>
      <c r="F39" s="22" t="s">
        <v>237</v>
      </c>
      <c r="G39" s="37">
        <v>1.67454727010184</v>
      </c>
      <c r="H39" s="33">
        <v>-7.7039324993375971</v>
      </c>
    </row>
    <row r="40" spans="1:8" x14ac:dyDescent="0.2">
      <c r="A40" s="34"/>
      <c r="B40" s="25" t="s">
        <v>237</v>
      </c>
      <c r="C40" s="82" t="s">
        <v>237</v>
      </c>
      <c r="D40" s="82" t="s">
        <v>237</v>
      </c>
      <c r="E40" s="82" t="s">
        <v>237</v>
      </c>
      <c r="F40" s="27"/>
      <c r="G40" s="28" t="s">
        <v>237</v>
      </c>
      <c r="H40" s="29" t="s">
        <v>237</v>
      </c>
    </row>
    <row r="41" spans="1:8" x14ac:dyDescent="0.2">
      <c r="A41" s="30" t="s">
        <v>20</v>
      </c>
      <c r="B41" s="31" t="s">
        <v>3</v>
      </c>
      <c r="C41" s="80">
        <v>375.52211592854434</v>
      </c>
      <c r="D41" s="80">
        <v>398.01623132637656</v>
      </c>
      <c r="E41" s="83">
        <v>402.88467715266017</v>
      </c>
      <c r="F41" s="22" t="s">
        <v>237</v>
      </c>
      <c r="G41" s="23">
        <v>7.286537879788284</v>
      </c>
      <c r="H41" s="24">
        <v>1.2231777106324699</v>
      </c>
    </row>
    <row r="42" spans="1:8" x14ac:dyDescent="0.2">
      <c r="A42" s="34"/>
      <c r="B42" s="25" t="s">
        <v>237</v>
      </c>
      <c r="C42" s="82" t="s">
        <v>237</v>
      </c>
      <c r="D42" s="82" t="s">
        <v>237</v>
      </c>
      <c r="E42" s="82" t="s">
        <v>237</v>
      </c>
      <c r="F42" s="27"/>
      <c r="G42" s="38" t="s">
        <v>237</v>
      </c>
      <c r="H42" s="24" t="s">
        <v>237</v>
      </c>
    </row>
    <row r="43" spans="1:8" x14ac:dyDescent="0.2">
      <c r="A43" s="30" t="s">
        <v>21</v>
      </c>
      <c r="B43" s="31" t="s">
        <v>3</v>
      </c>
      <c r="C43" s="80">
        <v>45.958752576502974</v>
      </c>
      <c r="D43" s="80">
        <v>50.789542562724669</v>
      </c>
      <c r="E43" s="83">
        <v>67.030808103509258</v>
      </c>
      <c r="F43" s="22" t="s">
        <v>237</v>
      </c>
      <c r="G43" s="37">
        <v>45.849929220619572</v>
      </c>
      <c r="H43" s="33">
        <v>31.977577905386255</v>
      </c>
    </row>
    <row r="44" spans="1:8" x14ac:dyDescent="0.2">
      <c r="A44" s="34"/>
      <c r="B44" s="25" t="s">
        <v>237</v>
      </c>
      <c r="C44" s="82" t="s">
        <v>237</v>
      </c>
      <c r="D44" s="82" t="s">
        <v>237</v>
      </c>
      <c r="E44" s="82" t="s">
        <v>237</v>
      </c>
      <c r="F44" s="27"/>
      <c r="G44" s="28" t="s">
        <v>237</v>
      </c>
      <c r="H44" s="29" t="s">
        <v>237</v>
      </c>
    </row>
    <row r="45" spans="1:8" x14ac:dyDescent="0.2">
      <c r="A45" s="30" t="s">
        <v>22</v>
      </c>
      <c r="B45" s="31" t="s">
        <v>3</v>
      </c>
      <c r="C45" s="80">
        <v>40.378602719497835</v>
      </c>
      <c r="D45" s="80">
        <v>35.716650817172876</v>
      </c>
      <c r="E45" s="83">
        <v>33.438433235771846</v>
      </c>
      <c r="F45" s="22" t="s">
        <v>237</v>
      </c>
      <c r="G45" s="37">
        <v>-17.187740576210558</v>
      </c>
      <c r="H45" s="33">
        <v>-6.378586819527996</v>
      </c>
    </row>
    <row r="46" spans="1:8" x14ac:dyDescent="0.2">
      <c r="A46" s="34"/>
      <c r="B46" s="25" t="s">
        <v>237</v>
      </c>
      <c r="C46" s="82" t="s">
        <v>237</v>
      </c>
      <c r="D46" s="82" t="s">
        <v>237</v>
      </c>
      <c r="E46" s="82" t="s">
        <v>237</v>
      </c>
      <c r="F46" s="27"/>
      <c r="G46" s="28" t="s">
        <v>237</v>
      </c>
      <c r="H46" s="29" t="s">
        <v>237</v>
      </c>
    </row>
    <row r="47" spans="1:8" x14ac:dyDescent="0.2">
      <c r="A47" s="30" t="s">
        <v>189</v>
      </c>
      <c r="B47" s="31" t="s">
        <v>3</v>
      </c>
      <c r="C47" s="80">
        <v>1259.2014506981182</v>
      </c>
      <c r="D47" s="80">
        <v>1278.8408761161497</v>
      </c>
      <c r="E47" s="83">
        <v>1488.2956952963564</v>
      </c>
      <c r="F47" s="22" t="s">
        <v>237</v>
      </c>
      <c r="G47" s="23">
        <v>18.193613458055125</v>
      </c>
      <c r="H47" s="24">
        <v>16.378489544087984</v>
      </c>
    </row>
    <row r="48" spans="1:8" x14ac:dyDescent="0.2">
      <c r="A48" s="30"/>
      <c r="B48" s="25" t="s">
        <v>237</v>
      </c>
      <c r="C48" s="82" t="s">
        <v>237</v>
      </c>
      <c r="D48" s="82" t="s">
        <v>237</v>
      </c>
      <c r="E48" s="82" t="s">
        <v>237</v>
      </c>
      <c r="F48" s="27"/>
      <c r="G48" s="38" t="s">
        <v>237</v>
      </c>
      <c r="H48" s="24" t="s">
        <v>237</v>
      </c>
    </row>
    <row r="49" spans="1:8" x14ac:dyDescent="0.2">
      <c r="A49" s="39" t="s">
        <v>12</v>
      </c>
      <c r="B49" s="31" t="s">
        <v>3</v>
      </c>
      <c r="C49" s="80">
        <v>22.759661424554807</v>
      </c>
      <c r="D49" s="80">
        <v>35.35507725681515</v>
      </c>
      <c r="E49" s="83">
        <v>25.390669657697384</v>
      </c>
      <c r="F49" s="22" t="s">
        <v>237</v>
      </c>
      <c r="G49" s="37">
        <v>11.559962092863344</v>
      </c>
      <c r="H49" s="33">
        <v>-28.183809433472518</v>
      </c>
    </row>
    <row r="50" spans="1:8" x14ac:dyDescent="0.2">
      <c r="A50" s="34"/>
      <c r="B50" s="25" t="s">
        <v>237</v>
      </c>
      <c r="C50" s="82" t="s">
        <v>237</v>
      </c>
      <c r="D50" s="82" t="s">
        <v>237</v>
      </c>
      <c r="E50" s="82" t="s">
        <v>237</v>
      </c>
      <c r="F50" s="27"/>
      <c r="G50" s="28" t="s">
        <v>237</v>
      </c>
      <c r="H50" s="29" t="s">
        <v>237</v>
      </c>
    </row>
    <row r="51" spans="1:8" x14ac:dyDescent="0.2">
      <c r="A51" s="39" t="s">
        <v>23</v>
      </c>
      <c r="B51" s="31" t="s">
        <v>3</v>
      </c>
      <c r="C51" s="80">
        <v>332.94284501083905</v>
      </c>
      <c r="D51" s="80">
        <v>315.15993797119825</v>
      </c>
      <c r="E51" s="83">
        <v>346.31066871556175</v>
      </c>
      <c r="F51" s="22" t="s">
        <v>237</v>
      </c>
      <c r="G51" s="23">
        <v>4.0150506025403558</v>
      </c>
      <c r="H51" s="24">
        <v>9.8841023211555239</v>
      </c>
    </row>
    <row r="52" spans="1:8" x14ac:dyDescent="0.2">
      <c r="A52" s="34"/>
      <c r="B52" s="25" t="s">
        <v>237</v>
      </c>
      <c r="C52" s="82" t="s">
        <v>237</v>
      </c>
      <c r="D52" s="82" t="s">
        <v>237</v>
      </c>
      <c r="E52" s="82" t="s">
        <v>237</v>
      </c>
      <c r="F52" s="27"/>
      <c r="G52" s="28" t="s">
        <v>237</v>
      </c>
      <c r="H52" s="29" t="s">
        <v>237</v>
      </c>
    </row>
    <row r="53" spans="1:8" x14ac:dyDescent="0.2">
      <c r="A53" s="30" t="s">
        <v>24</v>
      </c>
      <c r="B53" s="31" t="s">
        <v>3</v>
      </c>
      <c r="C53" s="80">
        <v>855.49773929124785</v>
      </c>
      <c r="D53" s="80">
        <v>652.68592016535774</v>
      </c>
      <c r="E53" s="83">
        <v>856.59834462997526</v>
      </c>
      <c r="F53" s="22" t="s">
        <v>237</v>
      </c>
      <c r="G53" s="23">
        <v>0.12865087634705219</v>
      </c>
      <c r="H53" s="24">
        <v>31.242044322475408</v>
      </c>
    </row>
    <row r="54" spans="1:8" ht="13.5" thickBot="1" x14ac:dyDescent="0.25">
      <c r="A54" s="41"/>
      <c r="B54" s="42" t="s">
        <v>237</v>
      </c>
      <c r="C54" s="86" t="s">
        <v>237</v>
      </c>
      <c r="D54" s="86" t="s">
        <v>237</v>
      </c>
      <c r="E54" s="86" t="s">
        <v>237</v>
      </c>
      <c r="F54" s="44"/>
      <c r="G54" s="45" t="s">
        <v>237</v>
      </c>
      <c r="H54" s="46" t="s">
        <v>237</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238</v>
      </c>
      <c r="G61" s="53"/>
      <c r="H61" s="210">
        <v>13</v>
      </c>
    </row>
    <row r="62" spans="1:8" ht="12.75" customHeight="1" x14ac:dyDescent="0.2">
      <c r="A62" s="54" t="s">
        <v>239</v>
      </c>
      <c r="G62" s="53"/>
      <c r="H62" s="203"/>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1" display="Tilbake til innholdsfortegnelsen" xr:uid="{00000000-0004-0000-08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10</vt:i4>
      </vt:variant>
    </vt:vector>
  </HeadingPairs>
  <TitlesOfParts>
    <vt:vector size="33"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hittil_i_aar</vt:lpstr>
      <vt:lpstr>'Tab2'!Print_Area</vt:lpstr>
      <vt:lpstr>'Tab3'!Print_Area</vt:lpstr>
      <vt:lpstr>Print_Area</vt:lpstr>
      <vt:lpstr>pros_1</vt:lpstr>
      <vt:lpstr>pros_2</vt:lpstr>
      <vt:lpstr>aar</vt:lpstr>
      <vt:lpstr>aar_1</vt:lpstr>
      <vt:lpstr>aar_2</vt:lpstr>
      <vt:lpstr>aaret_i_alt</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Stein Erik Petersbakken</cp:lastModifiedBy>
  <cp:lastPrinted>2014-09-12T11:46:46Z</cp:lastPrinted>
  <dcterms:created xsi:type="dcterms:W3CDTF">2002-02-09T09:48:14Z</dcterms:created>
  <dcterms:modified xsi:type="dcterms:W3CDTF">2021-02-22T11:23:10Z</dcterms:modified>
</cp:coreProperties>
</file>