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mc:AlternateContent xmlns:mc="http://schemas.openxmlformats.org/markup-compatibility/2006">
    <mc:Choice Requires="x15">
      <x15ac:absPath xmlns:x15ac="http://schemas.microsoft.com/office/spreadsheetml/2010/11/ac" url="O:\SFA\HMoseby\Kvartalstatistikkene\Skadestatistikk\Rapport\"/>
    </mc:Choice>
  </mc:AlternateContent>
  <bookViews>
    <workbookView xWindow="7665" yWindow="-15" windowWidth="7350" windowHeight="5295" tabRatio="721" activeTab="1"/>
  </bookViews>
  <sheets>
    <sheet name="Forside" sheetId="4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 localSheetId="0">#REF!</definedName>
    <definedName name="DATA_0">#REF!</definedName>
    <definedName name="DATA_AN" localSheetId="0">#REF!</definedName>
    <definedName name="DATA_AN">#REF!</definedName>
    <definedName name="DATA_B" localSheetId="0">#REF!</definedName>
    <definedName name="DATA_B">#REF!</definedName>
    <definedName name="DATA_BEH" localSheetId="0">#REF!</definedName>
    <definedName name="DATA_BEH">#REF!</definedName>
    <definedName name="DATA_BKN" localSheetId="0">#REF!</definedName>
    <definedName name="DATA_BKN">#REF!</definedName>
    <definedName name="DATA_BKP" localSheetId="0">#REF!</definedName>
    <definedName name="DATA_BKP">#REF!</definedName>
    <definedName name="DATA_FB" localSheetId="0">#REF!</definedName>
    <definedName name="DATA_FB">#REF!</definedName>
    <definedName name="DATA_K" localSheetId="0">#REF!</definedName>
    <definedName name="DATA_K">#REF!</definedName>
    <definedName name="DATA_M1" localSheetId="0">#REF!</definedName>
    <definedName name="DATA_M1">#REF!</definedName>
    <definedName name="DATA_M2" localSheetId="0">#REF!</definedName>
    <definedName name="DATA_M2">#REF!</definedName>
    <definedName name="DATA_P" localSheetId="0">#REF!</definedName>
    <definedName name="DATA_P">#REF!</definedName>
    <definedName name="DATA_RS" localSheetId="0">#REF!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pros_1">'Tab3'!$H$6</definedName>
    <definedName name="pros_2">'Tab3'!$G$6</definedName>
    <definedName name="_xlnm.Print_Area">'Tab9'!$A$4:$H$62</definedName>
  </definedNames>
  <calcPr calcId="171027"/>
</workbook>
</file>

<file path=xl/calcChain.xml><?xml version="1.0" encoding="utf-8"?>
<calcChain xmlns="http://schemas.openxmlformats.org/spreadsheetml/2006/main">
  <c r="B124" i="21" l="1"/>
  <c r="S210" i="19" l="1"/>
  <c r="R210" i="19"/>
  <c r="P210" i="19"/>
  <c r="O210" i="19"/>
  <c r="M210" i="19"/>
  <c r="L210" i="19"/>
  <c r="L211" i="19" l="1"/>
  <c r="I209" i="19"/>
  <c r="Q209" i="19" l="1"/>
  <c r="T209" i="19"/>
  <c r="C209" i="19"/>
  <c r="D209" i="19"/>
  <c r="N209" i="19" l="1"/>
  <c r="I208" i="19"/>
  <c r="D208" i="19"/>
  <c r="C208" i="19"/>
  <c r="I207" i="19" l="1"/>
  <c r="D207" i="19" l="1"/>
  <c r="C207" i="19"/>
  <c r="I69" i="19" l="1"/>
  <c r="T208" i="19" l="1"/>
  <c r="Q208" i="19"/>
  <c r="N208" i="19"/>
  <c r="Q206" i="19"/>
  <c r="T207" i="19"/>
  <c r="N207" i="19"/>
  <c r="Q207" i="19"/>
  <c r="N206" i="19"/>
  <c r="T206" i="19"/>
  <c r="C206" i="19"/>
  <c r="D206" i="19"/>
  <c r="C205" i="19" l="1"/>
  <c r="D205" i="19"/>
  <c r="D204" i="19" l="1"/>
  <c r="C204" i="19"/>
  <c r="T205" i="19" l="1"/>
  <c r="Q205" i="19"/>
  <c r="N205" i="19"/>
  <c r="T203" i="19"/>
  <c r="Q204" i="19"/>
  <c r="N204" i="19"/>
  <c r="T204" i="19"/>
  <c r="N203" i="19"/>
  <c r="Q203" i="19"/>
  <c r="D203" i="19"/>
  <c r="C203" i="19"/>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D194" i="19" l="1"/>
  <c r="C194" i="19"/>
  <c r="T197" i="19" l="1"/>
  <c r="N197" i="19"/>
  <c r="Q197" i="19"/>
  <c r="N195" i="19"/>
  <c r="T196" i="19"/>
  <c r="N196" i="19"/>
  <c r="Q196" i="19"/>
  <c r="B123" i="21"/>
  <c r="C193" i="19"/>
  <c r="D193" i="19"/>
  <c r="D192" i="19"/>
  <c r="C192" i="19"/>
  <c r="L212" i="19"/>
  <c r="D191" i="19"/>
  <c r="C191" i="19"/>
  <c r="Q191" i="19"/>
  <c r="C190" i="19"/>
  <c r="D190" i="19"/>
  <c r="D189" i="19"/>
  <c r="C189" i="19"/>
  <c r="D188" i="19"/>
  <c r="C188" i="19"/>
  <c r="D187" i="19"/>
  <c r="C187" i="19"/>
  <c r="C186" i="19"/>
  <c r="D186" i="19"/>
  <c r="B15" i="21"/>
  <c r="AD32" i="19"/>
  <c r="B20" i="21" s="1"/>
  <c r="AD6" i="19"/>
  <c r="B19" i="21" s="1"/>
  <c r="X112" i="19" l="1"/>
  <c r="W112" i="19"/>
  <c r="T193" i="19"/>
  <c r="Q193" i="19"/>
  <c r="N193" i="19"/>
  <c r="T192" i="19"/>
  <c r="T191" i="19"/>
  <c r="Q192" i="19"/>
  <c r="N192" i="19"/>
  <c r="T189" i="19"/>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Y112" i="19" l="1"/>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D61" i="19"/>
  <c r="P62" i="19"/>
  <c r="H53" i="24"/>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12" i="19"/>
  <c r="B61" i="21"/>
  <c r="P61" i="19"/>
  <c r="X124" i="19"/>
  <c r="A51" i="23"/>
  <c r="W61" i="19"/>
  <c r="I61" i="19"/>
  <c r="A52" i="24"/>
  <c r="X133" i="19"/>
  <c r="X131" i="19"/>
  <c r="X86" i="19"/>
  <c r="X92" i="19"/>
  <c r="Y121" i="19"/>
  <c r="W82" i="19"/>
  <c r="W100" i="19" s="1"/>
  <c r="W111" i="19" s="1"/>
  <c r="X70" i="19"/>
  <c r="X121" i="19"/>
  <c r="X132" i="19"/>
  <c r="W123" i="19"/>
  <c r="W128" i="19"/>
  <c r="Z70" i="19"/>
  <c r="Y82" i="19"/>
  <c r="Y100" i="19" s="1"/>
  <c r="Y111" i="19" s="1"/>
  <c r="Y128" i="19"/>
  <c r="W129" i="19"/>
  <c r="W133" i="19"/>
  <c r="W86" i="19"/>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3" i="21" l="1"/>
  <c r="H34" i="21" s="1"/>
  <c r="H35" i="21" s="1"/>
  <c r="H36" i="21" s="1"/>
  <c r="H37" i="21" s="1"/>
  <c r="H38" i="21" s="1"/>
  <c r="H40" i="21" s="1"/>
  <c r="H43" i="21" s="1"/>
  <c r="W114" i="19"/>
  <c r="X101" i="19"/>
  <c r="R212" i="19"/>
  <c r="P212" i="19"/>
  <c r="W6" i="19"/>
  <c r="B17" i="21" s="1"/>
  <c r="W32" i="19"/>
  <c r="B18" i="21" s="1"/>
  <c r="P32" i="19"/>
  <c r="B16" i="21" s="1"/>
  <c r="A6" i="19"/>
  <c r="B11" i="21" s="1"/>
  <c r="A32" i="19"/>
  <c r="B12" i="21" s="1"/>
  <c r="S212" i="19"/>
  <c r="X77" i="19"/>
  <c r="X91" i="19"/>
  <c r="W83" i="19"/>
  <c r="W91" i="19"/>
  <c r="X89" i="19"/>
  <c r="W87" i="19"/>
  <c r="X103" i="19"/>
  <c r="W106" i="19"/>
  <c r="X129" i="19"/>
  <c r="X114" i="19"/>
  <c r="W117" i="19"/>
  <c r="X106" i="19"/>
  <c r="X85" i="19"/>
  <c r="W90" i="19"/>
  <c r="X102" i="19"/>
  <c r="W85" i="19"/>
  <c r="W101" i="19"/>
  <c r="X75" i="19"/>
  <c r="W88" i="19"/>
  <c r="Z76" i="19"/>
  <c r="Y88" i="19"/>
  <c r="W122" i="19"/>
  <c r="X122" i="19"/>
  <c r="Y133" i="19"/>
  <c r="Y85" i="19"/>
  <c r="W103" i="19"/>
  <c r="W102" i="19"/>
  <c r="W113" i="19"/>
  <c r="X117" i="19"/>
  <c r="X113" i="19"/>
  <c r="M212" i="19"/>
  <c r="X74" i="19"/>
  <c r="X72" i="19"/>
  <c r="W89" i="19"/>
  <c r="X123" i="19"/>
  <c r="X130" i="19"/>
  <c r="Y123" i="19"/>
  <c r="E211" i="19"/>
  <c r="Y129" i="19"/>
  <c r="X76" i="19"/>
  <c r="Z74" i="19"/>
  <c r="X83" i="19"/>
  <c r="Y83" i="19"/>
  <c r="Y91" i="19"/>
  <c r="W92" i="19"/>
  <c r="Y92" i="19"/>
  <c r="X87" i="19"/>
  <c r="X90" i="19"/>
  <c r="X88" i="19"/>
  <c r="Y122" i="19"/>
  <c r="Y124" i="19"/>
  <c r="X82" i="19"/>
  <c r="X100" i="19" s="1"/>
  <c r="X111" i="19" s="1"/>
  <c r="W124" i="19"/>
  <c r="Y130" i="19"/>
  <c r="W130" i="19"/>
  <c r="Y72" i="19"/>
  <c r="Y74" i="19"/>
  <c r="Y76" i="19"/>
  <c r="Y77" i="19"/>
  <c r="Z72" i="19"/>
  <c r="Y75" i="19"/>
  <c r="W131" i="19"/>
  <c r="Q195" i="19" l="1"/>
  <c r="T195" i="19"/>
  <c r="H41" i="21"/>
  <c r="Y131" i="19"/>
  <c r="Y106" i="19"/>
  <c r="Y117" i="19"/>
  <c r="Y125" i="19"/>
  <c r="Y103" i="19"/>
  <c r="Y87" i="19"/>
  <c r="G211" i="19"/>
  <c r="Z77" i="19"/>
  <c r="Y101" i="19"/>
  <c r="Z75" i="19"/>
  <c r="X104" i="19"/>
  <c r="R211" i="19"/>
  <c r="S211" i="19"/>
  <c r="P211" i="19"/>
  <c r="O211" i="19"/>
  <c r="X78" i="19"/>
  <c r="Y89" i="19"/>
  <c r="M211" i="19"/>
  <c r="W93" i="19"/>
  <c r="W95" i="19" s="1"/>
  <c r="Y114" i="19"/>
  <c r="Y102" i="19"/>
  <c r="Y113" i="19"/>
  <c r="H45" i="21"/>
  <c r="H46" i="21" s="1"/>
  <c r="H44" i="21"/>
  <c r="X115" i="19"/>
  <c r="Y132" i="19"/>
  <c r="Y84" i="19"/>
  <c r="Y86" i="19"/>
  <c r="Y90" i="19"/>
  <c r="W104" i="19"/>
  <c r="W115" i="19"/>
  <c r="X93" i="19"/>
  <c r="X95" i="19" s="1"/>
  <c r="N179" i="19"/>
  <c r="Y78" i="19"/>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<sst xmlns="http://schemas.openxmlformats.org/spreadsheetml/2006/main" count="1538" uniqueCount="246">
  <si>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</si>
  <si>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</si>
  <si>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</si>
  <si>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</si>
  <si>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</si>
  <si>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</si>
  <si>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</si>
  <si>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</si>
  <si>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</si>
  <si>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</si>
  <si>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</si>
  <si>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</si>
  <si>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</si>
  <si>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</si>
  <si>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</si>
  <si>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</si>
  <si>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</si>
  <si>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</si>
  <si>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</si>
  <si>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</si>
  <si>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</si>
  <si>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</si>
  <si>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</si>
  <si>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</si>
  <si>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</si>
  <si>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</si>
  <si>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</si>
  <si>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</si>
  <si>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</si>
  <si>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</si>
  <si>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</si>
  <si>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</si>
  <si>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</si>
  <si>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</si>
  <si>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</si>
  <si>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</si>
  <si>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</si>
  <si>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</si>
  <si>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</si>
  <si>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</si>
  <si>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</si>
  <si>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</si>
  <si>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</si>
  <si>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</si>
  <si>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</si>
  <si>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</si>
  <si>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</si>
  <si>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</si>
  <si>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</si>
  <si>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</si>
  <si>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</si>
  <si>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</si>
  <si>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</si>
  <si>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</si>
  <si>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</si>
  <si>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</si>
  <si>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</si>
  <si>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</si>
  <si>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</si>
  <si>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</si>
  <si>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</si>
  <si>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</si>
  <si>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</si>
  <si>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</si>
  <si>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</si>
  <si>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</si>
  <si>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</si>
  <si>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</si>
  <si>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</si>
  <si>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</si>
  <si>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</si>
  <si>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</si>
  <si>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</si>
  <si>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</si>
  <si>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</si>
  <si>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</si>
  <si>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</si>
  <si>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</si>
  <si>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</si>
  <si>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</si>
  <si>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</si>
  <si>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</si>
  <si>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</si>
  <si>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</si>
  <si>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</si>
  <si>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</si>
  <si>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</si>
  <si>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</si>
  <si>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</si>
  <si>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</si>
  <si>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</si>
  <si>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</si>
  <si>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</si>
  <si>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</si>
  <si>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</si>
  <si>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</si>
  <si>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</si>
  <si>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</si>
  <si>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</si>
  <si>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</si>
  <si>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</si>
  <si>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</si>
  <si>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</si>
  <si>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</si>
  <si>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</si>
  <si>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</si>
  <si>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</si>
  <si>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</si>
  <si>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</si>
  <si>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</si>
  <si>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</si>
  <si>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</si>
  <si>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</si>
  <si>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</si>
  <si>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</si>
  <si>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</si>
  <si>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</si>
  <si>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</si>
  <si>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</si>
  <si>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</si>
  <si>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</si>
  <si>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</si>
  <si>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</si>
  <si>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</si>
  <si>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</si>
  <si>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</si>
  <si>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</si>
  <si>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</si>
  <si>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</si>
  <si>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</si>
  <si>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</si>
  <si>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</si>
  <si>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</si>
  <si>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</si>
  <si>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</si>
  <si>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</si>
  <si>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</si>
  <si>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</si>
  <si>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</si>
  <si>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</si>
  <si>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</si>
  <si>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</si>
  <si>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</si>
  <si>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</si>
  <si>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</si>
  <si>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</si>
  <si>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</si>
  <si>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</si>
  <si>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</si>
  <si>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</si>
  <si>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</si>
  <si>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</si>
  <si>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</si>
  <si>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</si>
  <si>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</si>
  <si>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</si>
  <si>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</si>
  <si>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</si>
  <si>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</si>
  <si>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</si>
  <si>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</si>
  <si>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</si>
  <si>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</si>
  <si>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</si>
  <si>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</si>
  <si>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</si>
  <si>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</si>
  <si>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</si>
  <si>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</si>
  <si>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</si>
  <si>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</si>
  <si>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</si>
  <si>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</si>
  <si>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</si>
  <si>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</si>
  <si>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</si>
  <si>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</si>
  <si>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</si>
  <si>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</si>
  <si>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</si>
  <si>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</si>
  <si>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</si>
  <si>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</si>
  <si>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</si>
  <si>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</si>
  <si>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</si>
  <si>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</si>
  <si>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</si>
  <si>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</si>
  <si>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</si>
  <si>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</si>
  <si>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</si>
  <si>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</si>
  <si>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</si>
  <si>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</si>
  <si>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</si>
  <si>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</si>
  <si>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</si>
  <si>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</si>
  <si>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</si>
  <si>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</si>
  <si>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</si>
  <si>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</si>
  <si>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</si>
  <si>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</si>
  <si>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</si>
  <si>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</si>
  <si>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</si>
  <si>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</si>
  <si>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</si>
  <si>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</si>
  <si>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</si>
  <si>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</si>
  <si>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</si>
  <si>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</si>
  <si>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</si>
  <si>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</si>
  <si>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</si>
  <si>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</si>
  <si>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</si>
  <si>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</si>
  <si>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</si>
  <si>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</si>
  <si>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</si>
  <si>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</si>
  <si>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</si>
  <si>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</si>
  <si>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</si>
  <si>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</si>
  <si>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</si>
  <si>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</si>
  <si>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</si>
  <si>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</si>
  <si>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</si>
  <si>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</si>
  <si>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(2016)</t>
  </si>
  <si>
    <t>2015</t>
  </si>
  <si>
    <t>2016</t>
  </si>
  <si>
    <t>2017</t>
  </si>
  <si>
    <t>15-17</t>
  </si>
  <si>
    <t>16-17</t>
  </si>
  <si>
    <t>*</t>
  </si>
  <si>
    <t>Hittil i år</t>
  </si>
  <si>
    <t>Finans Norge / Skadestatistikk</t>
  </si>
  <si>
    <t>Skadestatistikk for landbasert forsikring 1. kvartal 2017</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</si>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</sst>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4">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0" fontId="3" fillId="0" borderId="0" xfId="4"/>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9" applyFont="1"/>
    <xf numFmtId="0" fontId="3" fillId="0" borderId="0" xfId="9"/>
    <xf numFmtId="0" fontId="0" fillId="0" borderId="0" xfId="9" applyFont="1"/>
    <xf numFmtId="0" fontId="27" fillId="0" borderId="0" xfId="9" applyFont="1" applyAlignment="1">
      <alignment horizontal="right"/>
    </xf>
    <xf numFmtId="0" fontId="29" fillId="0" borderId="0" xfId="9" applyFont="1" applyAlignment="1">
      <alignment horizontal="left"/>
    </xf>
    <xf numFmtId="0" fontId="32"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30" fillId="0" borderId="0" xfId="9" applyFont="1" applyAlignment="1">
      <alignment horizontal="left"/>
    </xf>
    <xf numFmtId="14" fontId="31" fillId="0" borderId="0" xfId="9" applyNumberFormat="1" applyFont="1" applyAlignment="1">
      <alignment horizontal="left"/>
    </xf>
    <xf numFmtId="0" fontId="31" fillId="0" borderId="0" xfId="9" applyFont="1" applyAlignment="1">
      <alignment horizontal="left"/>
    </xf>
    <xf numFmtId="0" fontId="33" fillId="0" borderId="0" xfId="4" applyFont="1" applyAlignment="1">
      <alignment vertical="center"/>
    </xf>
    <xf numFmtId="0" fontId="34" fillId="0" borderId="0" xfId="4" applyFont="1" applyAlignment="1">
      <alignment vertical="center"/>
    </xf>
    <xf numFmtId="0" fontId="35" fillId="0" borderId="0" xfId="4" applyFont="1"/>
    <xf numFmtId="14" fontId="28" fillId="0" borderId="0" xfId="9" applyNumberFormat="1" applyFont="1"/>
    <xf numFmtId="14" fontId="36"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5"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5" fontId="8" fillId="0" borderId="0" xfId="4" applyNumberFormat="1" applyFont="1" applyAlignment="1" applyProtection="1">
      <alignment horizontal="right"/>
    </xf>
    <xf numFmtId="165" fontId="8" fillId="0" borderId="12" xfId="4" applyNumberFormat="1" applyFont="1" applyBorder="1" applyAlignment="1">
      <alignment horizontal="right"/>
    </xf>
    <xf numFmtId="0" fontId="11" fillId="0" borderId="13" xfId="4" applyFont="1" applyBorder="1"/>
    <xf numFmtId="165" fontId="8" fillId="0" borderId="14" xfId="4" applyNumberFormat="1" applyFont="1" applyBorder="1" applyAlignment="1" applyProtection="1">
      <alignment horizontal="right"/>
    </xf>
    <xf numFmtId="165" fontId="8" fillId="0" borderId="15" xfId="4" applyNumberFormat="1" applyFont="1" applyBorder="1" applyAlignment="1">
      <alignment horizontal="right"/>
    </xf>
    <xf numFmtId="0" fontId="8" fillId="0" borderId="16" xfId="4" applyFont="1" applyBorder="1"/>
    <xf numFmtId="0" fontId="8" fillId="0" borderId="11" xfId="4" applyFont="1" applyBorder="1"/>
    <xf numFmtId="165" fontId="8" fillId="0" borderId="17" xfId="4" applyNumberFormat="1" applyFont="1" applyBorder="1" applyAlignment="1" applyProtection="1">
      <alignment horizontal="right"/>
    </xf>
    <xf numFmtId="165" fontId="8" fillId="0" borderId="18" xfId="4" applyNumberFormat="1" applyFont="1" applyBorder="1" applyAlignment="1">
      <alignment horizontal="right"/>
    </xf>
    <xf numFmtId="0" fontId="8" fillId="0" borderId="19" xfId="4" applyFont="1" applyBorder="1"/>
    <xf numFmtId="165" fontId="8" fillId="0" borderId="20" xfId="4" applyNumberFormat="1" applyFont="1" applyBorder="1" applyAlignment="1" applyProtection="1">
      <alignment horizontal="right"/>
    </xf>
    <xf numFmtId="165" fontId="8" fillId="0" borderId="21" xfId="4" applyNumberFormat="1" applyFont="1" applyBorder="1" applyAlignment="1" applyProtection="1">
      <alignment horizontal="right"/>
    </xf>
    <xf numFmtId="165"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5" fontId="8" fillId="0" borderId="25" xfId="4" applyNumberFormat="1" applyFont="1" applyBorder="1" applyAlignment="1" applyProtection="1">
      <alignment horizontal="right"/>
    </xf>
    <xf numFmtId="165" fontId="8" fillId="0" borderId="27" xfId="4" applyNumberFormat="1" applyFont="1" applyBorder="1" applyAlignment="1">
      <alignment horizontal="right"/>
    </xf>
    <xf numFmtId="0" fontId="8" fillId="0" borderId="0" xfId="4" applyFont="1" applyBorder="1"/>
    <xf numFmtId="165"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5" fontId="5" fillId="0" borderId="0" xfId="4" applyNumberFormat="1" applyFont="1" applyBorder="1" applyAlignment="1" applyProtection="1">
      <alignment horizontal="right"/>
    </xf>
    <xf numFmtId="165"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xf numFmtId="0" fontId="5" fillId="0" borderId="0" xfId="0" quotePrefix="1" applyFont="1" applyBorder="1"/>
  </cellXfs>
  <cellStyles count="15">
    <cellStyle name="Comma 2" xfId="5"/>
    <cellStyle name="Hyperkobling" xfId="3" builtinId="8"/>
    <cellStyle name="Hyperkobling_Test_skadestat_tabeller" xfId="2"/>
    <cellStyle name="Hyperlink 2" xfId="6"/>
    <cellStyle name="Komma" xfId="1" builtinId="3"/>
    <cellStyle name="Normal" xfId="0" builtinId="0"/>
    <cellStyle name="Normal 2" xfId="4"/>
    <cellStyle name="Normal 2 2" xfId="9"/>
    <cellStyle name="Normal 3" xfId="8"/>
    <cellStyle name="Normal 4" xfId="10"/>
    <cellStyle name="Normal 5" xfId="11"/>
    <cellStyle name="Normal 6" xfId="12"/>
    <cellStyle name="Normal 7" xfId="13"/>
    <cellStyle name="Normal 8" xfId="7"/>
    <cellStyle name="Tusenskille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'Tab2'!$B$71:$B$209</c:f>
              <c:numCache>
                <c:formatCode>General</c:formatCode>
                <c:ptCount val="13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'Tab2'!$C$71:$C$209</c:f>
              <c:numCache>
                <c:formatCode>General</c:formatCode>
                <c:ptCount val="139"/>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'Tab2'!$B$71:$B$209</c:f>
              <c:numCache>
                <c:formatCode>General</c:formatCode>
                <c:ptCount val="13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'Tab2'!$D$71:$D$209</c:f>
              <c:numCache>
                <c:formatCode>General</c:formatCode>
                <c:ptCount val="139"/>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en-US"/>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'Tab2'!$K$103:$K$209</c:f>
              <c:numCache>
                <c:formatCode>General</c:formatCode>
                <c:ptCount val="10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numCache>
            </c:numRef>
          </c:cat>
          <c:val>
            <c:numRef>
              <c:f>'Tab2'!$T$103:$T$209</c:f>
              <c:numCache>
                <c:formatCode>#\ ##0.0</c:formatCode>
                <c:ptCount val="107"/>
                <c:pt idx="0">
                  <c:v>236.93005847953219</c:v>
                </c:pt>
                <c:pt idx="1">
                  <c:v>294.78337182448041</c:v>
                </c:pt>
                <c:pt idx="2">
                  <c:v>342.60415704387998</c:v>
                </c:pt>
                <c:pt idx="3">
                  <c:v>306.8499427262314</c:v>
                </c:pt>
                <c:pt idx="4">
                  <c:v>298.70171428571427</c:v>
                </c:pt>
                <c:pt idx="5">
                  <c:v>272.93002257336349</c:v>
                </c:pt>
                <c:pt idx="6">
                  <c:v>357.67395715896282</c:v>
                </c:pt>
                <c:pt idx="7">
                  <c:v>177.39216125419932</c:v>
                </c:pt>
                <c:pt idx="8">
                  <c:v>282.988864142539</c:v>
                </c:pt>
                <c:pt idx="9">
                  <c:v>304.90925110132167</c:v>
                </c:pt>
                <c:pt idx="10">
                  <c:v>346.65695364238411</c:v>
                </c:pt>
                <c:pt idx="11">
                  <c:v>261.75384615384615</c:v>
                </c:pt>
                <c:pt idx="12">
                  <c:v>257.29846153846154</c:v>
                </c:pt>
                <c:pt idx="13">
                  <c:v>309.81199563794985</c:v>
                </c:pt>
                <c:pt idx="14">
                  <c:v>345.57046688382212</c:v>
                </c:pt>
                <c:pt idx="15">
                  <c:v>335.26047516198707</c:v>
                </c:pt>
                <c:pt idx="16">
                  <c:v>283.86381156316918</c:v>
                </c:pt>
                <c:pt idx="17">
                  <c:v>328.37747077577052</c:v>
                </c:pt>
                <c:pt idx="18">
                  <c:v>344.84250797024436</c:v>
                </c:pt>
                <c:pt idx="19">
                  <c:v>315.77420718816097</c:v>
                </c:pt>
                <c:pt idx="20">
                  <c:v>305.27898089171981</c:v>
                </c:pt>
                <c:pt idx="21">
                  <c:v>335.12597266035755</c:v>
                </c:pt>
                <c:pt idx="22">
                  <c:v>353.58492146596859</c:v>
                </c:pt>
                <c:pt idx="23">
                  <c:v>282.68328141225356</c:v>
                </c:pt>
                <c:pt idx="24">
                  <c:v>279.48036998972253</c:v>
                </c:pt>
                <c:pt idx="25">
                  <c:v>332.87697031729778</c:v>
                </c:pt>
                <c:pt idx="26">
                  <c:v>294.63909928352109</c:v>
                </c:pt>
                <c:pt idx="27">
                  <c:v>272.38292682926817</c:v>
                </c:pt>
                <c:pt idx="28">
                  <c:v>270.35166163141997</c:v>
                </c:pt>
                <c:pt idx="29">
                  <c:v>296.57131394182551</c:v>
                </c:pt>
                <c:pt idx="30">
                  <c:v>304.1090180360722</c:v>
                </c:pt>
                <c:pt idx="31">
                  <c:v>295.92691161866929</c:v>
                </c:pt>
                <c:pt idx="32">
                  <c:v>232.47968441814598</c:v>
                </c:pt>
                <c:pt idx="33">
                  <c:v>282.09080234833658</c:v>
                </c:pt>
                <c:pt idx="34">
                  <c:v>324.19823008849568</c:v>
                </c:pt>
                <c:pt idx="35">
                  <c:v>268.89429951690812</c:v>
                </c:pt>
                <c:pt idx="36">
                  <c:v>274.09560229445509</c:v>
                </c:pt>
                <c:pt idx="37">
                  <c:v>254.1921979067555</c:v>
                </c:pt>
                <c:pt idx="38">
                  <c:v>266.6355175688509</c:v>
                </c:pt>
                <c:pt idx="39">
                  <c:v>291.498127340824</c:v>
                </c:pt>
                <c:pt idx="40">
                  <c:v>219.20369003690035</c:v>
                </c:pt>
                <c:pt idx="41">
                  <c:v>251.41824817518247</c:v>
                </c:pt>
                <c:pt idx="42">
                  <c:v>212.31082331174838</c:v>
                </c:pt>
                <c:pt idx="43">
                  <c:v>344.34958601655933</c:v>
                </c:pt>
                <c:pt idx="44">
                  <c:v>262.17676120768527</c:v>
                </c:pt>
                <c:pt idx="45">
                  <c:v>307.37090909090909</c:v>
                </c:pt>
                <c:pt idx="46">
                  <c:v>243.75547445255478</c:v>
                </c:pt>
                <c:pt idx="47">
                  <c:v>253.07387387387405</c:v>
                </c:pt>
                <c:pt idx="48">
                  <c:v>231.22513089005238</c:v>
                </c:pt>
                <c:pt idx="49">
                  <c:v>262.00676758682101</c:v>
                </c:pt>
                <c:pt idx="50">
                  <c:v>244.30956210902593</c:v>
                </c:pt>
                <c:pt idx="51">
                  <c:v>284.07033747779769</c:v>
                </c:pt>
                <c:pt idx="52">
                  <c:v>230.05968028419181</c:v>
                </c:pt>
                <c:pt idx="53">
                  <c:v>291.64303350970022</c:v>
                </c:pt>
                <c:pt idx="54">
                  <c:v>206.0516814159291</c:v>
                </c:pt>
                <c:pt idx="55">
                  <c:v>206.91157894736855</c:v>
                </c:pt>
                <c:pt idx="56">
                  <c:v>203.38223394898858</c:v>
                </c:pt>
                <c:pt idx="57">
                  <c:v>191.68402777777789</c:v>
                </c:pt>
                <c:pt idx="58">
                  <c:v>192.47958297132922</c:v>
                </c:pt>
                <c:pt idx="59">
                  <c:v>177.25517241379319</c:v>
                </c:pt>
                <c:pt idx="60">
                  <c:v>187.02298456260721</c:v>
                </c:pt>
                <c:pt idx="61">
                  <c:v>216.27888040712469</c:v>
                </c:pt>
                <c:pt idx="62">
                  <c:v>206.27519181585683</c:v>
                </c:pt>
                <c:pt idx="63">
                  <c:v>175.34184873949576</c:v>
                </c:pt>
                <c:pt idx="64">
                  <c:v>206.29378723404258</c:v>
                </c:pt>
                <c:pt idx="65">
                  <c:v>197.06508875739644</c:v>
                </c:pt>
                <c:pt idx="66">
                  <c:v>187.94499151103562</c:v>
                </c:pt>
                <c:pt idx="67">
                  <c:v>171.1708609271524</c:v>
                </c:pt>
                <c:pt idx="68">
                  <c:v>190.17621000820344</c:v>
                </c:pt>
                <c:pt idx="69">
                  <c:v>223.6091803278689</c:v>
                </c:pt>
                <c:pt idx="70">
                  <c:v>219.14086108854588</c:v>
                </c:pt>
                <c:pt idx="71">
                  <c:v>313.0559743384124</c:v>
                </c:pt>
                <c:pt idx="72">
                  <c:v>246.97088000000002</c:v>
                </c:pt>
                <c:pt idx="73">
                  <c:v>271.05361972951476</c:v>
                </c:pt>
                <c:pt idx="74">
                  <c:v>267.66060606060603</c:v>
                </c:pt>
                <c:pt idx="75">
                  <c:v>316.13522906793065</c:v>
                </c:pt>
                <c:pt idx="76">
                  <c:v>273.51111111111118</c:v>
                </c:pt>
                <c:pt idx="77">
                  <c:v>226.46764934057413</c:v>
                </c:pt>
                <c:pt idx="78">
                  <c:v>227.39718309859148</c:v>
                </c:pt>
                <c:pt idx="79">
                  <c:v>230.10852713178295</c:v>
                </c:pt>
                <c:pt idx="80">
                  <c:v>174.04915514592938</c:v>
                </c:pt>
                <c:pt idx="81">
                  <c:v>218.63694656488545</c:v>
                </c:pt>
                <c:pt idx="82">
                  <c:v>187.2105100463678</c:v>
                </c:pt>
                <c:pt idx="83">
                  <c:v>200.94850460419948</c:v>
                </c:pt>
                <c:pt idx="84">
                  <c:v>193.21803402477872</c:v>
                </c:pt>
                <c:pt idx="85">
                  <c:v>202.53028057592974</c:v>
                </c:pt>
                <c:pt idx="86">
                  <c:v>211.66261883125446</c:v>
                </c:pt>
                <c:pt idx="87">
                  <c:v>208.8820350681292</c:v>
                </c:pt>
                <c:pt idx="88">
                  <c:v>182.73955867251556</c:v>
                </c:pt>
                <c:pt idx="89">
                  <c:v>189.9406372188547</c:v>
                </c:pt>
                <c:pt idx="90">
                  <c:v>186.03673566392874</c:v>
                </c:pt>
                <c:pt idx="91">
                  <c:v>192.74599988250509</c:v>
                </c:pt>
                <c:pt idx="92">
                  <c:v>176.10861191735435</c:v>
                </c:pt>
                <c:pt idx="93">
                  <c:v>177.23544198804618</c:v>
                </c:pt>
                <c:pt idx="94">
                  <c:v>187.11102815009937</c:v>
                </c:pt>
                <c:pt idx="95">
                  <c:v>184.19842799316481</c:v>
                </c:pt>
                <c:pt idx="96">
                  <c:v>162.55444685707343</c:v>
                </c:pt>
                <c:pt idx="97">
                  <c:v>175.14241229061494</c:v>
                </c:pt>
                <c:pt idx="98">
                  <c:v>135.95157290456265</c:v>
                </c:pt>
                <c:pt idx="99">
                  <c:v>162.02723909337985</c:v>
                </c:pt>
                <c:pt idx="100">
                  <c:v>130.48535587294188</c:v>
                </c:pt>
                <c:pt idx="101">
                  <c:v>153.14353088582675</c:v>
                </c:pt>
                <c:pt idx="102">
                  <c:v>148.63863372130487</c:v>
                </c:pt>
                <c:pt idx="103">
                  <c:v>145.94961003691347</c:v>
                </c:pt>
                <c:pt idx="104">
                  <c:v>139.58647711550847</c:v>
                </c:pt>
                <c:pt idx="105">
                  <c:v>117.83002455467187</c:v>
                </c:pt>
                <c:pt idx="106">
                  <c:v>125.26637384311836</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'Tab2'!$R$103:$R$209</c:f>
              <c:numCache>
                <c:formatCode>#,##0</c:formatCode>
                <c:ptCount val="107"/>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en-US"/>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152.22833070000001</c:v>
                </c:pt>
                <c:pt idx="1">
                  <c:v>1216.1607382780001</c:v>
                </c:pt>
                <c:pt idx="2">
                  <c:v>175.34139328699999</c:v>
                </c:pt>
                <c:pt idx="3">
                  <c:v>1066.8393195629999</c:v>
                </c:pt>
                <c:pt idx="4" formatCode="0.000">
                  <c:v>7790.5885878949994</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5136.5891006860002</c:v>
                </c:pt>
                <c:pt idx="1">
                  <c:v>4213.9567955069997</c:v>
                </c:pt>
                <c:pt idx="2">
                  <c:v>1931.9222761799999</c:v>
                </c:pt>
                <c:pt idx="3">
                  <c:v>1519.2245707239999</c:v>
                </c:pt>
                <c:pt idx="4">
                  <c:v>485.32077073900001</c:v>
                </c:pt>
                <c:pt idx="5">
                  <c:v>1582.570892812</c:v>
                </c:pt>
                <c:pt idx="6">
                  <c:v>402.52052026699999</c:v>
                </c:pt>
                <c:pt idx="7">
                  <c:v>920.03614472499999</c:v>
                </c:pt>
                <c:pt idx="8">
                  <c:v>213.02098156100001</c:v>
                </c:pt>
                <c:pt idx="9">
                  <c:v>684.53181904999997</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5586.440061235</c:v>
                </c:pt>
                <c:pt idx="1">
                  <c:v>4034.6048600899999</c:v>
                </c:pt>
                <c:pt idx="2">
                  <c:v>1493.238663907</c:v>
                </c:pt>
                <c:pt idx="3">
                  <c:v>1556.112056663</c:v>
                </c:pt>
                <c:pt idx="4">
                  <c:v>397.93455426700001</c:v>
                </c:pt>
                <c:pt idx="5">
                  <c:v>1725.9445114489999</c:v>
                </c:pt>
                <c:pt idx="6">
                  <c:v>368.910391479</c:v>
                </c:pt>
                <c:pt idx="7">
                  <c:v>866.96305299300002</c:v>
                </c:pt>
                <c:pt idx="8">
                  <c:v>107.126529451</c:v>
                </c:pt>
                <c:pt idx="9">
                  <c:v>559.91563653899993</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2017</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5230.7509564250004</c:v>
                </c:pt>
                <c:pt idx="1">
                  <c:v>3900.5755998260001</c:v>
                </c:pt>
                <c:pt idx="2">
                  <c:v>1415.35173663</c:v>
                </c:pt>
                <c:pt idx="3">
                  <c:v>1387.375417875</c:v>
                </c:pt>
                <c:pt idx="4">
                  <c:v>401.14017347499998</c:v>
                </c:pt>
                <c:pt idx="5">
                  <c:v>1637.636888749</c:v>
                </c:pt>
                <c:pt idx="6">
                  <c:v>372.46774135499999</c:v>
                </c:pt>
                <c:pt idx="7">
                  <c:v>679.31253502200002</c:v>
                </c:pt>
                <c:pt idx="8">
                  <c:v>89.789844258000002</c:v>
                </c:pt>
                <c:pt idx="9">
                  <c:v>702.44419805300004</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23890.575308695999</c:v>
                </c:pt>
                <c:pt idx="1">
                  <c:v>58062.924513834005</c:v>
                </c:pt>
                <c:pt idx="2">
                  <c:v>27772.957593168001</c:v>
                </c:pt>
                <c:pt idx="3" formatCode="_ * #\ ##0_ ;_ * \-#\ ##0_ ;_ * &quot;-&quot;??_ ;_ @_ ">
                  <c:v>153966.82123648198</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21734.710147124002</c:v>
                </c:pt>
                <c:pt idx="1">
                  <c:v>65032.458722178999</c:v>
                </c:pt>
                <c:pt idx="2">
                  <c:v>26773.592666263998</c:v>
                </c:pt>
                <c:pt idx="3" formatCode="_ * #\ ##0_ ;_ * \-#\ ##0_ ;_ * &quot;-&quot;??_ ;_ @_ ">
                  <c:v>171109.09748597199</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2017</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21023.774245833003</c:v>
                </c:pt>
                <c:pt idx="1">
                  <c:v>55945.460935117</c:v>
                </c:pt>
                <c:pt idx="2">
                  <c:v>22043.333131714</c:v>
                </c:pt>
                <c:pt idx="3" formatCode="_ * #\ ##0_ ;_ * \-#\ ##0_ ;_ * &quot;-&quot;??_ ;_ @_ ">
                  <c:v>164178.01150894404</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3827.6818262020001</c:v>
                </c:pt>
                <c:pt idx="1">
                  <c:v>2677.1956927470001</c:v>
                </c:pt>
                <c:pt idx="2">
                  <c:v>455.38571088100002</c:v>
                </c:pt>
                <c:pt idx="3">
                  <c:v>2390.2826663629994</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3751.1486136619997</c:v>
                </c:pt>
                <c:pt idx="1">
                  <c:v>3221.1451027599996</c:v>
                </c:pt>
                <c:pt idx="2">
                  <c:v>430.35956677900003</c:v>
                </c:pt>
                <c:pt idx="3">
                  <c:v>2218.3916381239997</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2017</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3932.461025477</c:v>
                </c:pt>
                <c:pt idx="1">
                  <c:v>2705.0121236939999</c:v>
                </c:pt>
                <c:pt idx="2">
                  <c:v>388.60721445499996</c:v>
                </c:pt>
                <c:pt idx="3">
                  <c:v>2105.2461926250007</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2015</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250627</c:v>
                </c:pt>
                <c:pt idx="1">
                  <c:v>82065.255009678993</c:v>
                </c:pt>
                <c:pt idx="2">
                  <c:v>92730.628368125996</c:v>
                </c:pt>
                <c:pt idx="3">
                  <c:v>32945.626373626001</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2016</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260701</c:v>
                </c:pt>
                <c:pt idx="1">
                  <c:v>84406.458586512003</c:v>
                </c:pt>
                <c:pt idx="2">
                  <c:v>103685.175551444</c:v>
                </c:pt>
                <c:pt idx="3">
                  <c:v>30478.7670387</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2017</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251107</c:v>
                </c:pt>
                <c:pt idx="1">
                  <c:v>81028.961555290007</c:v>
                </c:pt>
                <c:pt idx="2">
                  <c:v>116619.830943625</c:v>
                </c:pt>
                <c:pt idx="3">
                  <c:v>28413.15108304</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2015</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9041.0928927679997</c:v>
                </c:pt>
                <c:pt idx="1">
                  <c:v>6888.6930000000002</c:v>
                </c:pt>
                <c:pt idx="2">
                  <c:v>6819</c:v>
                </c:pt>
                <c:pt idx="3">
                  <c:v>13189.705697693</c:v>
                </c:pt>
                <c:pt idx="4">
                  <c:v>18883.285</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2016</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8019.1474623129998</c:v>
                </c:pt>
                <c:pt idx="1">
                  <c:v>7187.7080118100002</c:v>
                </c:pt>
                <c:pt idx="2">
                  <c:v>7122</c:v>
                </c:pt>
                <c:pt idx="3">
                  <c:v>11662.40563067</c:v>
                </c:pt>
                <c:pt idx="4">
                  <c:v>19570.410680575002</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2017</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7766.5109360349998</c:v>
                </c:pt>
                <c:pt idx="1">
                  <c:v>6841.3547511850002</c:v>
                </c:pt>
                <c:pt idx="2">
                  <c:v>7540.207785261</c:v>
                </c:pt>
                <c:pt idx="3">
                  <c:v>11429.066540731001</c:v>
                </c:pt>
                <c:pt idx="4">
                  <c:v>17297.798561975</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'Tab2'!$K$71:$K$209</c:f>
              <c:numCache>
                <c:formatCode>General</c:formatCode>
                <c:ptCount val="13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'Tab2'!$N$71:$N$209</c:f>
              <c:numCache>
                <c:formatCode>#\ ##0.0</c:formatCode>
                <c:ptCount val="139"/>
                <c:pt idx="0">
                  <c:v>217.73828996282532</c:v>
                </c:pt>
                <c:pt idx="1">
                  <c:v>182.38976234003661</c:v>
                </c:pt>
                <c:pt idx="2">
                  <c:v>166.7949367088608</c:v>
                </c:pt>
                <c:pt idx="3">
                  <c:v>204.31743772241992</c:v>
                </c:pt>
                <c:pt idx="4">
                  <c:v>219.09528795811522</c:v>
                </c:pt>
                <c:pt idx="5">
                  <c:v>207.24810996563573</c:v>
                </c:pt>
                <c:pt idx="6">
                  <c:v>205.48279386712096</c:v>
                </c:pt>
                <c:pt idx="7">
                  <c:v>229.83355704697985</c:v>
                </c:pt>
                <c:pt idx="8">
                  <c:v>248.3655629139073</c:v>
                </c:pt>
                <c:pt idx="9">
                  <c:v>271.47056910569108</c:v>
                </c:pt>
                <c:pt idx="10">
                  <c:v>240.55483870967745</c:v>
                </c:pt>
                <c:pt idx="11">
                  <c:v>272.82158730158733</c:v>
                </c:pt>
                <c:pt idx="12">
                  <c:v>252.94750000000002</c:v>
                </c:pt>
                <c:pt idx="13">
                  <c:v>270.66461538461539</c:v>
                </c:pt>
                <c:pt idx="14">
                  <c:v>217.84835820895523</c:v>
                </c:pt>
                <c:pt idx="15">
                  <c:v>254.93255474452556</c:v>
                </c:pt>
                <c:pt idx="16">
                  <c:v>278.50893617021279</c:v>
                </c:pt>
                <c:pt idx="17">
                  <c:v>274.83687150837994</c:v>
                </c:pt>
                <c:pt idx="18">
                  <c:v>224.9106500691563</c:v>
                </c:pt>
                <c:pt idx="19">
                  <c:v>264.61413043478262</c:v>
                </c:pt>
                <c:pt idx="20">
                  <c:v>251.85957446808516</c:v>
                </c:pt>
                <c:pt idx="21">
                  <c:v>179.5368970013038</c:v>
                </c:pt>
                <c:pt idx="22">
                  <c:v>279.63324675324674</c:v>
                </c:pt>
                <c:pt idx="23">
                  <c:v>370.43585147247131</c:v>
                </c:pt>
                <c:pt idx="24">
                  <c:v>261.70443599493029</c:v>
                </c:pt>
                <c:pt idx="25">
                  <c:v>211.51980074719805</c:v>
                </c:pt>
                <c:pt idx="26">
                  <c:v>186.12009925558314</c:v>
                </c:pt>
                <c:pt idx="27">
                  <c:v>234.81081081081081</c:v>
                </c:pt>
                <c:pt idx="28">
                  <c:v>251.42065613608753</c:v>
                </c:pt>
                <c:pt idx="29">
                  <c:v>202.2685851318945</c:v>
                </c:pt>
                <c:pt idx="30">
                  <c:v>175.42078853046598</c:v>
                </c:pt>
                <c:pt idx="31">
                  <c:v>204.18331374853116</c:v>
                </c:pt>
                <c:pt idx="32">
                  <c:v>220.33309941520471</c:v>
                </c:pt>
                <c:pt idx="33">
                  <c:v>211.84942263279439</c:v>
                </c:pt>
                <c:pt idx="34">
                  <c:v>221.71454965357972</c:v>
                </c:pt>
                <c:pt idx="35">
                  <c:v>229.22520045819024</c:v>
                </c:pt>
                <c:pt idx="36">
                  <c:v>214.13851428571431</c:v>
                </c:pt>
                <c:pt idx="37">
                  <c:v>184.51376975169305</c:v>
                </c:pt>
                <c:pt idx="38">
                  <c:v>213.2004509582863</c:v>
                </c:pt>
                <c:pt idx="39">
                  <c:v>175.93281075028005</c:v>
                </c:pt>
                <c:pt idx="40">
                  <c:v>220.74743875278395</c:v>
                </c:pt>
                <c:pt idx="41">
                  <c:v>183.71101321585908</c:v>
                </c:pt>
                <c:pt idx="42">
                  <c:v>212.24547461368655</c:v>
                </c:pt>
                <c:pt idx="43">
                  <c:v>251.09274725274719</c:v>
                </c:pt>
                <c:pt idx="44">
                  <c:v>300.73846153846159</c:v>
                </c:pt>
                <c:pt idx="45">
                  <c:v>262.91384950926937</c:v>
                </c:pt>
                <c:pt idx="46">
                  <c:v>267.11748099891423</c:v>
                </c:pt>
                <c:pt idx="47">
                  <c:v>220.1710583153349</c:v>
                </c:pt>
                <c:pt idx="48">
                  <c:v>265.25995717344756</c:v>
                </c:pt>
                <c:pt idx="49">
                  <c:v>228.20233793836354</c:v>
                </c:pt>
                <c:pt idx="50">
                  <c:v>277.28969181721567</c:v>
                </c:pt>
                <c:pt idx="51">
                  <c:v>263.27272727272737</c:v>
                </c:pt>
                <c:pt idx="52">
                  <c:v>577.35541401273883</c:v>
                </c:pt>
                <c:pt idx="53">
                  <c:v>357.50830704521564</c:v>
                </c:pt>
                <c:pt idx="54">
                  <c:v>363.89528795811538</c:v>
                </c:pt>
                <c:pt idx="55">
                  <c:v>350.94828660436156</c:v>
                </c:pt>
                <c:pt idx="56">
                  <c:v>379.93257965056529</c:v>
                </c:pt>
                <c:pt idx="57">
                  <c:v>416.9113613101332</c:v>
                </c:pt>
                <c:pt idx="58">
                  <c:v>441.51402251791194</c:v>
                </c:pt>
                <c:pt idx="59">
                  <c:v>393.93252032520331</c:v>
                </c:pt>
                <c:pt idx="60">
                  <c:v>415.58912386706947</c:v>
                </c:pt>
                <c:pt idx="61">
                  <c:v>368.17251755265801</c:v>
                </c:pt>
                <c:pt idx="62">
                  <c:v>374.18757515030063</c:v>
                </c:pt>
                <c:pt idx="63">
                  <c:v>430.08619662363463</c:v>
                </c:pt>
                <c:pt idx="64">
                  <c:v>469.10059171597641</c:v>
                </c:pt>
                <c:pt idx="65">
                  <c:v>471.37925636007827</c:v>
                </c:pt>
                <c:pt idx="66">
                  <c:v>634.30088495575217</c:v>
                </c:pt>
                <c:pt idx="67">
                  <c:v>574.44328502415419</c:v>
                </c:pt>
                <c:pt idx="68">
                  <c:v>478.83671128107079</c:v>
                </c:pt>
                <c:pt idx="69">
                  <c:v>347.74043767840158</c:v>
                </c:pt>
                <c:pt idx="70">
                  <c:v>431.09971509971513</c:v>
                </c:pt>
                <c:pt idx="71">
                  <c:v>657.29438202247195</c:v>
                </c:pt>
                <c:pt idx="72">
                  <c:v>902.06125461254612</c:v>
                </c:pt>
                <c:pt idx="73">
                  <c:v>597.16788321167894</c:v>
                </c:pt>
                <c:pt idx="74">
                  <c:v>536.33598519889006</c:v>
                </c:pt>
                <c:pt idx="75">
                  <c:v>678.57516099356008</c:v>
                </c:pt>
                <c:pt idx="76">
                  <c:v>618.01646843549872</c:v>
                </c:pt>
                <c:pt idx="77">
                  <c:v>537.73454545454558</c:v>
                </c:pt>
                <c:pt idx="78">
                  <c:v>664.54744525547449</c:v>
                </c:pt>
                <c:pt idx="79">
                  <c:v>605.55099099099107</c:v>
                </c:pt>
                <c:pt idx="80">
                  <c:v>791.97766143106458</c:v>
                </c:pt>
                <c:pt idx="81">
                  <c:v>523.62671415850423</c:v>
                </c:pt>
                <c:pt idx="82">
                  <c:v>557.07238605898124</c:v>
                </c:pt>
                <c:pt idx="83">
                  <c:v>606.84831261101237</c:v>
                </c:pt>
                <c:pt idx="84">
                  <c:v>665.74564831261102</c:v>
                </c:pt>
                <c:pt idx="85">
                  <c:v>440.14603174603172</c:v>
                </c:pt>
                <c:pt idx="86">
                  <c:v>581.89097345132734</c:v>
                </c:pt>
                <c:pt idx="87">
                  <c:v>543.889122807018</c:v>
                </c:pt>
                <c:pt idx="88">
                  <c:v>532.33421284080919</c:v>
                </c:pt>
                <c:pt idx="89">
                  <c:v>406.24444444444453</c:v>
                </c:pt>
                <c:pt idx="90">
                  <c:v>563.97775847089486</c:v>
                </c:pt>
                <c:pt idx="91">
                  <c:v>597.67448275862068</c:v>
                </c:pt>
                <c:pt idx="92">
                  <c:v>726.48370497427118</c:v>
                </c:pt>
                <c:pt idx="93">
                  <c:v>532.77557251908388</c:v>
                </c:pt>
                <c:pt idx="94">
                  <c:v>613.02369991474848</c:v>
                </c:pt>
                <c:pt idx="95">
                  <c:v>639.55361344537835</c:v>
                </c:pt>
                <c:pt idx="96">
                  <c:v>800.52834042553195</c:v>
                </c:pt>
                <c:pt idx="97">
                  <c:v>629.3842772612004</c:v>
                </c:pt>
                <c:pt idx="98">
                  <c:v>804.14397283531457</c:v>
                </c:pt>
                <c:pt idx="99">
                  <c:v>679.88874172185399</c:v>
                </c:pt>
                <c:pt idx="100">
                  <c:v>703.09368334700571</c:v>
                </c:pt>
                <c:pt idx="101">
                  <c:v>650.88786885245906</c:v>
                </c:pt>
                <c:pt idx="102">
                  <c:v>850.09715678310363</c:v>
                </c:pt>
                <c:pt idx="103">
                  <c:v>816.43047313552552</c:v>
                </c:pt>
                <c:pt idx="104">
                  <c:v>856.75263999999993</c:v>
                </c:pt>
                <c:pt idx="105">
                  <c:v>695.54685759745439</c:v>
                </c:pt>
                <c:pt idx="106">
                  <c:v>918.79872408293443</c:v>
                </c:pt>
                <c:pt idx="107">
                  <c:v>868.45687203791499</c:v>
                </c:pt>
                <c:pt idx="108">
                  <c:v>1905.0427086087475</c:v>
                </c:pt>
                <c:pt idx="109">
                  <c:v>971.66640175726889</c:v>
                </c:pt>
                <c:pt idx="110">
                  <c:v>976.34081407813926</c:v>
                </c:pt>
                <c:pt idx="111">
                  <c:v>998.83820017812968</c:v>
                </c:pt>
                <c:pt idx="112">
                  <c:v>1180.4435776834252</c:v>
                </c:pt>
                <c:pt idx="113">
                  <c:v>858.39107764534435</c:v>
                </c:pt>
                <c:pt idx="114">
                  <c:v>1023.4995508999925</c:v>
                </c:pt>
                <c:pt idx="115">
                  <c:v>862.56882588621966</c:v>
                </c:pt>
                <c:pt idx="116">
                  <c:v>955.60811421484948</c:v>
                </c:pt>
                <c:pt idx="117">
                  <c:v>698.6369375712743</c:v>
                </c:pt>
                <c:pt idx="118">
                  <c:v>963.22482821987148</c:v>
                </c:pt>
                <c:pt idx="119">
                  <c:v>906.96739075245534</c:v>
                </c:pt>
                <c:pt idx="120">
                  <c:v>1113.850824100705</c:v>
                </c:pt>
                <c:pt idx="121">
                  <c:v>1090.6702155951366</c:v>
                </c:pt>
                <c:pt idx="122">
                  <c:v>793.62191698596166</c:v>
                </c:pt>
                <c:pt idx="123">
                  <c:v>958.6026536729463</c:v>
                </c:pt>
                <c:pt idx="124">
                  <c:v>945.44001402849915</c:v>
                </c:pt>
                <c:pt idx="125">
                  <c:v>776.39288691467209</c:v>
                </c:pt>
                <c:pt idx="126">
                  <c:v>1142.1150943905293</c:v>
                </c:pt>
                <c:pt idx="127">
                  <c:v>913.18951015700009</c:v>
                </c:pt>
                <c:pt idx="128">
                  <c:v>1001.8875281908158</c:v>
                </c:pt>
                <c:pt idx="129">
                  <c:v>767.26971348766347</c:v>
                </c:pt>
                <c:pt idx="130">
                  <c:v>1015.6467459215863</c:v>
                </c:pt>
                <c:pt idx="131">
                  <c:v>901.77791742734723</c:v>
                </c:pt>
                <c:pt idx="132">
                  <c:v>1036.6645318926198</c:v>
                </c:pt>
                <c:pt idx="133">
                  <c:v>797.95930775999977</c:v>
                </c:pt>
                <c:pt idx="134">
                  <c:v>1399.478692834158</c:v>
                </c:pt>
                <c:pt idx="135">
                  <c:v>949.54687744068235</c:v>
                </c:pt>
                <c:pt idx="136">
                  <c:v>1017.7510692766142</c:v>
                </c:pt>
                <c:pt idx="137">
                  <c:v>754.94941901406003</c:v>
                </c:pt>
                <c:pt idx="138">
                  <c:v>887.62969590397142</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'Tab2'!$L$71:$L$209</c:f>
              <c:numCache>
                <c:formatCode>#,##0</c:formatCode>
                <c:ptCount val="139"/>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en-US"/>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'Tab2'!$K$103:$K$209</c:f>
              <c:numCache>
                <c:formatCode>General</c:formatCode>
                <c:ptCount val="10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numCache>
            </c:numRef>
          </c:cat>
          <c:val>
            <c:numRef>
              <c:f>'Tab2'!$Q$103:$Q$209</c:f>
              <c:numCache>
                <c:formatCode>#\ ##0.0</c:formatCode>
                <c:ptCount val="107"/>
                <c:pt idx="0">
                  <c:v>638.30549707602336</c:v>
                </c:pt>
                <c:pt idx="1">
                  <c:v>617.4900692840647</c:v>
                </c:pt>
                <c:pt idx="2">
                  <c:v>720.4886836027714</c:v>
                </c:pt>
                <c:pt idx="3">
                  <c:v>708.24284077892378</c:v>
                </c:pt>
                <c:pt idx="4">
                  <c:v>677.66399999999999</c:v>
                </c:pt>
                <c:pt idx="5">
                  <c:v>673.33634311512424</c:v>
                </c:pt>
                <c:pt idx="6">
                  <c:v>718.93934611048496</c:v>
                </c:pt>
                <c:pt idx="7">
                  <c:v>690.11063829787224</c:v>
                </c:pt>
                <c:pt idx="8">
                  <c:v>724.64498886414253</c:v>
                </c:pt>
                <c:pt idx="9">
                  <c:v>562.77444933920708</c:v>
                </c:pt>
                <c:pt idx="10">
                  <c:v>620.91390728476858</c:v>
                </c:pt>
                <c:pt idx="11">
                  <c:v>743.09450549450526</c:v>
                </c:pt>
                <c:pt idx="12">
                  <c:v>680.40087912087915</c:v>
                </c:pt>
                <c:pt idx="13">
                  <c:v>780.53042529989102</c:v>
                </c:pt>
                <c:pt idx="14">
                  <c:v>668.97285559174827</c:v>
                </c:pt>
                <c:pt idx="15">
                  <c:v>610.78704103671703</c:v>
                </c:pt>
                <c:pt idx="16">
                  <c:v>841.8244111349037</c:v>
                </c:pt>
                <c:pt idx="17">
                  <c:v>711.53581296493121</c:v>
                </c:pt>
                <c:pt idx="18">
                  <c:v>750.7749202975557</c:v>
                </c:pt>
                <c:pt idx="19">
                  <c:v>566.18942917547554</c:v>
                </c:pt>
                <c:pt idx="20">
                  <c:v>737.68067940552021</c:v>
                </c:pt>
                <c:pt idx="21">
                  <c:v>891.18233438485822</c:v>
                </c:pt>
                <c:pt idx="22">
                  <c:v>882.29445026177996</c:v>
                </c:pt>
                <c:pt idx="23">
                  <c:v>1001.1198338525445</c:v>
                </c:pt>
                <c:pt idx="24">
                  <c:v>931.15477903391582</c:v>
                </c:pt>
                <c:pt idx="25">
                  <c:v>984.69928352098236</c:v>
                </c:pt>
                <c:pt idx="26">
                  <c:v>1067.5480040941661</c:v>
                </c:pt>
                <c:pt idx="27">
                  <c:v>829.95121951219517</c:v>
                </c:pt>
                <c:pt idx="28">
                  <c:v>874.34118831822764</c:v>
                </c:pt>
                <c:pt idx="29">
                  <c:v>837.8647943831495</c:v>
                </c:pt>
                <c:pt idx="30">
                  <c:v>627.9503006012028</c:v>
                </c:pt>
                <c:pt idx="31">
                  <c:v>1062.058391261171</c:v>
                </c:pt>
                <c:pt idx="32">
                  <c:v>984.04023668639059</c:v>
                </c:pt>
                <c:pt idx="33">
                  <c:v>1239.1592954990217</c:v>
                </c:pt>
                <c:pt idx="34">
                  <c:v>807.29203539822981</c:v>
                </c:pt>
                <c:pt idx="35">
                  <c:v>1308.7961352657005</c:v>
                </c:pt>
                <c:pt idx="36">
                  <c:v>1135.0049713193118</c:v>
                </c:pt>
                <c:pt idx="37">
                  <c:v>928.8692673644149</c:v>
                </c:pt>
                <c:pt idx="38">
                  <c:v>971.10883190883237</c:v>
                </c:pt>
                <c:pt idx="39">
                  <c:v>1002.2112359550561</c:v>
                </c:pt>
                <c:pt idx="40">
                  <c:v>1171.490774907749</c:v>
                </c:pt>
                <c:pt idx="41">
                  <c:v>1219.4379562043796</c:v>
                </c:pt>
                <c:pt idx="42">
                  <c:v>1570.1624421831636</c:v>
                </c:pt>
                <c:pt idx="43">
                  <c:v>1070.0813247470105</c:v>
                </c:pt>
                <c:pt idx="44">
                  <c:v>1086.8611161939618</c:v>
                </c:pt>
                <c:pt idx="45">
                  <c:v>907.10618181818177</c:v>
                </c:pt>
                <c:pt idx="46">
                  <c:v>1183.6343065693434</c:v>
                </c:pt>
                <c:pt idx="47">
                  <c:v>1224.2774774774775</c:v>
                </c:pt>
                <c:pt idx="48">
                  <c:v>1373.7047120418852</c:v>
                </c:pt>
                <c:pt idx="49">
                  <c:v>1054.4740872662512</c:v>
                </c:pt>
                <c:pt idx="50">
                  <c:v>1113.1095621090258</c:v>
                </c:pt>
                <c:pt idx="51">
                  <c:v>980.29342806394345</c:v>
                </c:pt>
                <c:pt idx="52">
                  <c:v>945.44369449378348</c:v>
                </c:pt>
                <c:pt idx="53">
                  <c:v>904.42539682539677</c:v>
                </c:pt>
                <c:pt idx="54">
                  <c:v>836.38017699115039</c:v>
                </c:pt>
                <c:pt idx="55">
                  <c:v>901.06245614035163</c:v>
                </c:pt>
                <c:pt idx="56">
                  <c:v>910.82638522427442</c:v>
                </c:pt>
                <c:pt idx="57">
                  <c:v>937.05208333333337</c:v>
                </c:pt>
                <c:pt idx="58">
                  <c:v>1046.8121633362298</c:v>
                </c:pt>
                <c:pt idx="59">
                  <c:v>993.37793103448246</c:v>
                </c:pt>
                <c:pt idx="60">
                  <c:v>1176.2826758147517</c:v>
                </c:pt>
                <c:pt idx="61">
                  <c:v>996.28295165394411</c:v>
                </c:pt>
                <c:pt idx="62">
                  <c:v>1056.5585677749364</c:v>
                </c:pt>
                <c:pt idx="63">
                  <c:v>1005.0823529411766</c:v>
                </c:pt>
                <c:pt idx="64">
                  <c:v>1345.9622127659575</c:v>
                </c:pt>
                <c:pt idx="65">
                  <c:v>1275.047844463229</c:v>
                </c:pt>
                <c:pt idx="66">
                  <c:v>835.36570458404128</c:v>
                </c:pt>
                <c:pt idx="67">
                  <c:v>1092.8324503311258</c:v>
                </c:pt>
                <c:pt idx="68">
                  <c:v>1144.6208367514357</c:v>
                </c:pt>
                <c:pt idx="69">
                  <c:v>1369.4281967213119</c:v>
                </c:pt>
                <c:pt idx="70">
                  <c:v>1748.5393988627129</c:v>
                </c:pt>
                <c:pt idx="71">
                  <c:v>1346.9767441860467</c:v>
                </c:pt>
                <c:pt idx="72">
                  <c:v>1216.2041600000002</c:v>
                </c:pt>
                <c:pt idx="73">
                  <c:v>1241.6859188544154</c:v>
                </c:pt>
                <c:pt idx="74">
                  <c:v>1475.8283891547048</c:v>
                </c:pt>
                <c:pt idx="75">
                  <c:v>1363.5905213270148</c:v>
                </c:pt>
                <c:pt idx="76">
                  <c:v>1854.7226107226111</c:v>
                </c:pt>
                <c:pt idx="77">
                  <c:v>1552.134678044996</c:v>
                </c:pt>
                <c:pt idx="78">
                  <c:v>1457.2907668231612</c:v>
                </c:pt>
                <c:pt idx="79">
                  <c:v>1471.3475968992261</c:v>
                </c:pt>
                <c:pt idx="80">
                  <c:v>1889.1840245775732</c:v>
                </c:pt>
                <c:pt idx="81">
                  <c:v>1694.9337404580156</c:v>
                </c:pt>
                <c:pt idx="82">
                  <c:v>1438.3765069551775</c:v>
                </c:pt>
                <c:pt idx="83">
                  <c:v>1427.8752383009585</c:v>
                </c:pt>
                <c:pt idx="84">
                  <c:v>1264.7340584392095</c:v>
                </c:pt>
                <c:pt idx="85">
                  <c:v>1141.0251725727212</c:v>
                </c:pt>
                <c:pt idx="86">
                  <c:v>1260.9417031803418</c:v>
                </c:pt>
                <c:pt idx="87">
                  <c:v>1174.8675530147818</c:v>
                </c:pt>
                <c:pt idx="88">
                  <c:v>1250.0530439382078</c:v>
                </c:pt>
                <c:pt idx="89">
                  <c:v>1222.3432902698978</c:v>
                </c:pt>
                <c:pt idx="90">
                  <c:v>1427.9189320638418</c:v>
                </c:pt>
                <c:pt idx="91">
                  <c:v>1297.8093744453488</c:v>
                </c:pt>
                <c:pt idx="92">
                  <c:v>1583.326188025231</c:v>
                </c:pt>
                <c:pt idx="93">
                  <c:v>1227.4292013294998</c:v>
                </c:pt>
                <c:pt idx="94">
                  <c:v>1331.6041044629019</c:v>
                </c:pt>
                <c:pt idx="95">
                  <c:v>1162.2334323748785</c:v>
                </c:pt>
                <c:pt idx="96">
                  <c:v>1339.019177178335</c:v>
                </c:pt>
                <c:pt idx="97">
                  <c:v>1251.6910757101889</c:v>
                </c:pt>
                <c:pt idx="98">
                  <c:v>1390.064424791404</c:v>
                </c:pt>
                <c:pt idx="99">
                  <c:v>1456.5200529001688</c:v>
                </c:pt>
                <c:pt idx="100">
                  <c:v>1285.8249220969533</c:v>
                </c:pt>
                <c:pt idx="101">
                  <c:v>994.95397419176732</c:v>
                </c:pt>
                <c:pt idx="102">
                  <c:v>1487.3175801730924</c:v>
                </c:pt>
                <c:pt idx="103">
                  <c:v>1206.2866078818604</c:v>
                </c:pt>
                <c:pt idx="104">
                  <c:v>1282.0892198738788</c:v>
                </c:pt>
                <c:pt idx="105">
                  <c:v>1652.1476476909572</c:v>
                </c:pt>
                <c:pt idx="106">
                  <c:v>933.62594254949136</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'Tab2'!$O$103:$O$209</c:f>
              <c:numCache>
                <c:formatCode>#,##0</c:formatCode>
                <c:ptCount val="107"/>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en-US"/>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a:extLst>
            <a:ext uri="{FF2B5EF4-FFF2-40B4-BE49-F238E27FC236}">
              <a16:creationId xmlns:a16="http://schemas.microsoft.com/office/drawing/2014/main" id="{F81A1950-30B3-49CF-ABD1-019469EB5E72}"/>
            </a:ext>
          </a:extLst>
        </xdr:cNvPr>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10147285-0B0B-47E0-A356-20CFE104FD56}"/>
            </a:ext>
          </a:extLst>
        </xdr:cNvPr>
        <xdr:cNvSpPr txBox="1"/>
      </xdr:nvSpPr>
      <xdr:spPr>
        <a:xfrm>
          <a:off x="695325" y="9172575"/>
          <a:ext cx="3492517" cy="52387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a:t>
          </a:r>
          <a:r>
            <a:rPr lang="nb-NO" sz="1600" b="1">
              <a:solidFill>
                <a:sysClr val="windowText" lastClr="000000"/>
              </a:solidFill>
              <a:effectLst/>
              <a:latin typeface="Arial"/>
              <a:ea typeface="ＭＳ 明朝"/>
              <a:cs typeface="Times New Roman"/>
            </a:rPr>
            <a:t>2017 </a:t>
          </a:r>
          <a:r>
            <a:rPr lang="nb-NO" sz="1000">
              <a:solidFill>
                <a:sysClr val="windowText" lastClr="000000"/>
              </a:solidFill>
              <a:effectLst/>
              <a:latin typeface="Arial"/>
              <a:ea typeface="ＭＳ 明朝"/>
              <a:cs typeface="Times New Roman"/>
            </a:rPr>
            <a:t>(14. november </a:t>
          </a:r>
          <a:r>
            <a:rPr lang="nb-NO" sz="1000">
              <a:effectLst/>
              <a:latin typeface="Arial"/>
              <a:ea typeface="ＭＳ 明朝"/>
              <a:cs typeface="Times New Roman"/>
            </a:rPr>
            <a:t>2017)</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825371D6-F04E-4DED-8405-A90C2B0E8EFC}"/>
            </a:ext>
          </a:extLst>
        </xdr:cNvPr>
        <xdr:cNvSpPr txBox="1"/>
      </xdr:nvSpPr>
      <xdr:spPr>
        <a:xfrm>
          <a:off x="666750" y="7353300"/>
          <a:ext cx="5638800" cy="116840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F5F7E596-F435-4FA3-BC25-6C3FEFC2922E}"/>
            </a:ext>
          </a:extLst>
        </xdr:cNvPr>
        <xdr:cNvSpPr txBox="1"/>
      </xdr:nvSpPr>
      <xdr:spPr>
        <a:xfrm>
          <a:off x="654050" y="8359775"/>
          <a:ext cx="5480078" cy="374734"/>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E5C8EA8B-8A0D-41BF-807B-F6C885835932}"/>
            </a:ext>
          </a:extLst>
        </xdr:cNvPr>
        <xdr:cNvSpPr txBox="1"/>
      </xdr:nvSpPr>
      <xdr:spPr>
        <a:xfrm>
          <a:off x="108858" y="771525"/>
          <a:ext cx="2085325" cy="644978"/>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effectLst/>
              <a:latin typeface="Times New Roman" panose="02020603050405020304" pitchFamily="18" charset="0"/>
              <a:ea typeface="+mn-ea"/>
              <a:cs typeface="Times New Roman" panose="02020603050405020304" pitchFamily="18" charset="0"/>
            </a:rPr>
            <a:t>1. </a:t>
          </a:r>
          <a:r>
            <a:rPr lang="en-US" sz="1200" b="1" i="0" baseline="0">
              <a:solidFill>
                <a:schemeClr val="dk1"/>
              </a:solidFill>
              <a:effectLst/>
              <a:latin typeface="Times New Roman" panose="02020603050405020304" pitchFamily="18" charset="0"/>
              <a:ea typeface="+mn-ea"/>
              <a:cs typeface="Times New Roman" panose="02020603050405020304" pitchFamily="18" charset="0"/>
            </a:rPr>
            <a:t>HOVEDTREKK </a:t>
          </a:r>
          <a:r>
            <a:rPr lang="nb-NO" sz="1200" b="1">
              <a:solidFill>
                <a:schemeClr val="dk1"/>
              </a:solidFill>
              <a:effectLst/>
              <a:latin typeface="Times New Roman" panose="02020603050405020304" pitchFamily="18" charset="0"/>
              <a:ea typeface="+mn-ea"/>
              <a:cs typeface="Times New Roman" panose="02020603050405020304" pitchFamily="18" charset="0"/>
            </a:rPr>
            <a:t> – reduserte vannskader på bygning/innbo, dyrere erstatninger på motorkjøretøy  </a:t>
          </a:r>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Times New Roman" panose="02020603050405020304" pitchFamily="18" charset="0"/>
              <a:ea typeface="+mn-ea"/>
              <a:cs typeface="Times New Roman" panose="02020603050405020304" pitchFamily="18" charset="0"/>
            </a:rPr>
            <a:t>Erstatningene for landbasert forsikring totalt hittil i år ble på nesten 28 milliarder kr noe som marginalt over fjoråret. Erstatninger på bygninger og innbo hittil i år er på 9,1 milliarder kr som er 5 prosent lavere enn året før, og hvor vannskadene ble 16 prosent lavere, mens brannerstatningene økte med 5 prosent fra i fjor. Motorvognerstatningene økte med nesten 7 prosent fra i fjor, mens antall meldte skader «bare økte» med 0,2 prosent. </a:t>
          </a:r>
          <a:endParaRPr lang="en-US" sz="1200">
            <a:effectLst/>
            <a:latin typeface="Times New Roman" panose="02020603050405020304" pitchFamily="18" charset="0"/>
            <a:cs typeface="Times New Roman" panose="02020603050405020304" pitchFamily="18" charset="0"/>
          </a:endParaRPr>
        </a:p>
        <a:p>
          <a:pPr rtl="0" eaLnBrk="1" fontAlgn="auto" latinLnBrk="0" hangingPunct="1"/>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35719</xdr:colOff>
      <xdr:row>102</xdr:row>
      <xdr:rowOff>0</xdr:rowOff>
    </xdr:from>
    <xdr:to>
      <xdr:col>7</xdr:col>
      <xdr:colOff>250031</xdr:colOff>
      <xdr:row>121</xdr:row>
      <xdr:rowOff>59530</xdr:rowOff>
    </xdr:to>
    <xdr:sp macro="" textlink="">
      <xdr:nvSpPr>
        <xdr:cNvPr id="3309" name="Text Box 3">
          <a:extLst>
            <a:ext uri="{FF2B5EF4-FFF2-40B4-BE49-F238E27FC236}">
              <a16:creationId xmlns:a16="http://schemas.microsoft.com/office/drawing/2014/main" id="{00000000-0008-0000-0100-0000ED0C0000}"/>
            </a:ext>
          </a:extLst>
        </xdr:cNvPr>
        <xdr:cNvSpPr txBox="1">
          <a:spLocks noChangeArrowheads="1"/>
        </xdr:cNvSpPr>
      </xdr:nvSpPr>
      <xdr:spPr bwMode="auto">
        <a:xfrm>
          <a:off x="785813" y="17002125"/>
          <a:ext cx="5191124" cy="3226593"/>
        </a:xfrm>
        <a:prstGeom prst="rect">
          <a:avLst/>
        </a:prstGeom>
        <a:solidFill>
          <a:srgbClr val="FFFFFF"/>
        </a:solidFill>
        <a:ln w="9525">
          <a:noFill/>
          <a:miter lim="800000"/>
          <a:headEnd/>
          <a:tailEnd/>
        </a:ln>
      </xdr:spPr>
      <xdr:txBody>
        <a:bodyPr/>
        <a:lstStyle/>
        <a:p>
          <a:endParaRPr lang="en-US">
            <a:effectLst/>
            <a:latin typeface="Times New Roman" panose="02020603050405020304" pitchFamily="18" charset="0"/>
            <a:cs typeface="Times New Roman" panose="02020603050405020304" pitchFamily="18" charset="0"/>
          </a:endParaRPr>
        </a:p>
        <a:p>
          <a:r>
            <a:rPr lang="nb-NO" sz="1100" b="1">
              <a:effectLst/>
              <a:latin typeface="Times New Roman" panose="02020603050405020304" pitchFamily="18" charset="0"/>
              <a:ea typeface="+mn-ea"/>
              <a:cs typeface="Times New Roman" panose="02020603050405020304" pitchFamily="18" charset="0"/>
            </a:rPr>
            <a:t>Motorvogn – økte kaskoskader, færre men dyrere tyveri </a:t>
          </a:r>
          <a:endParaRPr lang="en-US">
            <a:effectLst/>
            <a:latin typeface="Times New Roman" panose="02020603050405020304" pitchFamily="18" charset="0"/>
            <a:cs typeface="Times New Roman" panose="02020603050405020304" pitchFamily="18" charset="0"/>
          </a:endParaRPr>
        </a:p>
        <a:p>
          <a:r>
            <a:rPr lang="nb-NO" sz="1100">
              <a:effectLst/>
              <a:latin typeface="Times New Roman" panose="02020603050405020304" pitchFamily="18" charset="0"/>
              <a:ea typeface="+mn-ea"/>
              <a:cs typeface="Times New Roman" panose="02020603050405020304" pitchFamily="18" charset="0"/>
            </a:rPr>
            <a:t>I de tre første kvartalene i år ble det meldt 0,3 prosent flere skader på personbiler, og noe færre skader på to-hjulinger og busser/lastebiler. I samme periode ble det forsikret 2 prosent flere personbiler, mens det var en svak reduksjon av forsikrede to-hjulinger og busser/lastebiler. Erstatningene har økt for alle typer av motorkjøretøy; og da særlig kaskoskadene. Gjennomsnittserstatningen på en kaskoskade hittil i år er på 23 500 kr som er en økning på 8 prosent fra i fjor. Personskadeerstatningene økte noe fra i fjor, men er fortsatt på et lavere nivå enn for to år siden. Tyveri av bil reduseres fortsatt både i antall og beløp. Mens erstatningene etter tyveri fra bil økte med hele 12 prosent fra samme periode i fjor; i gjennomsnitt ble det stjålet for 17 600 kr, mot 15 500 kr til samme tid i fjor. </a:t>
          </a:r>
          <a:endParaRPr lang="en-US">
            <a:effectLst/>
            <a:latin typeface="Times New Roman" panose="02020603050405020304" pitchFamily="18" charset="0"/>
            <a:cs typeface="Times New Roman" panose="02020603050405020304" pitchFamily="18" charset="0"/>
          </a:endParaRPr>
        </a:p>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1</xdr:col>
      <xdr:colOff>590550</xdr:colOff>
      <xdr:row>44</xdr:row>
      <xdr:rowOff>161913</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609600"/>
          <a:ext cx="2361879" cy="8025753"/>
        </a:xfrm>
        <a:prstGeom prst="rect">
          <a:avLst/>
        </a:prstGeom>
        <a:solidFill>
          <a:srgbClr val="FFFFFF"/>
        </a:solidFill>
        <a:ln w="9525">
          <a:noFill/>
          <a:miter lim="800000"/>
          <a:headEnd/>
          <a:tailEnd/>
        </a:ln>
      </xdr:spPr>
      <xdr:txBody>
        <a:bodyPr vertOverflow="clip" wrap="square" lIns="27432" tIns="27432" rIns="0" bIns="0" anchor="t" upright="1"/>
        <a:lstStyle/>
        <a:p>
          <a:r>
            <a:rPr lang="nb-NO" sz="1100" b="1">
              <a:effectLst/>
              <a:latin typeface="+mn-lt"/>
              <a:ea typeface="+mn-ea"/>
              <a:cs typeface="+mn-cs"/>
            </a:rPr>
            <a:t>Brann-kombinert privatmarkedet – lite værskader mot fjoråret</a:t>
          </a:r>
          <a:endParaRPr lang="en-US">
            <a:effectLst/>
          </a:endParaRPr>
        </a:p>
        <a:p>
          <a:r>
            <a:rPr lang="nb-NO" sz="1100">
              <a:effectLst/>
              <a:latin typeface="+mn-lt"/>
              <a:ea typeface="+mn-ea"/>
              <a:cs typeface="+mn-cs"/>
            </a:rPr>
            <a:t>Totalt ble det erstattet skader på private bygninger og innbo hittil i år med 5,2 milliarder kr som er 6 prosent lavere enn til samme periode i fjor. Brannerstatningene utgjør 1,9 milliarder kr og er 1 prosent lavere enn i fjor. Erstatningene etter vannskader ble 16 prosent lavere enn i fjor; men da må en huske at august i fjor hadde en stor «vannhendelse» spesielt i Asker og Bærum. Ser en bort fra fjorårets store hendelse, ville vannskadeerstatningen i år vært på samme nivå; rundt 1,7 milliarder kr. Både antall skader og erstatninger etter innbrudd/tyveri/ran er lavere enn i fjor, hvor erstatningen nå utgjør 275 mill. kr mot 322 mill. kr i fjor. </a:t>
          </a:r>
        </a:p>
        <a:p>
          <a:endParaRPr lang="en-US">
            <a:effectLst/>
          </a:endParaRPr>
        </a:p>
        <a:p>
          <a:r>
            <a:rPr lang="nb-NO" sz="1100" b="1">
              <a:effectLst/>
              <a:latin typeface="+mn-lt"/>
              <a:ea typeface="+mn-ea"/>
              <a:cs typeface="+mn-cs"/>
            </a:rPr>
            <a:t>Brann-kombinert Næring – storskader på brann</a:t>
          </a:r>
          <a:endParaRPr lang="en-US">
            <a:effectLst/>
          </a:endParaRPr>
        </a:p>
        <a:p>
          <a:r>
            <a:rPr lang="nb-NO" sz="1100">
              <a:effectLst/>
              <a:latin typeface="+mn-lt"/>
              <a:ea typeface="+mn-ea"/>
              <a:cs typeface="+mn-cs"/>
            </a:rPr>
            <a:t>På næringsbygg og løsøre er erstatningene hittil i år på 3,9 milliarder kr som er 3 prosent mindre enn i fjor. Erstatning etter brann er på drøye 2 milliarder kr og er 11 prosent høyere enn i fjor; noe som skyldes et par større branner på et industrianlegg i april i år. Mens erstatning etter vannskader ble på 975 mill. kr som er en reduksjon fra i fjor med 16 prosent. Styrtregnet i august i fjor slår også noe ut her.</a:t>
          </a:r>
          <a:endParaRPr lang="en-US">
            <a:effectLst/>
          </a:endParaRP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54768</xdr:colOff>
      <xdr:row>4</xdr:row>
      <xdr:rowOff>59851</xdr:rowOff>
    </xdr:from>
    <xdr:to>
      <xdr:col>6</xdr:col>
      <xdr:colOff>50023</xdr:colOff>
      <xdr:row>44</xdr:row>
      <xdr:rowOff>161925</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578893" y="583726"/>
          <a:ext cx="2447943" cy="7722074"/>
        </a:xfrm>
        <a:prstGeom prst="rect">
          <a:avLst/>
        </a:prstGeom>
        <a:solidFill>
          <a:srgbClr val="FFFFFF"/>
        </a:solidFill>
        <a:ln w="9525">
          <a:noFill/>
          <a:miter lim="800000"/>
          <a:headEnd/>
          <a:tailEnd/>
        </a:ln>
      </xdr:spPr>
      <xdr:txBody>
        <a:bodyPr vertOverflow="clip" wrap="square" lIns="27432" tIns="27432" rIns="0" bIns="0" anchor="t" upright="1"/>
        <a:lstStyle/>
        <a:p>
          <a:r>
            <a:rPr lang="nb-NO" sz="1100" b="1">
              <a:effectLst/>
              <a:latin typeface="+mn-lt"/>
              <a:ea typeface="+mn-ea"/>
              <a:cs typeface="+mn-cs"/>
            </a:rPr>
            <a:t>Reiseforsikring – redusert erstatningsnivå på sykdom</a:t>
          </a:r>
          <a:endParaRPr lang="en-US">
            <a:effectLst/>
          </a:endParaRPr>
        </a:p>
        <a:p>
          <a:r>
            <a:rPr lang="nb-NO" sz="1100">
              <a:effectLst/>
              <a:latin typeface="+mn-lt"/>
              <a:ea typeface="+mn-ea"/>
              <a:cs typeface="+mn-cs"/>
            </a:rPr>
            <a:t>Etter mange års økning av særlig skader etter reisesykdom, ser det nå ut til at det blir færre og billigere skader. Totalt på reiseforsikring er erstatningene på drøye 1,6 milliarder kr mot rundt 1,7 i fjor til samme tid, som er en reduksjon på 5 prosent. Erstatningene etter sykdom utgjør 732 mill. kr og avbestilling 344 mill. kr, mens tyveri og tap av reisegods utgjør 265 mill. kr hittil i år. Reisesykdommer ble redusert med 5 prosent i antall og 8 prosent i erstatning i forhold til i fjor.    </a:t>
          </a:r>
          <a:endParaRPr lang="en-US">
            <a:effectLst/>
          </a:endParaRPr>
        </a:p>
        <a:p>
          <a:r>
            <a:rPr lang="nb-NO" sz="1100">
              <a:effectLst/>
              <a:latin typeface="+mn-lt"/>
              <a:ea typeface="+mn-ea"/>
              <a:cs typeface="+mn-cs"/>
            </a:rPr>
            <a:t> </a:t>
          </a:r>
          <a:endParaRPr lang="en-US">
            <a:effectLst/>
          </a:endParaRPr>
        </a:p>
        <a:p>
          <a:r>
            <a:rPr lang="nb-NO" sz="1100" b="1">
              <a:effectLst/>
              <a:latin typeface="+mn-lt"/>
              <a:ea typeface="+mn-ea"/>
              <a:cs typeface="+mn-cs"/>
            </a:rPr>
            <a:t>Fritidsbåt – noe mer brann og tyveri</a:t>
          </a:r>
          <a:endParaRPr lang="en-US">
            <a:effectLst/>
          </a:endParaRPr>
        </a:p>
        <a:p>
          <a:r>
            <a:rPr lang="nb-NO" sz="1100">
              <a:effectLst/>
              <a:latin typeface="+mn-lt"/>
              <a:ea typeface="+mn-ea"/>
              <a:cs typeface="+mn-cs"/>
            </a:rPr>
            <a:t>Etter tre kvartaler pleier båtsesongen på det nærmeste å være avsluttet, selv om det fortsatt kan komme stormskader og tyverier som kan påvirke skadeutviklingen. Vanligvis skjer rundt 40 prosent av alle skadene i 3.kvartal isolert. Hittil i år er det 3 prosent færre skader og 1 prosent større erstatninger enn i samme periode i fjor. Totalt ble det erstattet båtskader for 372,5 mill. kr, hvor den største erstatningsposten er som følge av havari med 179 mill. kr. Erstatningsøkningen på 1 prosent fra i fjor, skyldes økte brannskader og tyveri av og fra båt, mens havariskadene er redusert noe. I gjennomsnitt ble tyveriskadene erstattet med 50 400 kr og brannene med 131 000 kr; i fjor til samme tid var det 46 600 kr på tyveri og 125 700 på brann.   </a:t>
          </a:r>
          <a:endParaRPr lang="en-US">
            <a:effectLst/>
          </a:endParaRPr>
        </a:p>
        <a:p>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Insr (tidl. Vardia)</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7"/>
  <sheetViews>
    <sheetView showGridLines="0" showRowColHeaders="0" zoomScale="65" zoomScaleNormal="65" zoomScaleSheetLayoutView="100" workbookViewId="0">
      <selection activeCell="A89" sqref="A89"/>
    </sheetView>
  </sheetViews>
  <sheetFormatPr baseColWidth="10" defaultColWidth="11.42578125" defaultRowHeight="12.75" x14ac:dyDescent="0.2"/>
  <cols>
    <col min="1" max="1" width="16.28515625" style="100" customWidth="1"/>
    <col min="2" max="4" width="11.42578125" style="100"/>
    <col min="5" max="5" width="14.140625" style="100" customWidth="1"/>
    <col min="6" max="7" width="11.42578125" style="100"/>
    <col min="8" max="8" width="13.42578125" style="100" customWidth="1"/>
    <col min="9" max="9" width="11.42578125" style="100"/>
    <col min="10" max="10" width="13.42578125" style="100" customWidth="1"/>
    <col min="11" max="256" width="11.42578125" style="100"/>
    <col min="257" max="257" width="16.28515625" style="100" customWidth="1"/>
    <col min="258" max="260" width="11.42578125" style="100"/>
    <col min="261" max="261" width="14.140625" style="100" customWidth="1"/>
    <col min="262" max="263" width="11.42578125" style="100"/>
    <col min="264" max="264" width="13.42578125" style="100" customWidth="1"/>
    <col min="265" max="265" width="11.42578125" style="100"/>
    <col min="266" max="266" width="13.42578125" style="100" customWidth="1"/>
    <col min="267" max="512" width="11.42578125" style="100"/>
    <col min="513" max="513" width="16.28515625" style="100" customWidth="1"/>
    <col min="514" max="516" width="11.42578125" style="100"/>
    <col min="517" max="517" width="14.140625" style="100" customWidth="1"/>
    <col min="518" max="519" width="11.42578125" style="100"/>
    <col min="520" max="520" width="13.42578125" style="100" customWidth="1"/>
    <col min="521" max="521" width="11.42578125" style="100"/>
    <col min="522" max="522" width="13.42578125" style="100" customWidth="1"/>
    <col min="523" max="768" width="11.42578125" style="100"/>
    <col min="769" max="769" width="16.28515625" style="100" customWidth="1"/>
    <col min="770" max="772" width="11.42578125" style="100"/>
    <col min="773" max="773" width="14.140625" style="100" customWidth="1"/>
    <col min="774" max="775" width="11.42578125" style="100"/>
    <col min="776" max="776" width="13.42578125" style="100" customWidth="1"/>
    <col min="777" max="777" width="11.42578125" style="100"/>
    <col min="778" max="778" width="13.42578125" style="100" customWidth="1"/>
    <col min="779" max="1024" width="11.42578125" style="100"/>
    <col min="1025" max="1025" width="16.28515625" style="100" customWidth="1"/>
    <col min="1026" max="1028" width="11.42578125" style="100"/>
    <col min="1029" max="1029" width="14.140625" style="100" customWidth="1"/>
    <col min="1030" max="1031" width="11.42578125" style="100"/>
    <col min="1032" max="1032" width="13.42578125" style="100" customWidth="1"/>
    <col min="1033" max="1033" width="11.42578125" style="100"/>
    <col min="1034" max="1034" width="13.42578125" style="100" customWidth="1"/>
    <col min="1035" max="1280" width="11.42578125" style="100"/>
    <col min="1281" max="1281" width="16.28515625" style="100" customWidth="1"/>
    <col min="1282" max="1284" width="11.42578125" style="100"/>
    <col min="1285" max="1285" width="14.140625" style="100" customWidth="1"/>
    <col min="1286" max="1287" width="11.42578125" style="100"/>
    <col min="1288" max="1288" width="13.42578125" style="100" customWidth="1"/>
    <col min="1289" max="1289" width="11.42578125" style="100"/>
    <col min="1290" max="1290" width="13.42578125" style="100" customWidth="1"/>
    <col min="1291" max="1536" width="11.42578125" style="100"/>
    <col min="1537" max="1537" width="16.28515625" style="100" customWidth="1"/>
    <col min="1538" max="1540" width="11.42578125" style="100"/>
    <col min="1541" max="1541" width="14.140625" style="100" customWidth="1"/>
    <col min="1542" max="1543" width="11.42578125" style="100"/>
    <col min="1544" max="1544" width="13.42578125" style="100" customWidth="1"/>
    <col min="1545" max="1545" width="11.42578125" style="100"/>
    <col min="1546" max="1546" width="13.42578125" style="100" customWidth="1"/>
    <col min="1547" max="1792" width="11.42578125" style="100"/>
    <col min="1793" max="1793" width="16.28515625" style="100" customWidth="1"/>
    <col min="1794" max="1796" width="11.42578125" style="100"/>
    <col min="1797" max="1797" width="14.140625" style="100" customWidth="1"/>
    <col min="1798" max="1799" width="11.42578125" style="100"/>
    <col min="1800" max="1800" width="13.42578125" style="100" customWidth="1"/>
    <col min="1801" max="1801" width="11.42578125" style="100"/>
    <col min="1802" max="1802" width="13.42578125" style="100" customWidth="1"/>
    <col min="1803" max="2048" width="11.42578125" style="100"/>
    <col min="2049" max="2049" width="16.28515625" style="100" customWidth="1"/>
    <col min="2050" max="2052" width="11.42578125" style="100"/>
    <col min="2053" max="2053" width="14.140625" style="100" customWidth="1"/>
    <col min="2054" max="2055" width="11.42578125" style="100"/>
    <col min="2056" max="2056" width="13.42578125" style="100" customWidth="1"/>
    <col min="2057" max="2057" width="11.42578125" style="100"/>
    <col min="2058" max="2058" width="13.42578125" style="100" customWidth="1"/>
    <col min="2059" max="2304" width="11.42578125" style="100"/>
    <col min="2305" max="2305" width="16.28515625" style="100" customWidth="1"/>
    <col min="2306" max="2308" width="11.42578125" style="100"/>
    <col min="2309" max="2309" width="14.140625" style="100" customWidth="1"/>
    <col min="2310" max="2311" width="11.42578125" style="100"/>
    <col min="2312" max="2312" width="13.42578125" style="100" customWidth="1"/>
    <col min="2313" max="2313" width="11.42578125" style="100"/>
    <col min="2314" max="2314" width="13.42578125" style="100" customWidth="1"/>
    <col min="2315" max="2560" width="11.42578125" style="100"/>
    <col min="2561" max="2561" width="16.28515625" style="100" customWidth="1"/>
    <col min="2562" max="2564" width="11.42578125" style="100"/>
    <col min="2565" max="2565" width="14.140625" style="100" customWidth="1"/>
    <col min="2566" max="2567" width="11.42578125" style="100"/>
    <col min="2568" max="2568" width="13.42578125" style="100" customWidth="1"/>
    <col min="2569" max="2569" width="11.42578125" style="100"/>
    <col min="2570" max="2570" width="13.42578125" style="100" customWidth="1"/>
    <col min="2571" max="2816" width="11.42578125" style="100"/>
    <col min="2817" max="2817" width="16.28515625" style="100" customWidth="1"/>
    <col min="2818" max="2820" width="11.42578125" style="100"/>
    <col min="2821" max="2821" width="14.140625" style="100" customWidth="1"/>
    <col min="2822" max="2823" width="11.42578125" style="100"/>
    <col min="2824" max="2824" width="13.42578125" style="100" customWidth="1"/>
    <col min="2825" max="2825" width="11.42578125" style="100"/>
    <col min="2826" max="2826" width="13.42578125" style="100" customWidth="1"/>
    <col min="2827" max="3072" width="11.42578125" style="100"/>
    <col min="3073" max="3073" width="16.28515625" style="100" customWidth="1"/>
    <col min="3074" max="3076" width="11.42578125" style="100"/>
    <col min="3077" max="3077" width="14.140625" style="100" customWidth="1"/>
    <col min="3078" max="3079" width="11.42578125" style="100"/>
    <col min="3080" max="3080" width="13.42578125" style="100" customWidth="1"/>
    <col min="3081" max="3081" width="11.42578125" style="100"/>
    <col min="3082" max="3082" width="13.42578125" style="100" customWidth="1"/>
    <col min="3083" max="3328" width="11.42578125" style="100"/>
    <col min="3329" max="3329" width="16.28515625" style="100" customWidth="1"/>
    <col min="3330" max="3332" width="11.42578125" style="100"/>
    <col min="3333" max="3333" width="14.140625" style="100" customWidth="1"/>
    <col min="3334" max="3335" width="11.42578125" style="100"/>
    <col min="3336" max="3336" width="13.42578125" style="100" customWidth="1"/>
    <col min="3337" max="3337" width="11.42578125" style="100"/>
    <col min="3338" max="3338" width="13.42578125" style="100" customWidth="1"/>
    <col min="3339" max="3584" width="11.42578125" style="100"/>
    <col min="3585" max="3585" width="16.28515625" style="100" customWidth="1"/>
    <col min="3586" max="3588" width="11.42578125" style="100"/>
    <col min="3589" max="3589" width="14.140625" style="100" customWidth="1"/>
    <col min="3590" max="3591" width="11.42578125" style="100"/>
    <col min="3592" max="3592" width="13.42578125" style="100" customWidth="1"/>
    <col min="3593" max="3593" width="11.42578125" style="100"/>
    <col min="3594" max="3594" width="13.42578125" style="100" customWidth="1"/>
    <col min="3595" max="3840" width="11.42578125" style="100"/>
    <col min="3841" max="3841" width="16.28515625" style="100" customWidth="1"/>
    <col min="3842" max="3844" width="11.42578125" style="100"/>
    <col min="3845" max="3845" width="14.140625" style="100" customWidth="1"/>
    <col min="3846" max="3847" width="11.42578125" style="100"/>
    <col min="3848" max="3848" width="13.42578125" style="100" customWidth="1"/>
    <col min="3849" max="3849" width="11.42578125" style="100"/>
    <col min="3850" max="3850" width="13.42578125" style="100" customWidth="1"/>
    <col min="3851" max="4096" width="11.42578125" style="100"/>
    <col min="4097" max="4097" width="16.28515625" style="100" customWidth="1"/>
    <col min="4098" max="4100" width="11.42578125" style="100"/>
    <col min="4101" max="4101" width="14.140625" style="100" customWidth="1"/>
    <col min="4102" max="4103" width="11.42578125" style="100"/>
    <col min="4104" max="4104" width="13.42578125" style="100" customWidth="1"/>
    <col min="4105" max="4105" width="11.42578125" style="100"/>
    <col min="4106" max="4106" width="13.42578125" style="100" customWidth="1"/>
    <col min="4107" max="4352" width="11.42578125" style="100"/>
    <col min="4353" max="4353" width="16.28515625" style="100" customWidth="1"/>
    <col min="4354" max="4356" width="11.42578125" style="100"/>
    <col min="4357" max="4357" width="14.140625" style="100" customWidth="1"/>
    <col min="4358" max="4359" width="11.42578125" style="100"/>
    <col min="4360" max="4360" width="13.42578125" style="100" customWidth="1"/>
    <col min="4361" max="4361" width="11.42578125" style="100"/>
    <col min="4362" max="4362" width="13.42578125" style="100" customWidth="1"/>
    <col min="4363" max="4608" width="11.42578125" style="100"/>
    <col min="4609" max="4609" width="16.28515625" style="100" customWidth="1"/>
    <col min="4610" max="4612" width="11.42578125" style="100"/>
    <col min="4613" max="4613" width="14.140625" style="100" customWidth="1"/>
    <col min="4614" max="4615" width="11.42578125" style="100"/>
    <col min="4616" max="4616" width="13.42578125" style="100" customWidth="1"/>
    <col min="4617" max="4617" width="11.42578125" style="100"/>
    <col min="4618" max="4618" width="13.42578125" style="100" customWidth="1"/>
    <col min="4619" max="4864" width="11.42578125" style="100"/>
    <col min="4865" max="4865" width="16.28515625" style="100" customWidth="1"/>
    <col min="4866" max="4868" width="11.42578125" style="100"/>
    <col min="4869" max="4869" width="14.140625" style="100" customWidth="1"/>
    <col min="4870" max="4871" width="11.42578125" style="100"/>
    <col min="4872" max="4872" width="13.42578125" style="100" customWidth="1"/>
    <col min="4873" max="4873" width="11.42578125" style="100"/>
    <col min="4874" max="4874" width="13.42578125" style="100" customWidth="1"/>
    <col min="4875" max="5120" width="11.42578125" style="100"/>
    <col min="5121" max="5121" width="16.28515625" style="100" customWidth="1"/>
    <col min="5122" max="5124" width="11.42578125" style="100"/>
    <col min="5125" max="5125" width="14.140625" style="100" customWidth="1"/>
    <col min="5126" max="5127" width="11.42578125" style="100"/>
    <col min="5128" max="5128" width="13.42578125" style="100" customWidth="1"/>
    <col min="5129" max="5129" width="11.42578125" style="100"/>
    <col min="5130" max="5130" width="13.42578125" style="100" customWidth="1"/>
    <col min="5131" max="5376" width="11.42578125" style="100"/>
    <col min="5377" max="5377" width="16.28515625" style="100" customWidth="1"/>
    <col min="5378" max="5380" width="11.42578125" style="100"/>
    <col min="5381" max="5381" width="14.140625" style="100" customWidth="1"/>
    <col min="5382" max="5383" width="11.42578125" style="100"/>
    <col min="5384" max="5384" width="13.42578125" style="100" customWidth="1"/>
    <col min="5385" max="5385" width="11.42578125" style="100"/>
    <col min="5386" max="5386" width="13.42578125" style="100" customWidth="1"/>
    <col min="5387" max="5632" width="11.42578125" style="100"/>
    <col min="5633" max="5633" width="16.28515625" style="100" customWidth="1"/>
    <col min="5634" max="5636" width="11.42578125" style="100"/>
    <col min="5637" max="5637" width="14.140625" style="100" customWidth="1"/>
    <col min="5638" max="5639" width="11.42578125" style="100"/>
    <col min="5640" max="5640" width="13.42578125" style="100" customWidth="1"/>
    <col min="5641" max="5641" width="11.42578125" style="100"/>
    <col min="5642" max="5642" width="13.42578125" style="100" customWidth="1"/>
    <col min="5643" max="5888" width="11.42578125" style="100"/>
    <col min="5889" max="5889" width="16.28515625" style="100" customWidth="1"/>
    <col min="5890" max="5892" width="11.42578125" style="100"/>
    <col min="5893" max="5893" width="14.140625" style="100" customWidth="1"/>
    <col min="5894" max="5895" width="11.42578125" style="100"/>
    <col min="5896" max="5896" width="13.42578125" style="100" customWidth="1"/>
    <col min="5897" max="5897" width="11.42578125" style="100"/>
    <col min="5898" max="5898" width="13.42578125" style="100" customWidth="1"/>
    <col min="5899" max="6144" width="11.42578125" style="100"/>
    <col min="6145" max="6145" width="16.28515625" style="100" customWidth="1"/>
    <col min="6146" max="6148" width="11.42578125" style="100"/>
    <col min="6149" max="6149" width="14.140625" style="100" customWidth="1"/>
    <col min="6150" max="6151" width="11.42578125" style="100"/>
    <col min="6152" max="6152" width="13.42578125" style="100" customWidth="1"/>
    <col min="6153" max="6153" width="11.42578125" style="100"/>
    <col min="6154" max="6154" width="13.42578125" style="100" customWidth="1"/>
    <col min="6155" max="6400" width="11.42578125" style="100"/>
    <col min="6401" max="6401" width="16.28515625" style="100" customWidth="1"/>
    <col min="6402" max="6404" width="11.42578125" style="100"/>
    <col min="6405" max="6405" width="14.140625" style="100" customWidth="1"/>
    <col min="6406" max="6407" width="11.42578125" style="100"/>
    <col min="6408" max="6408" width="13.42578125" style="100" customWidth="1"/>
    <col min="6409" max="6409" width="11.42578125" style="100"/>
    <col min="6410" max="6410" width="13.42578125" style="100" customWidth="1"/>
    <col min="6411" max="6656" width="11.42578125" style="100"/>
    <col min="6657" max="6657" width="16.28515625" style="100" customWidth="1"/>
    <col min="6658" max="6660" width="11.42578125" style="100"/>
    <col min="6661" max="6661" width="14.140625" style="100" customWidth="1"/>
    <col min="6662" max="6663" width="11.42578125" style="100"/>
    <col min="6664" max="6664" width="13.42578125" style="100" customWidth="1"/>
    <col min="6665" max="6665" width="11.42578125" style="100"/>
    <col min="6666" max="6666" width="13.42578125" style="100" customWidth="1"/>
    <col min="6667" max="6912" width="11.42578125" style="100"/>
    <col min="6913" max="6913" width="16.28515625" style="100" customWidth="1"/>
    <col min="6914" max="6916" width="11.42578125" style="100"/>
    <col min="6917" max="6917" width="14.140625" style="100" customWidth="1"/>
    <col min="6918" max="6919" width="11.42578125" style="100"/>
    <col min="6920" max="6920" width="13.42578125" style="100" customWidth="1"/>
    <col min="6921" max="6921" width="11.42578125" style="100"/>
    <col min="6922" max="6922" width="13.42578125" style="100" customWidth="1"/>
    <col min="6923" max="7168" width="11.42578125" style="100"/>
    <col min="7169" max="7169" width="16.28515625" style="100" customWidth="1"/>
    <col min="7170" max="7172" width="11.42578125" style="100"/>
    <col min="7173" max="7173" width="14.140625" style="100" customWidth="1"/>
    <col min="7174" max="7175" width="11.42578125" style="100"/>
    <col min="7176" max="7176" width="13.42578125" style="100" customWidth="1"/>
    <col min="7177" max="7177" width="11.42578125" style="100"/>
    <col min="7178" max="7178" width="13.42578125" style="100" customWidth="1"/>
    <col min="7179" max="7424" width="11.42578125" style="100"/>
    <col min="7425" max="7425" width="16.28515625" style="100" customWidth="1"/>
    <col min="7426" max="7428" width="11.42578125" style="100"/>
    <col min="7429" max="7429" width="14.140625" style="100" customWidth="1"/>
    <col min="7430" max="7431" width="11.42578125" style="100"/>
    <col min="7432" max="7432" width="13.42578125" style="100" customWidth="1"/>
    <col min="7433" max="7433" width="11.42578125" style="100"/>
    <col min="7434" max="7434" width="13.42578125" style="100" customWidth="1"/>
    <col min="7435" max="7680" width="11.42578125" style="100"/>
    <col min="7681" max="7681" width="16.28515625" style="100" customWidth="1"/>
    <col min="7682" max="7684" width="11.42578125" style="100"/>
    <col min="7685" max="7685" width="14.140625" style="100" customWidth="1"/>
    <col min="7686" max="7687" width="11.42578125" style="100"/>
    <col min="7688" max="7688" width="13.42578125" style="100" customWidth="1"/>
    <col min="7689" max="7689" width="11.42578125" style="100"/>
    <col min="7690" max="7690" width="13.42578125" style="100" customWidth="1"/>
    <col min="7691" max="7936" width="11.42578125" style="100"/>
    <col min="7937" max="7937" width="16.28515625" style="100" customWidth="1"/>
    <col min="7938" max="7940" width="11.42578125" style="100"/>
    <col min="7941" max="7941" width="14.140625" style="100" customWidth="1"/>
    <col min="7942" max="7943" width="11.42578125" style="100"/>
    <col min="7944" max="7944" width="13.42578125" style="100" customWidth="1"/>
    <col min="7945" max="7945" width="11.42578125" style="100"/>
    <col min="7946" max="7946" width="13.42578125" style="100" customWidth="1"/>
    <col min="7947" max="8192" width="11.42578125" style="100"/>
    <col min="8193" max="8193" width="16.28515625" style="100" customWidth="1"/>
    <col min="8194" max="8196" width="11.42578125" style="100"/>
    <col min="8197" max="8197" width="14.140625" style="100" customWidth="1"/>
    <col min="8198" max="8199" width="11.42578125" style="100"/>
    <col min="8200" max="8200" width="13.42578125" style="100" customWidth="1"/>
    <col min="8201" max="8201" width="11.42578125" style="100"/>
    <col min="8202" max="8202" width="13.42578125" style="100" customWidth="1"/>
    <col min="8203" max="8448" width="11.42578125" style="100"/>
    <col min="8449" max="8449" width="16.28515625" style="100" customWidth="1"/>
    <col min="8450" max="8452" width="11.42578125" style="100"/>
    <col min="8453" max="8453" width="14.140625" style="100" customWidth="1"/>
    <col min="8454" max="8455" width="11.42578125" style="100"/>
    <col min="8456" max="8456" width="13.42578125" style="100" customWidth="1"/>
    <col min="8457" max="8457" width="11.42578125" style="100"/>
    <col min="8458" max="8458" width="13.42578125" style="100" customWidth="1"/>
    <col min="8459" max="8704" width="11.42578125" style="100"/>
    <col min="8705" max="8705" width="16.28515625" style="100" customWidth="1"/>
    <col min="8706" max="8708" width="11.42578125" style="100"/>
    <col min="8709" max="8709" width="14.140625" style="100" customWidth="1"/>
    <col min="8710" max="8711" width="11.42578125" style="100"/>
    <col min="8712" max="8712" width="13.42578125" style="100" customWidth="1"/>
    <col min="8713" max="8713" width="11.42578125" style="100"/>
    <col min="8714" max="8714" width="13.42578125" style="100" customWidth="1"/>
    <col min="8715" max="8960" width="11.42578125" style="100"/>
    <col min="8961" max="8961" width="16.28515625" style="100" customWidth="1"/>
    <col min="8962" max="8964" width="11.42578125" style="100"/>
    <col min="8965" max="8965" width="14.140625" style="100" customWidth="1"/>
    <col min="8966" max="8967" width="11.42578125" style="100"/>
    <col min="8968" max="8968" width="13.42578125" style="100" customWidth="1"/>
    <col min="8969" max="8969" width="11.42578125" style="100"/>
    <col min="8970" max="8970" width="13.42578125" style="100" customWidth="1"/>
    <col min="8971" max="9216" width="11.42578125" style="100"/>
    <col min="9217" max="9217" width="16.28515625" style="100" customWidth="1"/>
    <col min="9218" max="9220" width="11.42578125" style="100"/>
    <col min="9221" max="9221" width="14.140625" style="100" customWidth="1"/>
    <col min="9222" max="9223" width="11.42578125" style="100"/>
    <col min="9224" max="9224" width="13.42578125" style="100" customWidth="1"/>
    <col min="9225" max="9225" width="11.42578125" style="100"/>
    <col min="9226" max="9226" width="13.42578125" style="100" customWidth="1"/>
    <col min="9227" max="9472" width="11.42578125" style="100"/>
    <col min="9473" max="9473" width="16.28515625" style="100" customWidth="1"/>
    <col min="9474" max="9476" width="11.42578125" style="100"/>
    <col min="9477" max="9477" width="14.140625" style="100" customWidth="1"/>
    <col min="9478" max="9479" width="11.42578125" style="100"/>
    <col min="9480" max="9480" width="13.42578125" style="100" customWidth="1"/>
    <col min="9481" max="9481" width="11.42578125" style="100"/>
    <col min="9482" max="9482" width="13.42578125" style="100" customWidth="1"/>
    <col min="9483" max="9728" width="11.42578125" style="100"/>
    <col min="9729" max="9729" width="16.28515625" style="100" customWidth="1"/>
    <col min="9730" max="9732" width="11.42578125" style="100"/>
    <col min="9733" max="9733" width="14.140625" style="100" customWidth="1"/>
    <col min="9734" max="9735" width="11.42578125" style="100"/>
    <col min="9736" max="9736" width="13.42578125" style="100" customWidth="1"/>
    <col min="9737" max="9737" width="11.42578125" style="100"/>
    <col min="9738" max="9738" width="13.42578125" style="100" customWidth="1"/>
    <col min="9739" max="9984" width="11.42578125" style="100"/>
    <col min="9985" max="9985" width="16.28515625" style="100" customWidth="1"/>
    <col min="9986" max="9988" width="11.42578125" style="100"/>
    <col min="9989" max="9989" width="14.140625" style="100" customWidth="1"/>
    <col min="9990" max="9991" width="11.42578125" style="100"/>
    <col min="9992" max="9992" width="13.42578125" style="100" customWidth="1"/>
    <col min="9993" max="9993" width="11.42578125" style="100"/>
    <col min="9994" max="9994" width="13.42578125" style="100" customWidth="1"/>
    <col min="9995" max="10240" width="11.42578125" style="100"/>
    <col min="10241" max="10241" width="16.28515625" style="100" customWidth="1"/>
    <col min="10242" max="10244" width="11.42578125" style="100"/>
    <col min="10245" max="10245" width="14.140625" style="100" customWidth="1"/>
    <col min="10246" max="10247" width="11.42578125" style="100"/>
    <col min="10248" max="10248" width="13.42578125" style="100" customWidth="1"/>
    <col min="10249" max="10249" width="11.42578125" style="100"/>
    <col min="10250" max="10250" width="13.42578125" style="100" customWidth="1"/>
    <col min="10251" max="10496" width="11.42578125" style="100"/>
    <col min="10497" max="10497" width="16.28515625" style="100" customWidth="1"/>
    <col min="10498" max="10500" width="11.42578125" style="100"/>
    <col min="10501" max="10501" width="14.140625" style="100" customWidth="1"/>
    <col min="10502" max="10503" width="11.42578125" style="100"/>
    <col min="10504" max="10504" width="13.42578125" style="100" customWidth="1"/>
    <col min="10505" max="10505" width="11.42578125" style="100"/>
    <col min="10506" max="10506" width="13.42578125" style="100" customWidth="1"/>
    <col min="10507" max="10752" width="11.42578125" style="100"/>
    <col min="10753" max="10753" width="16.28515625" style="100" customWidth="1"/>
    <col min="10754" max="10756" width="11.42578125" style="100"/>
    <col min="10757" max="10757" width="14.140625" style="100" customWidth="1"/>
    <col min="10758" max="10759" width="11.42578125" style="100"/>
    <col min="10760" max="10760" width="13.42578125" style="100" customWidth="1"/>
    <col min="10761" max="10761" width="11.42578125" style="100"/>
    <col min="10762" max="10762" width="13.42578125" style="100" customWidth="1"/>
    <col min="10763" max="11008" width="11.42578125" style="100"/>
    <col min="11009" max="11009" width="16.28515625" style="100" customWidth="1"/>
    <col min="11010" max="11012" width="11.42578125" style="100"/>
    <col min="11013" max="11013" width="14.140625" style="100" customWidth="1"/>
    <col min="11014" max="11015" width="11.42578125" style="100"/>
    <col min="11016" max="11016" width="13.42578125" style="100" customWidth="1"/>
    <col min="11017" max="11017" width="11.42578125" style="100"/>
    <col min="11018" max="11018" width="13.42578125" style="100" customWidth="1"/>
    <col min="11019" max="11264" width="11.42578125" style="100"/>
    <col min="11265" max="11265" width="16.28515625" style="100" customWidth="1"/>
    <col min="11266" max="11268" width="11.42578125" style="100"/>
    <col min="11269" max="11269" width="14.140625" style="100" customWidth="1"/>
    <col min="11270" max="11271" width="11.42578125" style="100"/>
    <col min="11272" max="11272" width="13.42578125" style="100" customWidth="1"/>
    <col min="11273" max="11273" width="11.42578125" style="100"/>
    <col min="11274" max="11274" width="13.42578125" style="100" customWidth="1"/>
    <col min="11275" max="11520" width="11.42578125" style="100"/>
    <col min="11521" max="11521" width="16.28515625" style="100" customWidth="1"/>
    <col min="11522" max="11524" width="11.42578125" style="100"/>
    <col min="11525" max="11525" width="14.140625" style="100" customWidth="1"/>
    <col min="11526" max="11527" width="11.42578125" style="100"/>
    <col min="11528" max="11528" width="13.42578125" style="100" customWidth="1"/>
    <col min="11529" max="11529" width="11.42578125" style="100"/>
    <col min="11530" max="11530" width="13.42578125" style="100" customWidth="1"/>
    <col min="11531" max="11776" width="11.42578125" style="100"/>
    <col min="11777" max="11777" width="16.28515625" style="100" customWidth="1"/>
    <col min="11778" max="11780" width="11.42578125" style="100"/>
    <col min="11781" max="11781" width="14.140625" style="100" customWidth="1"/>
    <col min="11782" max="11783" width="11.42578125" style="100"/>
    <col min="11784" max="11784" width="13.42578125" style="100" customWidth="1"/>
    <col min="11785" max="11785" width="11.42578125" style="100"/>
    <col min="11786" max="11786" width="13.42578125" style="100" customWidth="1"/>
    <col min="11787" max="12032" width="11.42578125" style="100"/>
    <col min="12033" max="12033" width="16.28515625" style="100" customWidth="1"/>
    <col min="12034" max="12036" width="11.42578125" style="100"/>
    <col min="12037" max="12037" width="14.140625" style="100" customWidth="1"/>
    <col min="12038" max="12039" width="11.42578125" style="100"/>
    <col min="12040" max="12040" width="13.42578125" style="100" customWidth="1"/>
    <col min="12041" max="12041" width="11.42578125" style="100"/>
    <col min="12042" max="12042" width="13.42578125" style="100" customWidth="1"/>
    <col min="12043" max="12288" width="11.42578125" style="100"/>
    <col min="12289" max="12289" width="16.28515625" style="100" customWidth="1"/>
    <col min="12290" max="12292" width="11.42578125" style="100"/>
    <col min="12293" max="12293" width="14.140625" style="100" customWidth="1"/>
    <col min="12294" max="12295" width="11.42578125" style="100"/>
    <col min="12296" max="12296" width="13.42578125" style="100" customWidth="1"/>
    <col min="12297" max="12297" width="11.42578125" style="100"/>
    <col min="12298" max="12298" width="13.42578125" style="100" customWidth="1"/>
    <col min="12299" max="12544" width="11.42578125" style="100"/>
    <col min="12545" max="12545" width="16.28515625" style="100" customWidth="1"/>
    <col min="12546" max="12548" width="11.42578125" style="100"/>
    <col min="12549" max="12549" width="14.140625" style="100" customWidth="1"/>
    <col min="12550" max="12551" width="11.42578125" style="100"/>
    <col min="12552" max="12552" width="13.42578125" style="100" customWidth="1"/>
    <col min="12553" max="12553" width="11.42578125" style="100"/>
    <col min="12554" max="12554" width="13.42578125" style="100" customWidth="1"/>
    <col min="12555" max="12800" width="11.42578125" style="100"/>
    <col min="12801" max="12801" width="16.28515625" style="100" customWidth="1"/>
    <col min="12802" max="12804" width="11.42578125" style="100"/>
    <col min="12805" max="12805" width="14.140625" style="100" customWidth="1"/>
    <col min="12806" max="12807" width="11.42578125" style="100"/>
    <col min="12808" max="12808" width="13.42578125" style="100" customWidth="1"/>
    <col min="12809" max="12809" width="11.42578125" style="100"/>
    <col min="12810" max="12810" width="13.42578125" style="100" customWidth="1"/>
    <col min="12811" max="13056" width="11.42578125" style="100"/>
    <col min="13057" max="13057" width="16.28515625" style="100" customWidth="1"/>
    <col min="13058" max="13060" width="11.42578125" style="100"/>
    <col min="13061" max="13061" width="14.140625" style="100" customWidth="1"/>
    <col min="13062" max="13063" width="11.42578125" style="100"/>
    <col min="13064" max="13064" width="13.42578125" style="100" customWidth="1"/>
    <col min="13065" max="13065" width="11.42578125" style="100"/>
    <col min="13066" max="13066" width="13.42578125" style="100" customWidth="1"/>
    <col min="13067" max="13312" width="11.42578125" style="100"/>
    <col min="13313" max="13313" width="16.28515625" style="100" customWidth="1"/>
    <col min="13314" max="13316" width="11.42578125" style="100"/>
    <col min="13317" max="13317" width="14.140625" style="100" customWidth="1"/>
    <col min="13318" max="13319" width="11.42578125" style="100"/>
    <col min="13320" max="13320" width="13.42578125" style="100" customWidth="1"/>
    <col min="13321" max="13321" width="11.42578125" style="100"/>
    <col min="13322" max="13322" width="13.42578125" style="100" customWidth="1"/>
    <col min="13323" max="13568" width="11.42578125" style="100"/>
    <col min="13569" max="13569" width="16.28515625" style="100" customWidth="1"/>
    <col min="13570" max="13572" width="11.42578125" style="100"/>
    <col min="13573" max="13573" width="14.140625" style="100" customWidth="1"/>
    <col min="13574" max="13575" width="11.42578125" style="100"/>
    <col min="13576" max="13576" width="13.42578125" style="100" customWidth="1"/>
    <col min="13577" max="13577" width="11.42578125" style="100"/>
    <col min="13578" max="13578" width="13.42578125" style="100" customWidth="1"/>
    <col min="13579" max="13824" width="11.42578125" style="100"/>
    <col min="13825" max="13825" width="16.28515625" style="100" customWidth="1"/>
    <col min="13826" max="13828" width="11.42578125" style="100"/>
    <col min="13829" max="13829" width="14.140625" style="100" customWidth="1"/>
    <col min="13830" max="13831" width="11.42578125" style="100"/>
    <col min="13832" max="13832" width="13.42578125" style="100" customWidth="1"/>
    <col min="13833" max="13833" width="11.42578125" style="100"/>
    <col min="13834" max="13834" width="13.42578125" style="100" customWidth="1"/>
    <col min="13835" max="14080" width="11.42578125" style="100"/>
    <col min="14081" max="14081" width="16.28515625" style="100" customWidth="1"/>
    <col min="14082" max="14084" width="11.42578125" style="100"/>
    <col min="14085" max="14085" width="14.140625" style="100" customWidth="1"/>
    <col min="14086" max="14087" width="11.42578125" style="100"/>
    <col min="14088" max="14088" width="13.42578125" style="100" customWidth="1"/>
    <col min="14089" max="14089" width="11.42578125" style="100"/>
    <col min="14090" max="14090" width="13.42578125" style="100" customWidth="1"/>
    <col min="14091" max="14336" width="11.42578125" style="100"/>
    <col min="14337" max="14337" width="16.28515625" style="100" customWidth="1"/>
    <col min="14338" max="14340" width="11.42578125" style="100"/>
    <col min="14341" max="14341" width="14.140625" style="100" customWidth="1"/>
    <col min="14342" max="14343" width="11.42578125" style="100"/>
    <col min="14344" max="14344" width="13.42578125" style="100" customWidth="1"/>
    <col min="14345" max="14345" width="11.42578125" style="100"/>
    <col min="14346" max="14346" width="13.42578125" style="100" customWidth="1"/>
    <col min="14347" max="14592" width="11.42578125" style="100"/>
    <col min="14593" max="14593" width="16.28515625" style="100" customWidth="1"/>
    <col min="14594" max="14596" width="11.42578125" style="100"/>
    <col min="14597" max="14597" width="14.140625" style="100" customWidth="1"/>
    <col min="14598" max="14599" width="11.42578125" style="100"/>
    <col min="14600" max="14600" width="13.42578125" style="100" customWidth="1"/>
    <col min="14601" max="14601" width="11.42578125" style="100"/>
    <col min="14602" max="14602" width="13.42578125" style="100" customWidth="1"/>
    <col min="14603" max="14848" width="11.42578125" style="100"/>
    <col min="14849" max="14849" width="16.28515625" style="100" customWidth="1"/>
    <col min="14850" max="14852" width="11.42578125" style="100"/>
    <col min="14853" max="14853" width="14.140625" style="100" customWidth="1"/>
    <col min="14854" max="14855" width="11.42578125" style="100"/>
    <col min="14856" max="14856" width="13.42578125" style="100" customWidth="1"/>
    <col min="14857" max="14857" width="11.42578125" style="100"/>
    <col min="14858" max="14858" width="13.42578125" style="100" customWidth="1"/>
    <col min="14859" max="15104" width="11.42578125" style="100"/>
    <col min="15105" max="15105" width="16.28515625" style="100" customWidth="1"/>
    <col min="15106" max="15108" width="11.42578125" style="100"/>
    <col min="15109" max="15109" width="14.140625" style="100" customWidth="1"/>
    <col min="15110" max="15111" width="11.42578125" style="100"/>
    <col min="15112" max="15112" width="13.42578125" style="100" customWidth="1"/>
    <col min="15113" max="15113" width="11.42578125" style="100"/>
    <col min="15114" max="15114" width="13.42578125" style="100" customWidth="1"/>
    <col min="15115" max="15360" width="11.42578125" style="100"/>
    <col min="15361" max="15361" width="16.28515625" style="100" customWidth="1"/>
    <col min="15362" max="15364" width="11.42578125" style="100"/>
    <col min="15365" max="15365" width="14.140625" style="100" customWidth="1"/>
    <col min="15366" max="15367" width="11.42578125" style="100"/>
    <col min="15368" max="15368" width="13.42578125" style="100" customWidth="1"/>
    <col min="15369" max="15369" width="11.42578125" style="100"/>
    <col min="15370" max="15370" width="13.42578125" style="100" customWidth="1"/>
    <col min="15371" max="15616" width="11.42578125" style="100"/>
    <col min="15617" max="15617" width="16.28515625" style="100" customWidth="1"/>
    <col min="15618" max="15620" width="11.42578125" style="100"/>
    <col min="15621" max="15621" width="14.140625" style="100" customWidth="1"/>
    <col min="15622" max="15623" width="11.42578125" style="100"/>
    <col min="15624" max="15624" width="13.42578125" style="100" customWidth="1"/>
    <col min="15625" max="15625" width="11.42578125" style="100"/>
    <col min="15626" max="15626" width="13.42578125" style="100" customWidth="1"/>
    <col min="15627" max="15872" width="11.42578125" style="100"/>
    <col min="15873" max="15873" width="16.28515625" style="100" customWidth="1"/>
    <col min="15874" max="15876" width="11.42578125" style="100"/>
    <col min="15877" max="15877" width="14.140625" style="100" customWidth="1"/>
    <col min="15878" max="15879" width="11.42578125" style="100"/>
    <col min="15880" max="15880" width="13.42578125" style="100" customWidth="1"/>
    <col min="15881" max="15881" width="11.42578125" style="100"/>
    <col min="15882" max="15882" width="13.42578125" style="100" customWidth="1"/>
    <col min="15883" max="16128" width="11.42578125" style="100"/>
    <col min="16129" max="16129" width="16.28515625" style="100" customWidth="1"/>
    <col min="16130" max="16132" width="11.42578125" style="100"/>
    <col min="16133" max="16133" width="14.140625" style="100" customWidth="1"/>
    <col min="16134" max="16135" width="11.42578125" style="100"/>
    <col min="16136" max="16136" width="13.42578125" style="100" customWidth="1"/>
    <col min="16137" max="16137" width="11.42578125" style="100"/>
    <col min="16138" max="16138" width="13.42578125" style="100" customWidth="1"/>
    <col min="16139" max="16384" width="11.42578125" style="100"/>
  </cols>
  <sheetData>
    <row r="5" spans="2:9" x14ac:dyDescent="0.2">
      <c r="B5" s="99"/>
      <c r="C5" s="99"/>
      <c r="D5" s="99"/>
      <c r="E5" s="99"/>
      <c r="F5" s="99"/>
      <c r="G5" s="99"/>
      <c r="H5" s="99"/>
    </row>
    <row r="6" spans="2:9" ht="23.25" x14ac:dyDescent="0.35">
      <c r="B6" s="101"/>
      <c r="C6" s="99"/>
      <c r="D6" s="99"/>
      <c r="E6" s="99"/>
      <c r="F6" s="99"/>
      <c r="G6" s="99"/>
      <c r="H6" s="99"/>
      <c r="I6" s="102"/>
    </row>
    <row r="7" spans="2:9" x14ac:dyDescent="0.2">
      <c r="B7" s="99"/>
      <c r="C7" s="99"/>
      <c r="D7" s="99"/>
      <c r="E7" s="99"/>
      <c r="F7" s="99"/>
      <c r="G7" s="99"/>
      <c r="H7" s="99"/>
      <c r="I7" s="99"/>
    </row>
    <row r="8" spans="2:9" x14ac:dyDescent="0.2">
      <c r="B8" s="99"/>
      <c r="C8" s="99"/>
      <c r="D8" s="99"/>
      <c r="F8" s="99"/>
      <c r="G8" s="99"/>
      <c r="H8" s="99"/>
    </row>
    <row r="9" spans="2:9" x14ac:dyDescent="0.2">
      <c r="B9" s="99"/>
      <c r="C9" s="99"/>
      <c r="D9" s="99"/>
      <c r="E9" s="99"/>
      <c r="F9" s="99"/>
      <c r="G9" s="99"/>
      <c r="H9" s="99"/>
    </row>
    <row r="10" spans="2:9" ht="23.25" x14ac:dyDescent="0.35">
      <c r="B10" s="99"/>
      <c r="C10" s="99"/>
      <c r="D10" s="99"/>
      <c r="I10" s="102"/>
    </row>
    <row r="11" spans="2:9" x14ac:dyDescent="0.2">
      <c r="B11" s="99"/>
      <c r="C11" s="99"/>
      <c r="D11" s="99"/>
    </row>
    <row r="12" spans="2:9" ht="27" customHeight="1" x14ac:dyDescent="0.35">
      <c r="B12" s="99"/>
      <c r="C12" s="99"/>
      <c r="D12" s="99"/>
      <c r="E12" s="99"/>
      <c r="F12" s="99"/>
      <c r="G12" s="99"/>
      <c r="H12" s="99"/>
      <c r="I12" s="102"/>
    </row>
    <row r="13" spans="2:9" ht="19.5" customHeight="1" x14ac:dyDescent="0.35">
      <c r="B13" s="99"/>
      <c r="C13" s="94"/>
      <c r="D13" s="94"/>
      <c r="E13" s="94"/>
      <c r="F13" s="94"/>
      <c r="G13" s="94"/>
      <c r="H13" s="94"/>
      <c r="I13" s="102"/>
    </row>
    <row r="14" spans="2:9" x14ac:dyDescent="0.2">
      <c r="B14" s="99"/>
      <c r="C14" s="99"/>
      <c r="D14" s="99"/>
      <c r="F14" s="99"/>
      <c r="G14" s="99"/>
      <c r="H14" s="99"/>
    </row>
    <row r="15" spans="2:9" x14ac:dyDescent="0.2">
      <c r="B15" s="99"/>
      <c r="C15" s="99"/>
      <c r="D15" s="99"/>
      <c r="F15" s="99"/>
      <c r="G15" s="99"/>
      <c r="H15" s="99"/>
      <c r="I15" s="99"/>
    </row>
    <row r="16" spans="2:9" ht="34.5" x14ac:dyDescent="0.45">
      <c r="B16" s="99"/>
      <c r="C16" s="99"/>
      <c r="D16" s="99"/>
      <c r="E16" s="103"/>
      <c r="F16" s="99"/>
      <c r="G16" s="99"/>
      <c r="H16" s="99"/>
      <c r="I16" s="99"/>
    </row>
    <row r="17" spans="2:9" ht="33" x14ac:dyDescent="0.45">
      <c r="B17" s="99"/>
      <c r="C17" s="99"/>
      <c r="D17" s="99"/>
      <c r="E17" s="104"/>
      <c r="F17" s="99"/>
      <c r="G17" s="99"/>
      <c r="H17" s="99"/>
      <c r="I17" s="99"/>
    </row>
    <row r="18" spans="2:9" ht="33" x14ac:dyDescent="0.45">
      <c r="D18" s="104"/>
    </row>
    <row r="19" spans="2:9" ht="18.75" x14ac:dyDescent="0.3">
      <c r="E19" s="105"/>
      <c r="I19" s="106"/>
    </row>
    <row r="21" spans="2:9" x14ac:dyDescent="0.2">
      <c r="E21" s="107"/>
    </row>
    <row r="22" spans="2:9" ht="26.25" x14ac:dyDescent="0.4">
      <c r="E22" s="108"/>
    </row>
    <row r="25" spans="2:9" ht="18.75" x14ac:dyDescent="0.3">
      <c r="E25" s="109"/>
    </row>
    <row r="26" spans="2:9" ht="18.75" x14ac:dyDescent="0.3">
      <c r="E26" s="110"/>
    </row>
    <row r="28" spans="2:9" x14ac:dyDescent="0.2">
      <c r="D28" s="94"/>
      <c r="E28" s="94"/>
      <c r="F28" s="94"/>
      <c r="G28" s="94"/>
      <c r="H28" s="94"/>
    </row>
    <row r="33" spans="1:9" ht="35.25" x14ac:dyDescent="0.2">
      <c r="A33" s="111"/>
    </row>
    <row r="36" spans="1:9" ht="33" x14ac:dyDescent="0.2">
      <c r="B36" s="112"/>
    </row>
    <row r="39" spans="1:9" ht="18" x14ac:dyDescent="0.25">
      <c r="B39" s="113"/>
    </row>
    <row r="41" spans="1:9" ht="18.75" x14ac:dyDescent="0.3">
      <c r="I41" s="114"/>
    </row>
    <row r="43" spans="1:9" ht="18.75" x14ac:dyDescent="0.3">
      <c r="B43" s="192"/>
      <c r="C43" s="192"/>
      <c r="D43" s="192"/>
    </row>
    <row r="57" spans="10:10" ht="18.75" x14ac:dyDescent="0.3">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42</v>
      </c>
      <c r="B7" s="19" t="s">
        <v>3</v>
      </c>
      <c r="C7" s="20">
        <v>124066.90919999999</v>
      </c>
      <c r="D7" s="20">
        <v>135636.54006907999</v>
      </c>
      <c r="E7" s="21">
        <v>153714.38553092346</v>
      </c>
      <c r="F7" s="22" t="s">
        <v>241</v>
      </c>
      <c r="G7" s="23">
        <v>23.8963608605182</v>
      </c>
      <c r="H7" s="24">
        <v>13.32815290970737</v>
      </c>
    </row>
    <row r="8" spans="1:8" x14ac:dyDescent="0.2">
      <c r="A8" s="199"/>
      <c r="B8" s="25" t="s">
        <v>242</v>
      </c>
      <c r="C8" s="26">
        <v>92730.628368125996</v>
      </c>
      <c r="D8" s="26">
        <v>103685.175551444</v>
      </c>
      <c r="E8" s="26">
        <v>116619.830943625</v>
      </c>
      <c r="F8" s="27"/>
      <c r="G8" s="28">
        <v>25.761933242447824</v>
      </c>
      <c r="H8" s="29">
        <v>12.474932239241269</v>
      </c>
    </row>
    <row r="9" spans="1:8" x14ac:dyDescent="0.2">
      <c r="A9" s="30" t="s">
        <v>18</v>
      </c>
      <c r="B9" s="31" t="s">
        <v>3</v>
      </c>
      <c r="C9" s="20">
        <v>11420.313200000001</v>
      </c>
      <c r="D9" s="20">
        <v>10335.766454119999</v>
      </c>
      <c r="E9" s="21">
        <v>9687.2571099413872</v>
      </c>
      <c r="F9" s="22" t="s">
        <v>241</v>
      </c>
      <c r="G9" s="32">
        <v>-15.175206316220937</v>
      </c>
      <c r="H9" s="33">
        <v>-6.2744194836185159</v>
      </c>
    </row>
    <row r="10" spans="1:8" x14ac:dyDescent="0.2">
      <c r="A10" s="34"/>
      <c r="B10" s="25" t="s">
        <v>242</v>
      </c>
      <c r="C10" s="26">
        <v>9014.5051347829994</v>
      </c>
      <c r="D10" s="26">
        <v>8150.5542433909995</v>
      </c>
      <c r="E10" s="26">
        <v>7641.6130635279997</v>
      </c>
      <c r="F10" s="27"/>
      <c r="G10" s="35">
        <v>-15.229810740887089</v>
      </c>
      <c r="H10" s="29">
        <v>-6.2442524111250748</v>
      </c>
    </row>
    <row r="11" spans="1:8" x14ac:dyDescent="0.2">
      <c r="A11" s="30" t="s">
        <v>19</v>
      </c>
      <c r="B11" s="31" t="s">
        <v>3</v>
      </c>
      <c r="C11" s="20">
        <v>6407.0439999999999</v>
      </c>
      <c r="D11" s="20">
        <v>6803.5548470659996</v>
      </c>
      <c r="E11" s="21">
        <v>5594.926740836464</v>
      </c>
      <c r="F11" s="22" t="s">
        <v>241</v>
      </c>
      <c r="G11" s="37">
        <v>-12.675381332850776</v>
      </c>
      <c r="H11" s="33">
        <v>-17.764655880605574</v>
      </c>
    </row>
    <row r="12" spans="1:8" x14ac:dyDescent="0.2">
      <c r="A12" s="34"/>
      <c r="B12" s="25" t="s">
        <v>242</v>
      </c>
      <c r="C12" s="26">
        <v>4882.6837826090004</v>
      </c>
      <c r="D12" s="26">
        <v>5399.84747797</v>
      </c>
      <c r="E12" s="26">
        <v>4380.0435450949999</v>
      </c>
      <c r="F12" s="27"/>
      <c r="G12" s="28">
        <v>-10.29434343678551</v>
      </c>
      <c r="H12" s="29">
        <v>-18.885791441990534</v>
      </c>
    </row>
    <row r="13" spans="1:8" x14ac:dyDescent="0.2">
      <c r="A13" s="30" t="s">
        <v>20</v>
      </c>
      <c r="B13" s="31" t="s">
        <v>3</v>
      </c>
      <c r="C13" s="20">
        <v>23698.497142856999</v>
      </c>
      <c r="D13" s="20">
        <v>22348.216593841</v>
      </c>
      <c r="E13" s="21">
        <v>19950.782346190539</v>
      </c>
      <c r="F13" s="22" t="s">
        <v>241</v>
      </c>
      <c r="G13" s="23">
        <v>-15.814145403714193</v>
      </c>
      <c r="H13" s="24">
        <v>-10.727631162797906</v>
      </c>
    </row>
    <row r="14" spans="1:8" x14ac:dyDescent="0.2">
      <c r="A14" s="34"/>
      <c r="B14" s="25" t="s">
        <v>242</v>
      </c>
      <c r="C14" s="26">
        <v>17915.801801242</v>
      </c>
      <c r="D14" s="26">
        <v>17356.879751413999</v>
      </c>
      <c r="E14" s="26">
        <v>15354.973116712001</v>
      </c>
      <c r="F14" s="27"/>
      <c r="G14" s="38">
        <v>-14.293687287567963</v>
      </c>
      <c r="H14" s="24">
        <v>-11.533793304864659</v>
      </c>
    </row>
    <row r="15" spans="1:8" x14ac:dyDescent="0.2">
      <c r="A15" s="30" t="s">
        <v>21</v>
      </c>
      <c r="B15" s="31" t="s">
        <v>3</v>
      </c>
      <c r="C15" s="20">
        <v>1663.145</v>
      </c>
      <c r="D15" s="20">
        <v>1871.35483987</v>
      </c>
      <c r="E15" s="21">
        <v>1656.0134199892484</v>
      </c>
      <c r="F15" s="22" t="s">
        <v>241</v>
      </c>
      <c r="G15" s="37">
        <v>-0.42880085685563074</v>
      </c>
      <c r="H15" s="33">
        <v>-11.507246797497316</v>
      </c>
    </row>
    <row r="16" spans="1:8" x14ac:dyDescent="0.2">
      <c r="A16" s="34"/>
      <c r="B16" s="25" t="s">
        <v>242</v>
      </c>
      <c r="C16" s="26">
        <v>1219.233858696</v>
      </c>
      <c r="D16" s="26">
        <v>1408.256594163</v>
      </c>
      <c r="E16" s="26">
        <v>1235.283825708</v>
      </c>
      <c r="F16" s="27"/>
      <c r="G16" s="28">
        <v>1.3163977441674461</v>
      </c>
      <c r="H16" s="29">
        <v>-12.282759347404777</v>
      </c>
    </row>
    <row r="17" spans="1:8" x14ac:dyDescent="0.2">
      <c r="A17" s="30" t="s">
        <v>22</v>
      </c>
      <c r="B17" s="31" t="s">
        <v>3</v>
      </c>
      <c r="C17" s="20">
        <v>4825.1450000000004</v>
      </c>
      <c r="D17" s="20">
        <v>5157.3548398700004</v>
      </c>
      <c r="E17" s="21">
        <v>5164.235999991909</v>
      </c>
      <c r="F17" s="22" t="s">
        <v>241</v>
      </c>
      <c r="G17" s="37">
        <v>7.0275815543762548</v>
      </c>
      <c r="H17" s="33">
        <v>0.1334242132946315</v>
      </c>
    </row>
    <row r="18" spans="1:8" x14ac:dyDescent="0.2">
      <c r="A18" s="34"/>
      <c r="B18" s="25" t="s">
        <v>242</v>
      </c>
      <c r="C18" s="26">
        <v>3870.233858696</v>
      </c>
      <c r="D18" s="26">
        <v>3971.256594163</v>
      </c>
      <c r="E18" s="26">
        <v>4030.2838257080002</v>
      </c>
      <c r="F18" s="27"/>
      <c r="G18" s="28">
        <v>4.1354081653847601</v>
      </c>
      <c r="H18" s="29">
        <v>1.4863615620244417</v>
      </c>
    </row>
    <row r="19" spans="1:8" x14ac:dyDescent="0.2">
      <c r="A19" s="30" t="s">
        <v>190</v>
      </c>
      <c r="B19" s="31" t="s">
        <v>3</v>
      </c>
      <c r="C19" s="20">
        <v>52770.242857142999</v>
      </c>
      <c r="D19" s="20">
        <v>64641.041484601999</v>
      </c>
      <c r="E19" s="21">
        <v>78768.358448385305</v>
      </c>
      <c r="F19" s="22" t="s">
        <v>241</v>
      </c>
      <c r="G19" s="23">
        <v>49.266621079654925</v>
      </c>
      <c r="H19" s="24">
        <v>21.855026836392398</v>
      </c>
    </row>
    <row r="20" spans="1:8" x14ac:dyDescent="0.2">
      <c r="A20" s="30"/>
      <c r="B20" s="25" t="s">
        <v>242</v>
      </c>
      <c r="C20" s="26">
        <v>39158.004503106</v>
      </c>
      <c r="D20" s="26">
        <v>48413.199378536003</v>
      </c>
      <c r="E20" s="26">
        <v>58811.432791779996</v>
      </c>
      <c r="F20" s="27"/>
      <c r="G20" s="38">
        <v>50.190065959860362</v>
      </c>
      <c r="H20" s="24">
        <v>21.478095946400217</v>
      </c>
    </row>
    <row r="21" spans="1:8" x14ac:dyDescent="0.2">
      <c r="A21" s="39" t="s">
        <v>12</v>
      </c>
      <c r="B21" s="31" t="s">
        <v>3</v>
      </c>
      <c r="C21" s="20">
        <v>1342.087</v>
      </c>
      <c r="D21" s="20">
        <v>1255.2129039219999</v>
      </c>
      <c r="E21" s="21">
        <v>1382.5984682674407</v>
      </c>
      <c r="F21" s="22" t="s">
        <v>241</v>
      </c>
      <c r="G21" s="37">
        <v>3.0185426330365175</v>
      </c>
      <c r="H21" s="33">
        <v>10.148522529318797</v>
      </c>
    </row>
    <row r="22" spans="1:8" x14ac:dyDescent="0.2">
      <c r="A22" s="34"/>
      <c r="B22" s="25" t="s">
        <v>242</v>
      </c>
      <c r="C22" s="26">
        <v>990.14031521699997</v>
      </c>
      <c r="D22" s="26">
        <v>976.15395649699997</v>
      </c>
      <c r="E22" s="26">
        <v>1056.1702954249999</v>
      </c>
      <c r="F22" s="27"/>
      <c r="G22" s="28">
        <v>6.6687497916422984</v>
      </c>
      <c r="H22" s="29">
        <v>8.1971023520863895</v>
      </c>
    </row>
    <row r="23" spans="1:8" x14ac:dyDescent="0.2">
      <c r="A23" s="39" t="s">
        <v>23</v>
      </c>
      <c r="B23" s="31" t="s">
        <v>3</v>
      </c>
      <c r="C23" s="20">
        <v>4004.145</v>
      </c>
      <c r="D23" s="20">
        <v>4258.3548398700004</v>
      </c>
      <c r="E23" s="21">
        <v>4604.2901076044518</v>
      </c>
      <c r="F23" s="22" t="s">
        <v>241</v>
      </c>
      <c r="G23" s="23">
        <v>14.988096275345967</v>
      </c>
      <c r="H23" s="24">
        <v>8.1236834585868536</v>
      </c>
    </row>
    <row r="24" spans="1:8" x14ac:dyDescent="0.2">
      <c r="A24" s="34"/>
      <c r="B24" s="25" t="s">
        <v>242</v>
      </c>
      <c r="C24" s="26">
        <v>2822.233858696</v>
      </c>
      <c r="D24" s="26">
        <v>3081.256594163</v>
      </c>
      <c r="E24" s="26">
        <v>3302.2838257080002</v>
      </c>
      <c r="F24" s="27"/>
      <c r="G24" s="28">
        <v>17.009574367228566</v>
      </c>
      <c r="H24" s="29">
        <v>7.1732822240025342</v>
      </c>
    </row>
    <row r="25" spans="1:8" x14ac:dyDescent="0.2">
      <c r="A25" s="30" t="s">
        <v>24</v>
      </c>
      <c r="B25" s="31" t="s">
        <v>3</v>
      </c>
      <c r="C25" s="20">
        <v>19741.29</v>
      </c>
      <c r="D25" s="20">
        <v>20760.709679741001</v>
      </c>
      <c r="E25" s="21">
        <v>29198.734051332965</v>
      </c>
      <c r="F25" s="22" t="s">
        <v>241</v>
      </c>
      <c r="G25" s="23">
        <v>47.906920223212182</v>
      </c>
      <c r="H25" s="24">
        <v>40.644200038238921</v>
      </c>
    </row>
    <row r="26" spans="1:8" ht="13.5" thickBot="1" x14ac:dyDescent="0.25">
      <c r="A26" s="41"/>
      <c r="B26" s="42" t="s">
        <v>242</v>
      </c>
      <c r="C26" s="43">
        <v>14115.467717391</v>
      </c>
      <c r="D26" s="43">
        <v>16167.513188325</v>
      </c>
      <c r="E26" s="43">
        <v>22082.567651415</v>
      </c>
      <c r="F26" s="44"/>
      <c r="G26" s="45">
        <v>56.44233753733937</v>
      </c>
      <c r="H26" s="46">
        <v>36.586050026304719</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42</v>
      </c>
      <c r="B35" s="19" t="s">
        <v>3</v>
      </c>
      <c r="C35" s="80">
        <v>1323.5516696760001</v>
      </c>
      <c r="D35" s="80">
        <v>1365.661892734</v>
      </c>
      <c r="E35" s="83">
        <v>1318.4961293095203</v>
      </c>
      <c r="F35" s="22" t="s">
        <v>241</v>
      </c>
      <c r="G35" s="23">
        <v>-0.38196773743766244</v>
      </c>
      <c r="H35" s="24">
        <v>-3.4536925776010179</v>
      </c>
    </row>
    <row r="36" spans="1:8" ht="12.75" customHeight="1" x14ac:dyDescent="0.2">
      <c r="A36" s="199"/>
      <c r="B36" s="25" t="s">
        <v>242</v>
      </c>
      <c r="C36" s="82">
        <v>1005.165462245</v>
      </c>
      <c r="D36" s="82">
        <v>1036.275774788</v>
      </c>
      <c r="E36" s="82">
        <v>1000.765858346</v>
      </c>
      <c r="F36" s="27"/>
      <c r="G36" s="28">
        <v>-0.43769946981402086</v>
      </c>
      <c r="H36" s="29">
        <v>-3.426685956184258</v>
      </c>
    </row>
    <row r="37" spans="1:8" x14ac:dyDescent="0.2">
      <c r="A37" s="30" t="s">
        <v>18</v>
      </c>
      <c r="B37" s="31" t="s">
        <v>3</v>
      </c>
      <c r="C37" s="80">
        <v>447.58915100600001</v>
      </c>
      <c r="D37" s="80">
        <v>429.32155007400002</v>
      </c>
      <c r="E37" s="83">
        <v>435.89814675769867</v>
      </c>
      <c r="F37" s="22" t="s">
        <v>241</v>
      </c>
      <c r="G37" s="32">
        <v>-2.6119945539396383</v>
      </c>
      <c r="H37" s="33">
        <v>1.531858040334825</v>
      </c>
    </row>
    <row r="38" spans="1:8" x14ac:dyDescent="0.2">
      <c r="A38" s="34"/>
      <c r="B38" s="25" t="s">
        <v>242</v>
      </c>
      <c r="C38" s="82">
        <v>347.64598399599998</v>
      </c>
      <c r="D38" s="82">
        <v>309.736076798</v>
      </c>
      <c r="E38" s="82">
        <v>322.119039456</v>
      </c>
      <c r="F38" s="27"/>
      <c r="G38" s="35">
        <v>-7.3427986270923498</v>
      </c>
      <c r="H38" s="29">
        <v>3.9979077626387465</v>
      </c>
    </row>
    <row r="39" spans="1:8" x14ac:dyDescent="0.2">
      <c r="A39" s="30" t="s">
        <v>19</v>
      </c>
      <c r="B39" s="31" t="s">
        <v>3</v>
      </c>
      <c r="C39" s="80">
        <v>166.65580827100001</v>
      </c>
      <c r="D39" s="80">
        <v>206.89560650799999</v>
      </c>
      <c r="E39" s="83">
        <v>113.80272496019737</v>
      </c>
      <c r="F39" s="22" t="s">
        <v>241</v>
      </c>
      <c r="G39" s="37">
        <v>-31.713916159980414</v>
      </c>
      <c r="H39" s="33">
        <v>-44.995098310221017</v>
      </c>
    </row>
    <row r="40" spans="1:8" x14ac:dyDescent="0.2">
      <c r="A40" s="34"/>
      <c r="B40" s="25" t="s">
        <v>242</v>
      </c>
      <c r="C40" s="82">
        <v>121.871984126</v>
      </c>
      <c r="D40" s="82">
        <v>167.463831798</v>
      </c>
      <c r="E40" s="82">
        <v>88.945556264999993</v>
      </c>
      <c r="F40" s="27"/>
      <c r="G40" s="28">
        <v>-27.017224751964577</v>
      </c>
      <c r="H40" s="29">
        <v>-46.886706633890455</v>
      </c>
    </row>
    <row r="41" spans="1:8" x14ac:dyDescent="0.2">
      <c r="A41" s="30" t="s">
        <v>20</v>
      </c>
      <c r="B41" s="31" t="s">
        <v>3</v>
      </c>
      <c r="C41" s="80">
        <v>290.73853262900002</v>
      </c>
      <c r="D41" s="80">
        <v>272.00910261600001</v>
      </c>
      <c r="E41" s="83">
        <v>240.55486959652816</v>
      </c>
      <c r="F41" s="22" t="s">
        <v>241</v>
      </c>
      <c r="G41" s="23">
        <v>-17.260754045460232</v>
      </c>
      <c r="H41" s="24">
        <v>-11.563669273184701</v>
      </c>
    </row>
    <row r="42" spans="1:8" x14ac:dyDescent="0.2">
      <c r="A42" s="34"/>
      <c r="B42" s="25" t="s">
        <v>242</v>
      </c>
      <c r="C42" s="82">
        <v>220.90987499100001</v>
      </c>
      <c r="D42" s="82">
        <v>205.91794605699999</v>
      </c>
      <c r="E42" s="82">
        <v>182.330020972</v>
      </c>
      <c r="F42" s="27"/>
      <c r="G42" s="38">
        <v>-17.464069462975246</v>
      </c>
      <c r="H42" s="24">
        <v>-11.455011831980215</v>
      </c>
    </row>
    <row r="43" spans="1:8" x14ac:dyDescent="0.2">
      <c r="A43" s="30" t="s">
        <v>21</v>
      </c>
      <c r="B43" s="31" t="s">
        <v>3</v>
      </c>
      <c r="C43" s="80">
        <v>7.9317948840000003</v>
      </c>
      <c r="D43" s="80">
        <v>9.4231151929999992</v>
      </c>
      <c r="E43" s="83">
        <v>8.8374408970752718</v>
      </c>
      <c r="F43" s="22" t="s">
        <v>241</v>
      </c>
      <c r="G43" s="37">
        <v>11.417920235206026</v>
      </c>
      <c r="H43" s="33">
        <v>-6.2152938166329221</v>
      </c>
    </row>
    <row r="44" spans="1:8" x14ac:dyDescent="0.2">
      <c r="A44" s="34"/>
      <c r="B44" s="25" t="s">
        <v>242</v>
      </c>
      <c r="C44" s="82">
        <v>6.1507893710000001</v>
      </c>
      <c r="D44" s="82">
        <v>7.181910641</v>
      </c>
      <c r="E44" s="82">
        <v>6.7742657629999998</v>
      </c>
      <c r="F44" s="27"/>
      <c r="G44" s="28">
        <v>10.136526458532174</v>
      </c>
      <c r="H44" s="29">
        <v>-5.6759948484020697</v>
      </c>
    </row>
    <row r="45" spans="1:8" x14ac:dyDescent="0.2">
      <c r="A45" s="30" t="s">
        <v>22</v>
      </c>
      <c r="B45" s="31" t="s">
        <v>3</v>
      </c>
      <c r="C45" s="80">
        <v>24.428014526999998</v>
      </c>
      <c r="D45" s="80">
        <v>23.602795477000001</v>
      </c>
      <c r="E45" s="83">
        <v>23.152291477643026</v>
      </c>
      <c r="F45" s="22" t="s">
        <v>241</v>
      </c>
      <c r="G45" s="37">
        <v>-5.2223771520478266</v>
      </c>
      <c r="H45" s="33">
        <v>-1.9086891626713225</v>
      </c>
    </row>
    <row r="46" spans="1:8" x14ac:dyDescent="0.2">
      <c r="A46" s="34"/>
      <c r="B46" s="25" t="s">
        <v>242</v>
      </c>
      <c r="C46" s="82">
        <v>20.033539662999999</v>
      </c>
      <c r="D46" s="82">
        <v>19.349627298000001</v>
      </c>
      <c r="E46" s="82">
        <v>18.982639019000001</v>
      </c>
      <c r="F46" s="27"/>
      <c r="G46" s="28">
        <v>-5.2457062589938062</v>
      </c>
      <c r="H46" s="29">
        <v>-1.8966167841275876</v>
      </c>
    </row>
    <row r="47" spans="1:8" x14ac:dyDescent="0.2">
      <c r="A47" s="30" t="s">
        <v>190</v>
      </c>
      <c r="B47" s="31" t="s">
        <v>3</v>
      </c>
      <c r="C47" s="80">
        <v>196.867293805</v>
      </c>
      <c r="D47" s="80">
        <v>233.15142418299999</v>
      </c>
      <c r="E47" s="83">
        <v>260.32003607224539</v>
      </c>
      <c r="F47" s="22" t="s">
        <v>241</v>
      </c>
      <c r="G47" s="23">
        <v>32.23122593948807</v>
      </c>
      <c r="H47" s="24">
        <v>11.652775437443097</v>
      </c>
    </row>
    <row r="48" spans="1:8" x14ac:dyDescent="0.2">
      <c r="A48" s="30"/>
      <c r="B48" s="25" t="s">
        <v>242</v>
      </c>
      <c r="C48" s="82">
        <v>148.75451704299999</v>
      </c>
      <c r="D48" s="82">
        <v>181.151723911</v>
      </c>
      <c r="E48" s="82">
        <v>200.37264765699999</v>
      </c>
      <c r="F48" s="27"/>
      <c r="G48" s="38">
        <v>34.700210548281291</v>
      </c>
      <c r="H48" s="24">
        <v>10.61040068017418</v>
      </c>
    </row>
    <row r="49" spans="1:8" x14ac:dyDescent="0.2">
      <c r="A49" s="39" t="s">
        <v>12</v>
      </c>
      <c r="B49" s="31" t="s">
        <v>3</v>
      </c>
      <c r="C49" s="80">
        <v>15.776880630999999</v>
      </c>
      <c r="D49" s="80">
        <v>13.56127234</v>
      </c>
      <c r="E49" s="83">
        <v>13.194645953929188</v>
      </c>
      <c r="F49" s="22" t="s">
        <v>241</v>
      </c>
      <c r="G49" s="37">
        <v>-16.367206784825242</v>
      </c>
      <c r="H49" s="33">
        <v>-2.7034807419169766</v>
      </c>
    </row>
    <row r="50" spans="1:8" x14ac:dyDescent="0.2">
      <c r="A50" s="34"/>
      <c r="B50" s="25" t="s">
        <v>242</v>
      </c>
      <c r="C50" s="82">
        <v>12.486345117000001</v>
      </c>
      <c r="D50" s="82">
        <v>10.864819775000001</v>
      </c>
      <c r="E50" s="82">
        <v>10.527937902</v>
      </c>
      <c r="F50" s="27"/>
      <c r="G50" s="28">
        <v>-15.684391202143331</v>
      </c>
      <c r="H50" s="29">
        <v>-3.1006669229356874</v>
      </c>
    </row>
    <row r="51" spans="1:8" x14ac:dyDescent="0.2">
      <c r="A51" s="39" t="s">
        <v>23</v>
      </c>
      <c r="B51" s="31" t="s">
        <v>3</v>
      </c>
      <c r="C51" s="80">
        <v>90.88944042</v>
      </c>
      <c r="D51" s="80">
        <v>86.480130617</v>
      </c>
      <c r="E51" s="83">
        <v>92.080624036100673</v>
      </c>
      <c r="F51" s="22" t="s">
        <v>241</v>
      </c>
      <c r="G51" s="23">
        <v>1.3105852677673226</v>
      </c>
      <c r="H51" s="24">
        <v>6.4760464388102292</v>
      </c>
    </row>
    <row r="52" spans="1:8" x14ac:dyDescent="0.2">
      <c r="A52" s="34"/>
      <c r="B52" s="25" t="s">
        <v>242</v>
      </c>
      <c r="C52" s="82">
        <v>65.796571998000005</v>
      </c>
      <c r="D52" s="82">
        <v>62.765230772999999</v>
      </c>
      <c r="E52" s="82">
        <v>66.772824120999999</v>
      </c>
      <c r="F52" s="27"/>
      <c r="G52" s="38">
        <v>1.4837431394293219</v>
      </c>
      <c r="H52" s="24">
        <v>6.3850531554549264</v>
      </c>
    </row>
    <row r="53" spans="1:8" x14ac:dyDescent="0.2">
      <c r="A53" s="30" t="s">
        <v>24</v>
      </c>
      <c r="B53" s="31" t="s">
        <v>3</v>
      </c>
      <c r="C53" s="80">
        <v>82.674753503000005</v>
      </c>
      <c r="D53" s="80">
        <v>91.216895726999994</v>
      </c>
      <c r="E53" s="83">
        <v>135.84475224973531</v>
      </c>
      <c r="F53" s="22" t="s">
        <v>241</v>
      </c>
      <c r="G53" s="37">
        <v>64.312255548250192</v>
      </c>
      <c r="H53" s="33">
        <v>48.9249893531792</v>
      </c>
    </row>
    <row r="54" spans="1:8" ht="13.5" thickBot="1" x14ac:dyDescent="0.25">
      <c r="A54" s="41"/>
      <c r="B54" s="42" t="s">
        <v>242</v>
      </c>
      <c r="C54" s="86">
        <v>61.515855938000001</v>
      </c>
      <c r="D54" s="86">
        <v>71.844607737999993</v>
      </c>
      <c r="E54" s="86">
        <v>104.94692719</v>
      </c>
      <c r="F54" s="44"/>
      <c r="G54" s="45">
        <v>70.601425583304689</v>
      </c>
      <c r="H54" s="46">
        <v>46.074883688858336</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3">
        <v>14</v>
      </c>
    </row>
    <row r="62" spans="1:8"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44</v>
      </c>
      <c r="B7" s="19" t="s">
        <v>3</v>
      </c>
      <c r="C7" s="20">
        <v>108145.685466667</v>
      </c>
      <c r="D7" s="20">
        <v>110745.20394415699</v>
      </c>
      <c r="E7" s="21">
        <v>106469.19930874232</v>
      </c>
      <c r="F7" s="22" t="s">
        <v>241</v>
      </c>
      <c r="G7" s="23">
        <v>-1.5502108574099367</v>
      </c>
      <c r="H7" s="24">
        <v>-3.8611194734634751</v>
      </c>
    </row>
    <row r="8" spans="1:8" x14ac:dyDescent="0.2">
      <c r="A8" s="199"/>
      <c r="B8" s="25" t="s">
        <v>242</v>
      </c>
      <c r="C8" s="26">
        <v>82065.255009678993</v>
      </c>
      <c r="D8" s="26">
        <v>84406.458586512003</v>
      </c>
      <c r="E8" s="26">
        <v>81028.961555290007</v>
      </c>
      <c r="F8" s="27"/>
      <c r="G8" s="28">
        <v>-1.2627676039838889</v>
      </c>
      <c r="H8" s="29">
        <v>-4.00146752722749</v>
      </c>
    </row>
    <row r="9" spans="1:8" x14ac:dyDescent="0.2">
      <c r="A9" s="30" t="s">
        <v>18</v>
      </c>
      <c r="B9" s="31" t="s">
        <v>3</v>
      </c>
      <c r="C9" s="20">
        <v>11525.9748</v>
      </c>
      <c r="D9" s="20">
        <v>11306.750091579999</v>
      </c>
      <c r="E9" s="21">
        <v>11234.19052101954</v>
      </c>
      <c r="F9" s="22" t="s">
        <v>241</v>
      </c>
      <c r="G9" s="32">
        <v>-2.5315366729802236</v>
      </c>
      <c r="H9" s="33">
        <v>-0.64173674993041629</v>
      </c>
    </row>
    <row r="10" spans="1:8" x14ac:dyDescent="0.2">
      <c r="A10" s="34"/>
      <c r="B10" s="25" t="s">
        <v>242</v>
      </c>
      <c r="C10" s="26">
        <v>8553.6645826090007</v>
      </c>
      <c r="D10" s="26">
        <v>8291.2085692220007</v>
      </c>
      <c r="E10" s="26">
        <v>8270.7794256640009</v>
      </c>
      <c r="F10" s="27"/>
      <c r="G10" s="35">
        <v>-3.3071808487809022</v>
      </c>
      <c r="H10" s="29">
        <v>-0.24639524367816534</v>
      </c>
    </row>
    <row r="11" spans="1:8" x14ac:dyDescent="0.2">
      <c r="A11" s="30" t="s">
        <v>19</v>
      </c>
      <c r="B11" s="31" t="s">
        <v>3</v>
      </c>
      <c r="C11" s="20">
        <v>43902.915999999997</v>
      </c>
      <c r="D11" s="20">
        <v>49166.166971933999</v>
      </c>
      <c r="E11" s="21">
        <v>45280.976169096612</v>
      </c>
      <c r="F11" s="22" t="s">
        <v>241</v>
      </c>
      <c r="G11" s="37">
        <v>3.1388807274136781</v>
      </c>
      <c r="H11" s="33">
        <v>-7.9021633007413641</v>
      </c>
    </row>
    <row r="12" spans="1:8" x14ac:dyDescent="0.2">
      <c r="A12" s="34"/>
      <c r="B12" s="25" t="s">
        <v>242</v>
      </c>
      <c r="C12" s="26">
        <v>33686.548608696001</v>
      </c>
      <c r="D12" s="26">
        <v>37682.695230741003</v>
      </c>
      <c r="E12" s="26">
        <v>34717.931418879998</v>
      </c>
      <c r="F12" s="27"/>
      <c r="G12" s="28">
        <v>3.0617051992015263</v>
      </c>
      <c r="H12" s="29">
        <v>-7.8677063668269369</v>
      </c>
    </row>
    <row r="13" spans="1:8" x14ac:dyDescent="0.2">
      <c r="A13" s="30" t="s">
        <v>20</v>
      </c>
      <c r="B13" s="31" t="s">
        <v>3</v>
      </c>
      <c r="C13" s="20">
        <v>4741.8171428570004</v>
      </c>
      <c r="D13" s="20">
        <v>4341.9366533020002</v>
      </c>
      <c r="E13" s="21">
        <v>3406.758783091519</v>
      </c>
      <c r="F13" s="22" t="s">
        <v>241</v>
      </c>
      <c r="G13" s="23">
        <v>-28.154994584230067</v>
      </c>
      <c r="H13" s="24">
        <v>-21.538266098361603</v>
      </c>
    </row>
    <row r="14" spans="1:8" x14ac:dyDescent="0.2">
      <c r="A14" s="34"/>
      <c r="B14" s="25" t="s">
        <v>242</v>
      </c>
      <c r="C14" s="26">
        <v>3575.6898136650002</v>
      </c>
      <c r="D14" s="26">
        <v>3306.1405860670002</v>
      </c>
      <c r="E14" s="26">
        <v>2585.634008991</v>
      </c>
      <c r="F14" s="27"/>
      <c r="G14" s="38">
        <v>-27.68852602623312</v>
      </c>
      <c r="H14" s="24">
        <v>-21.792980616505417</v>
      </c>
    </row>
    <row r="15" spans="1:8" x14ac:dyDescent="0.2">
      <c r="A15" s="30" t="s">
        <v>21</v>
      </c>
      <c r="B15" s="31" t="s">
        <v>3</v>
      </c>
      <c r="C15" s="20">
        <v>2857.4883333329999</v>
      </c>
      <c r="D15" s="20">
        <v>2942.6065238800002</v>
      </c>
      <c r="E15" s="21">
        <v>2846.416068949211</v>
      </c>
      <c r="F15" s="22" t="s">
        <v>241</v>
      </c>
      <c r="G15" s="37">
        <v>-0.3874824003524111</v>
      </c>
      <c r="H15" s="33">
        <v>-3.2688860760070781</v>
      </c>
    </row>
    <row r="16" spans="1:8" x14ac:dyDescent="0.2">
      <c r="A16" s="34"/>
      <c r="B16" s="25" t="s">
        <v>242</v>
      </c>
      <c r="C16" s="26">
        <v>2214.326195652</v>
      </c>
      <c r="D16" s="26">
        <v>2313.04100427</v>
      </c>
      <c r="E16" s="26">
        <v>2226.7682526220001</v>
      </c>
      <c r="F16" s="27"/>
      <c r="G16" s="28">
        <v>0.56188907462826876</v>
      </c>
      <c r="H16" s="29">
        <v>-3.7298409967110757</v>
      </c>
    </row>
    <row r="17" spans="1:8" x14ac:dyDescent="0.2">
      <c r="A17" s="30" t="s">
        <v>22</v>
      </c>
      <c r="B17" s="31" t="s">
        <v>3</v>
      </c>
      <c r="C17" s="20">
        <v>610.48833333300001</v>
      </c>
      <c r="D17" s="20">
        <v>587.60652388000005</v>
      </c>
      <c r="E17" s="21">
        <v>533.91139885345581</v>
      </c>
      <c r="F17" s="22" t="s">
        <v>241</v>
      </c>
      <c r="G17" s="37">
        <v>-12.543554118629515</v>
      </c>
      <c r="H17" s="33">
        <v>-9.1379388833180712</v>
      </c>
    </row>
    <row r="18" spans="1:8" x14ac:dyDescent="0.2">
      <c r="A18" s="34"/>
      <c r="B18" s="25" t="s">
        <v>242</v>
      </c>
      <c r="C18" s="26">
        <v>487.32619565200002</v>
      </c>
      <c r="D18" s="26">
        <v>444.04100426999997</v>
      </c>
      <c r="E18" s="26">
        <v>410.76825262199998</v>
      </c>
      <c r="F18" s="27"/>
      <c r="G18" s="28">
        <v>-15.70979432525111</v>
      </c>
      <c r="H18" s="29">
        <v>-7.4931709747616964</v>
      </c>
    </row>
    <row r="19" spans="1:8" x14ac:dyDescent="0.2">
      <c r="A19" s="30" t="s">
        <v>190</v>
      </c>
      <c r="B19" s="31" t="s">
        <v>3</v>
      </c>
      <c r="C19" s="20">
        <v>27071.042857142998</v>
      </c>
      <c r="D19" s="20">
        <v>30023.341633255</v>
      </c>
      <c r="E19" s="21">
        <v>29494.356980271623</v>
      </c>
      <c r="F19" s="22" t="s">
        <v>241</v>
      </c>
      <c r="G19" s="23">
        <v>8.9516836714297767</v>
      </c>
      <c r="H19" s="24">
        <v>-1.76191131368752</v>
      </c>
    </row>
    <row r="20" spans="1:8" x14ac:dyDescent="0.2">
      <c r="A20" s="30"/>
      <c r="B20" s="25" t="s">
        <v>242</v>
      </c>
      <c r="C20" s="26">
        <v>20675.224534161</v>
      </c>
      <c r="D20" s="26">
        <v>22477.351465168002</v>
      </c>
      <c r="E20" s="26">
        <v>22227.585022477</v>
      </c>
      <c r="F20" s="27"/>
      <c r="G20" s="38">
        <v>7.5083125977717202</v>
      </c>
      <c r="H20" s="24">
        <v>-1.1111916058173108</v>
      </c>
    </row>
    <row r="21" spans="1:8" x14ac:dyDescent="0.2">
      <c r="A21" s="39" t="s">
        <v>12</v>
      </c>
      <c r="B21" s="31" t="s">
        <v>3</v>
      </c>
      <c r="C21" s="20">
        <v>517.49300000000005</v>
      </c>
      <c r="D21" s="20">
        <v>423.763914328</v>
      </c>
      <c r="E21" s="21">
        <v>398.69804624380725</v>
      </c>
      <c r="F21" s="22" t="s">
        <v>241</v>
      </c>
      <c r="G21" s="37">
        <v>-22.955857133563697</v>
      </c>
      <c r="H21" s="33">
        <v>-5.9150548776532617</v>
      </c>
    </row>
    <row r="22" spans="1:8" x14ac:dyDescent="0.2">
      <c r="A22" s="34"/>
      <c r="B22" s="25" t="s">
        <v>242</v>
      </c>
      <c r="C22" s="26">
        <v>377.79571739099998</v>
      </c>
      <c r="D22" s="26">
        <v>328.22460256199997</v>
      </c>
      <c r="E22" s="26">
        <v>302.66095157299998</v>
      </c>
      <c r="F22" s="27"/>
      <c r="G22" s="28">
        <v>-19.887670071240976</v>
      </c>
      <c r="H22" s="29">
        <v>-7.7884627750203919</v>
      </c>
    </row>
    <row r="23" spans="1:8" x14ac:dyDescent="0.2">
      <c r="A23" s="39" t="s">
        <v>23</v>
      </c>
      <c r="B23" s="31" t="s">
        <v>3</v>
      </c>
      <c r="C23" s="20">
        <v>5843.4883333329999</v>
      </c>
      <c r="D23" s="20">
        <v>6162.6065238800002</v>
      </c>
      <c r="E23" s="21">
        <v>6322.0176611190454</v>
      </c>
      <c r="F23" s="22" t="s">
        <v>241</v>
      </c>
      <c r="G23" s="23">
        <v>8.1891038449819717</v>
      </c>
      <c r="H23" s="24">
        <v>2.5867485879770129</v>
      </c>
    </row>
    <row r="24" spans="1:8" x14ac:dyDescent="0.2">
      <c r="A24" s="34"/>
      <c r="B24" s="25" t="s">
        <v>242</v>
      </c>
      <c r="C24" s="26">
        <v>4150.326195652</v>
      </c>
      <c r="D24" s="26">
        <v>4438.0410042699996</v>
      </c>
      <c r="E24" s="26">
        <v>4531.7682526219996</v>
      </c>
      <c r="F24" s="27"/>
      <c r="G24" s="28">
        <v>9.1906524689459275</v>
      </c>
      <c r="H24" s="29">
        <v>2.1119058670666249</v>
      </c>
    </row>
    <row r="25" spans="1:8" x14ac:dyDescent="0.2">
      <c r="A25" s="30" t="s">
        <v>24</v>
      </c>
      <c r="B25" s="31" t="s">
        <v>3</v>
      </c>
      <c r="C25" s="20">
        <v>14889.976666667</v>
      </c>
      <c r="D25" s="20">
        <v>10837.213047759</v>
      </c>
      <c r="E25" s="21">
        <v>11874.270259931624</v>
      </c>
      <c r="F25" s="22" t="s">
        <v>241</v>
      </c>
      <c r="G25" s="23">
        <v>-20.253264825366699</v>
      </c>
      <c r="H25" s="24">
        <v>9.5694087363824138</v>
      </c>
    </row>
    <row r="26" spans="1:8" ht="13.5" thickBot="1" x14ac:dyDescent="0.25">
      <c r="A26" s="41"/>
      <c r="B26" s="42" t="s">
        <v>242</v>
      </c>
      <c r="C26" s="43">
        <v>11113.652391304</v>
      </c>
      <c r="D26" s="43">
        <v>7835.0820085389996</v>
      </c>
      <c r="E26" s="43">
        <v>8675.5365052449997</v>
      </c>
      <c r="F26" s="44"/>
      <c r="G26" s="45">
        <v>-21.93802541427992</v>
      </c>
      <c r="H26" s="46">
        <v>10.72681173968617</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44</v>
      </c>
      <c r="B35" s="19" t="s">
        <v>3</v>
      </c>
      <c r="C35" s="80">
        <v>4492.1725980459996</v>
      </c>
      <c r="D35" s="80">
        <v>5043.1056053210004</v>
      </c>
      <c r="E35" s="83">
        <v>4742.9522450398645</v>
      </c>
      <c r="F35" s="22" t="s">
        <v>241</v>
      </c>
      <c r="G35" s="23">
        <v>5.5825915304979361</v>
      </c>
      <c r="H35" s="24">
        <v>-5.9517563932122215</v>
      </c>
    </row>
    <row r="36" spans="1:8" ht="12.75" customHeight="1" x14ac:dyDescent="0.2">
      <c r="A36" s="199"/>
      <c r="B36" s="25" t="s">
        <v>242</v>
      </c>
      <c r="C36" s="82">
        <v>3368.100059715</v>
      </c>
      <c r="D36" s="82">
        <v>3742.4821278290001</v>
      </c>
      <c r="E36" s="82">
        <v>3531.7852203550001</v>
      </c>
      <c r="F36" s="27"/>
      <c r="G36" s="28">
        <v>4.8598663263540516</v>
      </c>
      <c r="H36" s="29">
        <v>-5.6298707723214818</v>
      </c>
    </row>
    <row r="37" spans="1:8" x14ac:dyDescent="0.2">
      <c r="A37" s="30" t="s">
        <v>18</v>
      </c>
      <c r="B37" s="31" t="s">
        <v>3</v>
      </c>
      <c r="C37" s="80">
        <v>1806.1311491710001</v>
      </c>
      <c r="D37" s="80">
        <v>1839.5446309690001</v>
      </c>
      <c r="E37" s="83">
        <v>1784.8346427501892</v>
      </c>
      <c r="F37" s="22" t="s">
        <v>241</v>
      </c>
      <c r="G37" s="32">
        <v>-1.1791229241899543</v>
      </c>
      <c r="H37" s="33">
        <v>-2.9741049658573218</v>
      </c>
    </row>
    <row r="38" spans="1:8" x14ac:dyDescent="0.2">
      <c r="A38" s="34"/>
      <c r="B38" s="25" t="s">
        <v>242</v>
      </c>
      <c r="C38" s="82">
        <v>1362.60586549</v>
      </c>
      <c r="D38" s="82">
        <v>1378.7804862749999</v>
      </c>
      <c r="E38" s="82">
        <v>1340.683054613</v>
      </c>
      <c r="F38" s="27"/>
      <c r="G38" s="35">
        <v>-1.6088886325993172</v>
      </c>
      <c r="H38" s="29">
        <v>-2.7631252430128512</v>
      </c>
    </row>
    <row r="39" spans="1:8" x14ac:dyDescent="0.2">
      <c r="A39" s="30" t="s">
        <v>19</v>
      </c>
      <c r="B39" s="31" t="s">
        <v>3</v>
      </c>
      <c r="C39" s="80">
        <v>1752.8804751109999</v>
      </c>
      <c r="D39" s="80">
        <v>2283.2039715880001</v>
      </c>
      <c r="E39" s="83">
        <v>1997.5853015391835</v>
      </c>
      <c r="F39" s="22" t="s">
        <v>241</v>
      </c>
      <c r="G39" s="37">
        <v>13.960154722625219</v>
      </c>
      <c r="H39" s="33">
        <v>-12.509555589558857</v>
      </c>
    </row>
    <row r="40" spans="1:8" x14ac:dyDescent="0.2">
      <c r="A40" s="34"/>
      <c r="B40" s="25" t="s">
        <v>242</v>
      </c>
      <c r="C40" s="82">
        <v>1315.3512024869999</v>
      </c>
      <c r="D40" s="82">
        <v>1690.827283091</v>
      </c>
      <c r="E40" s="82">
        <v>1485.809382425</v>
      </c>
      <c r="F40" s="27"/>
      <c r="G40" s="28">
        <v>12.959138184213188</v>
      </c>
      <c r="H40" s="29">
        <v>-12.125301189321178</v>
      </c>
    </row>
    <row r="41" spans="1:8" x14ac:dyDescent="0.2">
      <c r="A41" s="30" t="s">
        <v>20</v>
      </c>
      <c r="B41" s="31" t="s">
        <v>3</v>
      </c>
      <c r="C41" s="80">
        <v>88.555282128000002</v>
      </c>
      <c r="D41" s="80">
        <v>76.574071103999998</v>
      </c>
      <c r="E41" s="83">
        <v>59.364099809564252</v>
      </c>
      <c r="F41" s="22" t="s">
        <v>241</v>
      </c>
      <c r="G41" s="23">
        <v>-32.963795740882048</v>
      </c>
      <c r="H41" s="24">
        <v>-22.474933154672954</v>
      </c>
    </row>
    <row r="42" spans="1:8" x14ac:dyDescent="0.2">
      <c r="A42" s="34"/>
      <c r="B42" s="25" t="s">
        <v>242</v>
      </c>
      <c r="C42" s="82">
        <v>69.027641484</v>
      </c>
      <c r="D42" s="82">
        <v>58.381685398999998</v>
      </c>
      <c r="E42" s="82">
        <v>45.593165716000001</v>
      </c>
      <c r="F42" s="27"/>
      <c r="G42" s="38">
        <v>-33.949408185171592</v>
      </c>
      <c r="H42" s="24">
        <v>-21.905019691704624</v>
      </c>
    </row>
    <row r="43" spans="1:8" x14ac:dyDescent="0.2">
      <c r="A43" s="30" t="s">
        <v>21</v>
      </c>
      <c r="B43" s="31" t="s">
        <v>3</v>
      </c>
      <c r="C43" s="80">
        <v>21.615658198999999</v>
      </c>
      <c r="D43" s="80">
        <v>21.809884699000001</v>
      </c>
      <c r="E43" s="83">
        <v>24.774156070390045</v>
      </c>
      <c r="F43" s="22" t="s">
        <v>241</v>
      </c>
      <c r="G43" s="37">
        <v>14.612082788837611</v>
      </c>
      <c r="H43" s="33">
        <v>13.591412390758563</v>
      </c>
    </row>
    <row r="44" spans="1:8" x14ac:dyDescent="0.2">
      <c r="A44" s="34"/>
      <c r="B44" s="25" t="s">
        <v>242</v>
      </c>
      <c r="C44" s="82">
        <v>16.364924212999998</v>
      </c>
      <c r="D44" s="82">
        <v>17.548965453000001</v>
      </c>
      <c r="E44" s="82">
        <v>19.525369610999999</v>
      </c>
      <c r="F44" s="27"/>
      <c r="G44" s="28">
        <v>19.31231307193832</v>
      </c>
      <c r="H44" s="29">
        <v>11.262226045707607</v>
      </c>
    </row>
    <row r="45" spans="1:8" x14ac:dyDescent="0.2">
      <c r="A45" s="30" t="s">
        <v>22</v>
      </c>
      <c r="B45" s="31" t="s">
        <v>3</v>
      </c>
      <c r="C45" s="80">
        <v>3.5826513050000002</v>
      </c>
      <c r="D45" s="80">
        <v>3.8347147189999999</v>
      </c>
      <c r="E45" s="83">
        <v>3.719883641175092</v>
      </c>
      <c r="F45" s="22" t="s">
        <v>241</v>
      </c>
      <c r="G45" s="37">
        <v>3.8304686806546897</v>
      </c>
      <c r="H45" s="33">
        <v>-2.9945142269893097</v>
      </c>
    </row>
    <row r="46" spans="1:8" x14ac:dyDescent="0.2">
      <c r="A46" s="34"/>
      <c r="B46" s="25" t="s">
        <v>242</v>
      </c>
      <c r="C46" s="82">
        <v>3.0345035880000002</v>
      </c>
      <c r="D46" s="82">
        <v>2.8888069729999999</v>
      </c>
      <c r="E46" s="82">
        <v>2.909556512</v>
      </c>
      <c r="F46" s="27"/>
      <c r="G46" s="28">
        <v>-4.1175458316841542</v>
      </c>
      <c r="H46" s="29">
        <v>0.71827364008511552</v>
      </c>
    </row>
    <row r="47" spans="1:8" x14ac:dyDescent="0.2">
      <c r="A47" s="30" t="s">
        <v>190</v>
      </c>
      <c r="B47" s="31" t="s">
        <v>3</v>
      </c>
      <c r="C47" s="80">
        <v>325.71855430400001</v>
      </c>
      <c r="D47" s="80">
        <v>406.92351700299997</v>
      </c>
      <c r="E47" s="83">
        <v>413.51516956408392</v>
      </c>
      <c r="F47" s="22" t="s">
        <v>241</v>
      </c>
      <c r="G47" s="23">
        <v>26.954747925763371</v>
      </c>
      <c r="H47" s="24">
        <v>1.6198750589869064</v>
      </c>
    </row>
    <row r="48" spans="1:8" x14ac:dyDescent="0.2">
      <c r="A48" s="30"/>
      <c r="B48" s="25" t="s">
        <v>242</v>
      </c>
      <c r="C48" s="82">
        <v>248.23417762700001</v>
      </c>
      <c r="D48" s="82">
        <v>293.98636081900003</v>
      </c>
      <c r="E48" s="82">
        <v>304.021153158</v>
      </c>
      <c r="F48" s="27"/>
      <c r="G48" s="38">
        <v>22.473527241211016</v>
      </c>
      <c r="H48" s="24">
        <v>3.4133530246248824</v>
      </c>
    </row>
    <row r="49" spans="1:8" x14ac:dyDescent="0.2">
      <c r="A49" s="39" t="s">
        <v>12</v>
      </c>
      <c r="B49" s="31" t="s">
        <v>3</v>
      </c>
      <c r="C49" s="80">
        <v>3.5029887359999998</v>
      </c>
      <c r="D49" s="80">
        <v>5.5450821440000002</v>
      </c>
      <c r="E49" s="83">
        <v>10.760878896792637</v>
      </c>
      <c r="F49" s="22" t="s">
        <v>241</v>
      </c>
      <c r="G49" s="37">
        <v>207.1913645112171</v>
      </c>
      <c r="H49" s="33">
        <v>94.061667931039352</v>
      </c>
    </row>
    <row r="50" spans="1:8" x14ac:dyDescent="0.2">
      <c r="A50" s="34"/>
      <c r="B50" s="25" t="s">
        <v>242</v>
      </c>
      <c r="C50" s="82">
        <v>2.7151463570000001</v>
      </c>
      <c r="D50" s="82">
        <v>3.376975415</v>
      </c>
      <c r="E50" s="82">
        <v>7.057520158</v>
      </c>
      <c r="F50" s="27"/>
      <c r="G50" s="28">
        <v>159.93148177094747</v>
      </c>
      <c r="H50" s="29">
        <v>108.989385195154</v>
      </c>
    </row>
    <row r="51" spans="1:8" x14ac:dyDescent="0.2">
      <c r="A51" s="39" t="s">
        <v>23</v>
      </c>
      <c r="B51" s="31" t="s">
        <v>3</v>
      </c>
      <c r="C51" s="80">
        <v>142.29272244500001</v>
      </c>
      <c r="D51" s="80">
        <v>145.168091729</v>
      </c>
      <c r="E51" s="83">
        <v>157.42438341640326</v>
      </c>
      <c r="F51" s="22" t="s">
        <v>241</v>
      </c>
      <c r="G51" s="23">
        <v>10.634177708738449</v>
      </c>
      <c r="H51" s="24">
        <v>8.4428275810660409</v>
      </c>
    </row>
    <row r="52" spans="1:8" x14ac:dyDescent="0.2">
      <c r="A52" s="34"/>
      <c r="B52" s="25" t="s">
        <v>242</v>
      </c>
      <c r="C52" s="82">
        <v>102.584398699</v>
      </c>
      <c r="D52" s="82">
        <v>100.081843511</v>
      </c>
      <c r="E52" s="82">
        <v>110.136603909</v>
      </c>
      <c r="F52" s="27"/>
      <c r="G52" s="28">
        <v>7.3619432445663193</v>
      </c>
      <c r="H52" s="29">
        <v>10.046537958600737</v>
      </c>
    </row>
    <row r="53" spans="1:8" x14ac:dyDescent="0.2">
      <c r="A53" s="30" t="s">
        <v>24</v>
      </c>
      <c r="B53" s="31" t="s">
        <v>3</v>
      </c>
      <c r="C53" s="80">
        <v>347.89311664899998</v>
      </c>
      <c r="D53" s="80">
        <v>260.50164136500001</v>
      </c>
      <c r="E53" s="83">
        <v>296.2717789705174</v>
      </c>
      <c r="F53" s="22" t="s">
        <v>241</v>
      </c>
      <c r="G53" s="23">
        <v>-14.83827509314159</v>
      </c>
      <c r="H53" s="24">
        <v>13.731252293876466</v>
      </c>
    </row>
    <row r="54" spans="1:8" ht="13.5" thickBot="1" x14ac:dyDescent="0.25">
      <c r="A54" s="41"/>
      <c r="B54" s="42" t="s">
        <v>242</v>
      </c>
      <c r="C54" s="86">
        <v>248.182199771</v>
      </c>
      <c r="D54" s="86">
        <v>196.60972089200001</v>
      </c>
      <c r="E54" s="86">
        <v>219.36841425399999</v>
      </c>
      <c r="F54" s="44"/>
      <c r="G54" s="45">
        <v>-11.609932357593237</v>
      </c>
      <c r="H54" s="46">
        <v>11.575568725058915</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1">
        <v>15</v>
      </c>
    </row>
    <row r="62" spans="1:8"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151</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ht="12.75" customHeight="1" x14ac:dyDescent="0.2">
      <c r="A7" s="198" t="s">
        <v>45</v>
      </c>
      <c r="B7" s="19" t="s">
        <v>3</v>
      </c>
      <c r="C7" s="20">
        <v>16072.498266667</v>
      </c>
      <c r="D7" s="20">
        <v>14653.806941663001</v>
      </c>
      <c r="E7" s="21">
        <v>14216.093351787707</v>
      </c>
      <c r="F7" s="22" t="s">
        <v>241</v>
      </c>
      <c r="G7" s="23">
        <v>-11.550195147504354</v>
      </c>
      <c r="H7" s="24">
        <v>-2.9870298661490295</v>
      </c>
    </row>
    <row r="8" spans="1:8" ht="12.75" customHeight="1" x14ac:dyDescent="0.2">
      <c r="A8" s="199"/>
      <c r="B8" s="25" t="s">
        <v>242</v>
      </c>
      <c r="C8" s="26">
        <v>13189.705697693</v>
      </c>
      <c r="D8" s="26">
        <v>11662.40563067</v>
      </c>
      <c r="E8" s="26">
        <v>11429.066540731001</v>
      </c>
      <c r="F8" s="27"/>
      <c r="G8" s="28">
        <v>-13.34858561150422</v>
      </c>
      <c r="H8" s="29">
        <v>-2.0007800905617614</v>
      </c>
    </row>
    <row r="9" spans="1:8" x14ac:dyDescent="0.2">
      <c r="A9" s="30" t="s">
        <v>18</v>
      </c>
      <c r="B9" s="31" t="s">
        <v>3</v>
      </c>
      <c r="C9" s="20">
        <v>1877.5236</v>
      </c>
      <c r="D9" s="20">
        <v>1689.5725934</v>
      </c>
      <c r="E9" s="21">
        <v>1824.8586245371159</v>
      </c>
      <c r="F9" s="22" t="s">
        <v>241</v>
      </c>
      <c r="G9" s="32">
        <v>-2.8050233543207668</v>
      </c>
      <c r="H9" s="33">
        <v>8.0071156259035945</v>
      </c>
    </row>
    <row r="10" spans="1:8" x14ac:dyDescent="0.2">
      <c r="A10" s="34"/>
      <c r="B10" s="25" t="s">
        <v>242</v>
      </c>
      <c r="C10" s="26">
        <v>1585.2172869569999</v>
      </c>
      <c r="D10" s="26">
        <v>1331.6390965410001</v>
      </c>
      <c r="E10" s="26">
        <v>1470.8779078980001</v>
      </c>
      <c r="F10" s="27"/>
      <c r="G10" s="35">
        <v>-7.2128521433479307</v>
      </c>
      <c r="H10" s="29">
        <v>10.456197307414584</v>
      </c>
    </row>
    <row r="11" spans="1:8" x14ac:dyDescent="0.2">
      <c r="A11" s="30" t="s">
        <v>19</v>
      </c>
      <c r="B11" s="31" t="s">
        <v>3</v>
      </c>
      <c r="C11" s="20">
        <v>3615.4119999999998</v>
      </c>
      <c r="D11" s="20">
        <v>4269.9086446680003</v>
      </c>
      <c r="E11" s="21">
        <v>3831.7646509858246</v>
      </c>
      <c r="F11" s="22" t="s">
        <v>241</v>
      </c>
      <c r="G11" s="37">
        <v>5.9841769343528455</v>
      </c>
      <c r="H11" s="33">
        <v>-10.261202993869745</v>
      </c>
    </row>
    <row r="12" spans="1:8" x14ac:dyDescent="0.2">
      <c r="A12" s="34"/>
      <c r="B12" s="25" t="s">
        <v>242</v>
      </c>
      <c r="C12" s="26">
        <v>2920.3909565220001</v>
      </c>
      <c r="D12" s="26">
        <v>3552.7969884710001</v>
      </c>
      <c r="E12" s="26">
        <v>3156.5930263250002</v>
      </c>
      <c r="F12" s="27"/>
      <c r="G12" s="28">
        <v>8.0880290796510934</v>
      </c>
      <c r="H12" s="29">
        <v>-11.151888594583397</v>
      </c>
    </row>
    <row r="13" spans="1:8" x14ac:dyDescent="0.2">
      <c r="A13" s="30" t="s">
        <v>20</v>
      </c>
      <c r="B13" s="31" t="s">
        <v>3</v>
      </c>
      <c r="C13" s="20">
        <v>1697.0057142860001</v>
      </c>
      <c r="D13" s="20">
        <v>1531.670783175</v>
      </c>
      <c r="E13" s="21">
        <v>1445.4808348118813</v>
      </c>
      <c r="F13" s="22" t="s">
        <v>241</v>
      </c>
      <c r="G13" s="23">
        <v>-14.821687243401271</v>
      </c>
      <c r="H13" s="24">
        <v>-5.627184987132523</v>
      </c>
    </row>
    <row r="14" spans="1:8" x14ac:dyDescent="0.2">
      <c r="A14" s="34"/>
      <c r="B14" s="25" t="s">
        <v>242</v>
      </c>
      <c r="C14" s="26">
        <v>1334.519503106</v>
      </c>
      <c r="D14" s="26">
        <v>1171.189042129</v>
      </c>
      <c r="E14" s="26">
        <v>1115.5681077740001</v>
      </c>
      <c r="F14" s="27"/>
      <c r="G14" s="38">
        <v>-16.406758748928439</v>
      </c>
      <c r="H14" s="24">
        <v>-4.7490996204926574</v>
      </c>
    </row>
    <row r="15" spans="1:8" x14ac:dyDescent="0.2">
      <c r="A15" s="30" t="s">
        <v>21</v>
      </c>
      <c r="B15" s="31" t="s">
        <v>3</v>
      </c>
      <c r="C15" s="20">
        <v>413.16833333300002</v>
      </c>
      <c r="D15" s="20">
        <v>343.65397842599998</v>
      </c>
      <c r="E15" s="21">
        <v>344.78394272656362</v>
      </c>
      <c r="F15" s="22" t="s">
        <v>241</v>
      </c>
      <c r="G15" s="37">
        <v>-16.551217769954519</v>
      </c>
      <c r="H15" s="33">
        <v>0.32880873538525179</v>
      </c>
    </row>
    <row r="16" spans="1:8" x14ac:dyDescent="0.2">
      <c r="A16" s="34"/>
      <c r="B16" s="25" t="s">
        <v>242</v>
      </c>
      <c r="C16" s="26">
        <v>340.02652173899997</v>
      </c>
      <c r="D16" s="26">
        <v>279.22180395399999</v>
      </c>
      <c r="E16" s="26">
        <v>281.332364767</v>
      </c>
      <c r="F16" s="27"/>
      <c r="G16" s="28">
        <v>-17.261640848431483</v>
      </c>
      <c r="H16" s="29">
        <v>0.75587249387862698</v>
      </c>
    </row>
    <row r="17" spans="1:8" x14ac:dyDescent="0.2">
      <c r="A17" s="30" t="s">
        <v>22</v>
      </c>
      <c r="B17" s="31" t="s">
        <v>3</v>
      </c>
      <c r="C17" s="20">
        <v>285.16833333300002</v>
      </c>
      <c r="D17" s="20">
        <v>291.65397842599998</v>
      </c>
      <c r="E17" s="21">
        <v>324.0522921610679</v>
      </c>
      <c r="F17" s="22" t="s">
        <v>241</v>
      </c>
      <c r="G17" s="37">
        <v>13.63544064433755</v>
      </c>
      <c r="H17" s="33">
        <v>11.108476527532844</v>
      </c>
    </row>
    <row r="18" spans="1:8" x14ac:dyDescent="0.2">
      <c r="A18" s="34"/>
      <c r="B18" s="25" t="s">
        <v>242</v>
      </c>
      <c r="C18" s="26">
        <v>218.026521739</v>
      </c>
      <c r="D18" s="26">
        <v>229.22180395399999</v>
      </c>
      <c r="E18" s="26">
        <v>252.332364767</v>
      </c>
      <c r="F18" s="27"/>
      <c r="G18" s="28">
        <v>15.734710967442567</v>
      </c>
      <c r="H18" s="29">
        <v>10.082182590988523</v>
      </c>
    </row>
    <row r="19" spans="1:8" x14ac:dyDescent="0.2">
      <c r="A19" s="30" t="s">
        <v>190</v>
      </c>
      <c r="B19" s="31" t="s">
        <v>3</v>
      </c>
      <c r="C19" s="20">
        <v>4681.0142857139999</v>
      </c>
      <c r="D19" s="20">
        <v>3726.1769579380002</v>
      </c>
      <c r="E19" s="21">
        <v>3690.6373015340009</v>
      </c>
      <c r="F19" s="22" t="s">
        <v>241</v>
      </c>
      <c r="G19" s="23">
        <v>-21.157315994581211</v>
      </c>
      <c r="H19" s="24">
        <v>-0.95378337650572576</v>
      </c>
    </row>
    <row r="20" spans="1:8" x14ac:dyDescent="0.2">
      <c r="A20" s="30"/>
      <c r="B20" s="25" t="s">
        <v>242</v>
      </c>
      <c r="C20" s="26">
        <v>4054.7987577640001</v>
      </c>
      <c r="D20" s="26">
        <v>3006.4726053230002</v>
      </c>
      <c r="E20" s="26">
        <v>3047.4202694350001</v>
      </c>
      <c r="F20" s="27"/>
      <c r="G20" s="38">
        <v>-24.844105676024085</v>
      </c>
      <c r="H20" s="24">
        <v>1.3619836096128637</v>
      </c>
    </row>
    <row r="21" spans="1:8" x14ac:dyDescent="0.2">
      <c r="A21" s="39" t="s">
        <v>12</v>
      </c>
      <c r="B21" s="31" t="s">
        <v>3</v>
      </c>
      <c r="C21" s="20">
        <v>44.701000000000001</v>
      </c>
      <c r="D21" s="20">
        <v>44.992387055999998</v>
      </c>
      <c r="E21" s="21">
        <v>53.106986375991035</v>
      </c>
      <c r="F21" s="22" t="s">
        <v>241</v>
      </c>
      <c r="G21" s="37">
        <v>18.804917957072618</v>
      </c>
      <c r="H21" s="33">
        <v>18.035494115684855</v>
      </c>
    </row>
    <row r="22" spans="1:8" x14ac:dyDescent="0.2">
      <c r="A22" s="34"/>
      <c r="B22" s="25" t="s">
        <v>242</v>
      </c>
      <c r="C22" s="26">
        <v>36.615913042999999</v>
      </c>
      <c r="D22" s="26">
        <v>34.733082373000002</v>
      </c>
      <c r="E22" s="26">
        <v>41.799418860000003</v>
      </c>
      <c r="F22" s="27"/>
      <c r="G22" s="28">
        <v>14.156429230407937</v>
      </c>
      <c r="H22" s="29">
        <v>20.344685827518333</v>
      </c>
    </row>
    <row r="23" spans="1:8" x14ac:dyDescent="0.2">
      <c r="A23" s="39" t="s">
        <v>23</v>
      </c>
      <c r="B23" s="31" t="s">
        <v>3</v>
      </c>
      <c r="C23" s="20">
        <v>1718.168333333</v>
      </c>
      <c r="D23" s="20">
        <v>1891.6539784260001</v>
      </c>
      <c r="E23" s="21">
        <v>1947.0462514386882</v>
      </c>
      <c r="F23" s="22" t="s">
        <v>241</v>
      </c>
      <c r="G23" s="23">
        <v>13.321041580465987</v>
      </c>
      <c r="H23" s="24">
        <v>2.9282455271644636</v>
      </c>
    </row>
    <row r="24" spans="1:8" x14ac:dyDescent="0.2">
      <c r="A24" s="34"/>
      <c r="B24" s="25" t="s">
        <v>242</v>
      </c>
      <c r="C24" s="26">
        <v>1206.0265217389999</v>
      </c>
      <c r="D24" s="26">
        <v>1314.2218039540001</v>
      </c>
      <c r="E24" s="26">
        <v>1357.3323647669999</v>
      </c>
      <c r="F24" s="27"/>
      <c r="G24" s="28">
        <v>12.54581390215435</v>
      </c>
      <c r="H24" s="29">
        <v>3.280310879282041</v>
      </c>
    </row>
    <row r="25" spans="1:8" x14ac:dyDescent="0.2">
      <c r="A25" s="30" t="s">
        <v>24</v>
      </c>
      <c r="B25" s="31" t="s">
        <v>3</v>
      </c>
      <c r="C25" s="20">
        <v>2353.3366666669999</v>
      </c>
      <c r="D25" s="20">
        <v>1332.307956852</v>
      </c>
      <c r="E25" s="21">
        <v>1271.030842405602</v>
      </c>
      <c r="F25" s="22" t="s">
        <v>241</v>
      </c>
      <c r="G25" s="23">
        <v>-45.990267333668569</v>
      </c>
      <c r="H25" s="24">
        <v>-4.5993206098674477</v>
      </c>
    </row>
    <row r="26" spans="1:8" ht="13.5" thickBot="1" x14ac:dyDescent="0.25">
      <c r="A26" s="41"/>
      <c r="B26" s="42" t="s">
        <v>242</v>
      </c>
      <c r="C26" s="43">
        <v>1999.0530434780001</v>
      </c>
      <c r="D26" s="43">
        <v>1068.4436079090001</v>
      </c>
      <c r="E26" s="43">
        <v>1038.6647295350001</v>
      </c>
      <c r="F26" s="44"/>
      <c r="G26" s="45">
        <v>-48.042162616760464</v>
      </c>
      <c r="H26" s="46">
        <v>-2.7871268220022216</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45</v>
      </c>
      <c r="B35" s="19" t="s">
        <v>3</v>
      </c>
      <c r="C35" s="80">
        <v>734.41756642099995</v>
      </c>
      <c r="D35" s="80">
        <v>746.15060483299999</v>
      </c>
      <c r="E35" s="83">
        <v>703.6453358480187</v>
      </c>
      <c r="F35" s="22" t="s">
        <v>241</v>
      </c>
      <c r="G35" s="23">
        <v>-4.1900183192706066</v>
      </c>
      <c r="H35" s="24">
        <v>-5.6966071875656468</v>
      </c>
    </row>
    <row r="36" spans="1:8" ht="12.75" customHeight="1" x14ac:dyDescent="0.2">
      <c r="A36" s="199"/>
      <c r="B36" s="25" t="s">
        <v>242</v>
      </c>
      <c r="C36" s="82">
        <v>582.27107037099995</v>
      </c>
      <c r="D36" s="82">
        <v>563.23942172800002</v>
      </c>
      <c r="E36" s="82">
        <v>539.77151577899997</v>
      </c>
      <c r="F36" s="27"/>
      <c r="G36" s="28">
        <v>-7.2989294427629687</v>
      </c>
      <c r="H36" s="29">
        <v>-4.1665950648484937</v>
      </c>
    </row>
    <row r="37" spans="1:8" x14ac:dyDescent="0.2">
      <c r="A37" s="30" t="s">
        <v>18</v>
      </c>
      <c r="B37" s="31" t="s">
        <v>3</v>
      </c>
      <c r="C37" s="80">
        <v>300.22438638900002</v>
      </c>
      <c r="D37" s="80">
        <v>305.17532433700001</v>
      </c>
      <c r="E37" s="83">
        <v>304.15079312475444</v>
      </c>
      <c r="F37" s="22" t="s">
        <v>241</v>
      </c>
      <c r="G37" s="32">
        <v>1.3078240521964091</v>
      </c>
      <c r="H37" s="33">
        <v>-0.33571889027115276</v>
      </c>
    </row>
    <row r="38" spans="1:8" x14ac:dyDescent="0.2">
      <c r="A38" s="34"/>
      <c r="B38" s="25" t="s">
        <v>242</v>
      </c>
      <c r="C38" s="82">
        <v>234.18574698899999</v>
      </c>
      <c r="D38" s="82">
        <v>219.07786873500001</v>
      </c>
      <c r="E38" s="82">
        <v>224.30047879700001</v>
      </c>
      <c r="F38" s="27"/>
      <c r="G38" s="35">
        <v>-4.2211228988518741</v>
      </c>
      <c r="H38" s="29">
        <v>2.3839058194953253</v>
      </c>
    </row>
    <row r="39" spans="1:8" x14ac:dyDescent="0.2">
      <c r="A39" s="30" t="s">
        <v>19</v>
      </c>
      <c r="B39" s="31" t="s">
        <v>3</v>
      </c>
      <c r="C39" s="80">
        <v>154.376926005</v>
      </c>
      <c r="D39" s="80">
        <v>224.48284302299999</v>
      </c>
      <c r="E39" s="83">
        <v>185.15186603823156</v>
      </c>
      <c r="F39" s="22" t="s">
        <v>241</v>
      </c>
      <c r="G39" s="37">
        <v>19.934935116038517</v>
      </c>
      <c r="H39" s="33">
        <v>-17.520705126110087</v>
      </c>
    </row>
    <row r="40" spans="1:8" x14ac:dyDescent="0.2">
      <c r="A40" s="34"/>
      <c r="B40" s="25" t="s">
        <v>242</v>
      </c>
      <c r="C40" s="82">
        <v>124.095178436</v>
      </c>
      <c r="D40" s="82">
        <v>183.08785355399999</v>
      </c>
      <c r="E40" s="82">
        <v>150.27716821000001</v>
      </c>
      <c r="F40" s="27"/>
      <c r="G40" s="28">
        <v>21.098313491287612</v>
      </c>
      <c r="H40" s="29">
        <v>-17.920732974414804</v>
      </c>
    </row>
    <row r="41" spans="1:8" x14ac:dyDescent="0.2">
      <c r="A41" s="30" t="s">
        <v>20</v>
      </c>
      <c r="B41" s="31" t="s">
        <v>3</v>
      </c>
      <c r="C41" s="80">
        <v>44.724691919000001</v>
      </c>
      <c r="D41" s="80">
        <v>45.466021824000002</v>
      </c>
      <c r="E41" s="83">
        <v>42.742741512411193</v>
      </c>
      <c r="F41" s="22" t="s">
        <v>241</v>
      </c>
      <c r="G41" s="23">
        <v>-4.4314456322656781</v>
      </c>
      <c r="H41" s="24">
        <v>-5.989704404160733</v>
      </c>
    </row>
    <row r="42" spans="1:8" x14ac:dyDescent="0.2">
      <c r="A42" s="34"/>
      <c r="B42" s="25" t="s">
        <v>242</v>
      </c>
      <c r="C42" s="82">
        <v>36.831822193000001</v>
      </c>
      <c r="D42" s="82">
        <v>34.555004701999998</v>
      </c>
      <c r="E42" s="82">
        <v>33.342312864</v>
      </c>
      <c r="F42" s="27"/>
      <c r="G42" s="38">
        <v>-9.4741696751109714</v>
      </c>
      <c r="H42" s="24">
        <v>-3.5094535464780563</v>
      </c>
    </row>
    <row r="43" spans="1:8" x14ac:dyDescent="0.2">
      <c r="A43" s="30" t="s">
        <v>21</v>
      </c>
      <c r="B43" s="31" t="s">
        <v>3</v>
      </c>
      <c r="C43" s="80">
        <v>9.7928673289999999</v>
      </c>
      <c r="D43" s="80">
        <v>7.1380364309999997</v>
      </c>
      <c r="E43" s="83">
        <v>5.7362026888353421</v>
      </c>
      <c r="F43" s="22" t="s">
        <v>241</v>
      </c>
      <c r="G43" s="37">
        <v>-41.424687008180925</v>
      </c>
      <c r="H43" s="33">
        <v>-19.638926695254597</v>
      </c>
    </row>
    <row r="44" spans="1:8" x14ac:dyDescent="0.2">
      <c r="A44" s="34"/>
      <c r="B44" s="25" t="s">
        <v>242</v>
      </c>
      <c r="C44" s="82">
        <v>7.1686970289999996</v>
      </c>
      <c r="D44" s="82">
        <v>5.7214225980000002</v>
      </c>
      <c r="E44" s="82">
        <v>4.4567384990000001</v>
      </c>
      <c r="F44" s="27"/>
      <c r="G44" s="28">
        <v>-37.830564174063099</v>
      </c>
      <c r="H44" s="29">
        <v>-22.10436438381754</v>
      </c>
    </row>
    <row r="45" spans="1:8" x14ac:dyDescent="0.2">
      <c r="A45" s="30" t="s">
        <v>22</v>
      </c>
      <c r="B45" s="31" t="s">
        <v>3</v>
      </c>
      <c r="C45" s="80">
        <v>1.438553446</v>
      </c>
      <c r="D45" s="80">
        <v>1.8862829290000001</v>
      </c>
      <c r="E45" s="83">
        <v>1.8061816661646464</v>
      </c>
      <c r="F45" s="22" t="s">
        <v>241</v>
      </c>
      <c r="G45" s="37">
        <v>25.555409233272684</v>
      </c>
      <c r="H45" s="33">
        <v>-4.2465136912318258</v>
      </c>
    </row>
    <row r="46" spans="1:8" x14ac:dyDescent="0.2">
      <c r="A46" s="34"/>
      <c r="B46" s="25" t="s">
        <v>242</v>
      </c>
      <c r="C46" s="82">
        <v>1.1714797509999999</v>
      </c>
      <c r="D46" s="82">
        <v>1.4363133370000001</v>
      </c>
      <c r="E46" s="82">
        <v>1.4057559829999999</v>
      </c>
      <c r="F46" s="27"/>
      <c r="G46" s="28">
        <v>19.998316812562649</v>
      </c>
      <c r="H46" s="29">
        <v>-2.1274852229545331</v>
      </c>
    </row>
    <row r="47" spans="1:8" x14ac:dyDescent="0.2">
      <c r="A47" s="30" t="s">
        <v>190</v>
      </c>
      <c r="B47" s="31" t="s">
        <v>3</v>
      </c>
      <c r="C47" s="80">
        <v>146.905877734</v>
      </c>
      <c r="D47" s="80">
        <v>87.990470318000007</v>
      </c>
      <c r="E47" s="83">
        <v>81.651095620440415</v>
      </c>
      <c r="F47" s="22" t="s">
        <v>241</v>
      </c>
      <c r="G47" s="23">
        <v>-44.419449459820335</v>
      </c>
      <c r="H47" s="24">
        <v>-7.2046150846209969</v>
      </c>
    </row>
    <row r="48" spans="1:8" x14ac:dyDescent="0.2">
      <c r="A48" s="30"/>
      <c r="B48" s="25" t="s">
        <v>242</v>
      </c>
      <c r="C48" s="82">
        <v>120.604216346</v>
      </c>
      <c r="D48" s="82">
        <v>67.694536240000005</v>
      </c>
      <c r="E48" s="82">
        <v>64.162271941</v>
      </c>
      <c r="F48" s="27"/>
      <c r="G48" s="38">
        <v>-46.799312756259184</v>
      </c>
      <c r="H48" s="24">
        <v>-5.2179459306389617</v>
      </c>
    </row>
    <row r="49" spans="1:8" x14ac:dyDescent="0.2">
      <c r="A49" s="39" t="s">
        <v>12</v>
      </c>
      <c r="B49" s="31" t="s">
        <v>3</v>
      </c>
      <c r="C49" s="80">
        <v>0.53863706099999997</v>
      </c>
      <c r="D49" s="80">
        <v>0.399393104</v>
      </c>
      <c r="E49" s="83">
        <v>3.5094433503985831</v>
      </c>
      <c r="F49" s="22" t="s">
        <v>241</v>
      </c>
      <c r="G49" s="37">
        <v>551.54138185054876</v>
      </c>
      <c r="H49" s="33">
        <v>778.69402732566539</v>
      </c>
    </row>
    <row r="50" spans="1:8" x14ac:dyDescent="0.2">
      <c r="A50" s="34"/>
      <c r="B50" s="25" t="s">
        <v>242</v>
      </c>
      <c r="C50" s="82">
        <v>0.33952818400000001</v>
      </c>
      <c r="D50" s="82">
        <v>0.33392603900000001</v>
      </c>
      <c r="E50" s="82">
        <v>2.6462842549999999</v>
      </c>
      <c r="F50" s="27"/>
      <c r="G50" s="28">
        <v>679.40046797411071</v>
      </c>
      <c r="H50" s="29">
        <v>692.47616116573636</v>
      </c>
    </row>
    <row r="51" spans="1:8" x14ac:dyDescent="0.2">
      <c r="A51" s="39" t="s">
        <v>23</v>
      </c>
      <c r="B51" s="31" t="s">
        <v>3</v>
      </c>
      <c r="C51" s="80">
        <v>44.321216325999998</v>
      </c>
      <c r="D51" s="80">
        <v>49.364097039999997</v>
      </c>
      <c r="E51" s="83">
        <v>56.618626969064728</v>
      </c>
      <c r="F51" s="22" t="s">
        <v>241</v>
      </c>
      <c r="G51" s="23">
        <v>27.746103700341692</v>
      </c>
      <c r="H51" s="24">
        <v>14.69596399826041</v>
      </c>
    </row>
    <row r="52" spans="1:8" x14ac:dyDescent="0.2">
      <c r="A52" s="34"/>
      <c r="B52" s="25" t="s">
        <v>242</v>
      </c>
      <c r="C52" s="82">
        <v>29.658616431999999</v>
      </c>
      <c r="D52" s="82">
        <v>30.691679317999998</v>
      </c>
      <c r="E52" s="82">
        <v>36.053993546999997</v>
      </c>
      <c r="F52" s="27"/>
      <c r="G52" s="28">
        <v>21.563302285738928</v>
      </c>
      <c r="H52" s="29">
        <v>17.471556943627789</v>
      </c>
    </row>
    <row r="53" spans="1:8" x14ac:dyDescent="0.2">
      <c r="A53" s="30" t="s">
        <v>24</v>
      </c>
      <c r="B53" s="31" t="s">
        <v>3</v>
      </c>
      <c r="C53" s="80">
        <v>32.094410214</v>
      </c>
      <c r="D53" s="80">
        <v>24.248135826999999</v>
      </c>
      <c r="E53" s="83">
        <v>28.052311167623781</v>
      </c>
      <c r="F53" s="22" t="s">
        <v>241</v>
      </c>
      <c r="G53" s="23">
        <v>-12.594402014008665</v>
      </c>
      <c r="H53" s="24">
        <v>15.688527018179599</v>
      </c>
    </row>
    <row r="54" spans="1:8" ht="13.5" thickBot="1" x14ac:dyDescent="0.25">
      <c r="A54" s="41"/>
      <c r="B54" s="42" t="s">
        <v>242</v>
      </c>
      <c r="C54" s="86">
        <v>28.215785011000001</v>
      </c>
      <c r="D54" s="86">
        <v>20.640817205000001</v>
      </c>
      <c r="E54" s="86">
        <v>24.134511682999999</v>
      </c>
      <c r="F54" s="44"/>
      <c r="G54" s="45">
        <v>-14.464503916544956</v>
      </c>
      <c r="H54" s="46">
        <v>16.926144170075247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3">
        <v>16</v>
      </c>
    </row>
    <row r="62" spans="1:8"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164</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166</v>
      </c>
      <c r="B7" s="19" t="s">
        <v>3</v>
      </c>
      <c r="C7" s="20">
        <v>42956.936227273</v>
      </c>
      <c r="D7" s="20">
        <v>40113.599095906997</v>
      </c>
      <c r="E7" s="79">
        <v>37279.059259137888</v>
      </c>
      <c r="F7" s="22" t="s">
        <v>241</v>
      </c>
      <c r="G7" s="23">
        <v>-13.217602247271714</v>
      </c>
      <c r="H7" s="24">
        <v>-7.0662815121426803</v>
      </c>
    </row>
    <row r="8" spans="1:8" x14ac:dyDescent="0.2">
      <c r="A8" s="199"/>
      <c r="B8" s="25" t="s">
        <v>242</v>
      </c>
      <c r="C8" s="26">
        <v>32945.626373626001</v>
      </c>
      <c r="D8" s="26">
        <v>30478.7670387</v>
      </c>
      <c r="E8" s="26">
        <v>28413.15108304</v>
      </c>
      <c r="F8" s="27"/>
      <c r="G8" s="28">
        <v>-13.757441546822093</v>
      </c>
      <c r="H8" s="29">
        <v>-6.777229384106036</v>
      </c>
    </row>
    <row r="9" spans="1:8" x14ac:dyDescent="0.2">
      <c r="A9" s="30" t="s">
        <v>18</v>
      </c>
      <c r="B9" s="31" t="s">
        <v>3</v>
      </c>
      <c r="C9" s="20">
        <v>6046.3249999999998</v>
      </c>
      <c r="D9" s="20">
        <v>4773.6505913069996</v>
      </c>
      <c r="E9" s="36">
        <v>4498.0379236203044</v>
      </c>
      <c r="F9" s="22" t="s">
        <v>241</v>
      </c>
      <c r="G9" s="32">
        <v>-25.607076635471884</v>
      </c>
      <c r="H9" s="33">
        <v>-5.773624659261742</v>
      </c>
    </row>
    <row r="10" spans="1:8" x14ac:dyDescent="0.2">
      <c r="A10" s="34"/>
      <c r="B10" s="25" t="s">
        <v>242</v>
      </c>
      <c r="C10" s="26">
        <v>4559.8874999999998</v>
      </c>
      <c r="D10" s="26">
        <v>3800.7391758479998</v>
      </c>
      <c r="E10" s="26">
        <v>3515.9780914040002</v>
      </c>
      <c r="F10" s="27"/>
      <c r="G10" s="35">
        <v>-22.893314990687813</v>
      </c>
      <c r="H10" s="29">
        <v>-7.4922553553142848</v>
      </c>
    </row>
    <row r="11" spans="1:8" x14ac:dyDescent="0.2">
      <c r="A11" s="30" t="s">
        <v>19</v>
      </c>
      <c r="B11" s="31" t="s">
        <v>3</v>
      </c>
      <c r="C11" s="20">
        <v>18245.972727273002</v>
      </c>
      <c r="D11" s="20">
        <v>18400.492844278</v>
      </c>
      <c r="E11" s="36">
        <v>17155.632947920585</v>
      </c>
      <c r="F11" s="22" t="s">
        <v>241</v>
      </c>
      <c r="G11" s="37">
        <v>-5.9757832352924822</v>
      </c>
      <c r="H11" s="33">
        <v>-6.7653617046704824</v>
      </c>
    </row>
    <row r="12" spans="1:8" x14ac:dyDescent="0.2">
      <c r="A12" s="34"/>
      <c r="B12" s="25" t="s">
        <v>242</v>
      </c>
      <c r="C12" s="26">
        <v>13850.631818182001</v>
      </c>
      <c r="D12" s="26">
        <v>14587.555484593</v>
      </c>
      <c r="E12" s="26">
        <v>13402.473753687</v>
      </c>
      <c r="F12" s="27"/>
      <c r="G12" s="28">
        <v>-3.2356506936145308</v>
      </c>
      <c r="H12" s="29">
        <v>-8.1239226966961837</v>
      </c>
    </row>
    <row r="13" spans="1:8" x14ac:dyDescent="0.2">
      <c r="A13" s="30" t="s">
        <v>20</v>
      </c>
      <c r="B13" s="31" t="s">
        <v>3</v>
      </c>
      <c r="C13" s="20">
        <v>3402.9949999999999</v>
      </c>
      <c r="D13" s="20">
        <v>2924.9903547839999</v>
      </c>
      <c r="E13" s="36">
        <v>2768.4722004124428</v>
      </c>
      <c r="F13" s="22" t="s">
        <v>241</v>
      </c>
      <c r="G13" s="23">
        <v>-18.646010340525237</v>
      </c>
      <c r="H13" s="24">
        <v>-5.3510656578939546</v>
      </c>
    </row>
    <row r="14" spans="1:8" x14ac:dyDescent="0.2">
      <c r="A14" s="34"/>
      <c r="B14" s="25" t="s">
        <v>242</v>
      </c>
      <c r="C14" s="26">
        <v>2416.5324999999998</v>
      </c>
      <c r="D14" s="26">
        <v>2210.5435055090002</v>
      </c>
      <c r="E14" s="26">
        <v>2048.386854843</v>
      </c>
      <c r="F14" s="27"/>
      <c r="G14" s="38">
        <v>-15.234458678167982</v>
      </c>
      <c r="H14" s="24">
        <v>-7.3356009624728813</v>
      </c>
    </row>
    <row r="15" spans="1:8" x14ac:dyDescent="0.2">
      <c r="A15" s="30" t="s">
        <v>21</v>
      </c>
      <c r="B15" s="31" t="s">
        <v>3</v>
      </c>
      <c r="C15" s="20">
        <v>1193.9949999999999</v>
      </c>
      <c r="D15" s="20">
        <v>1181.9903547839999</v>
      </c>
      <c r="E15" s="36">
        <v>1072.4029409488776</v>
      </c>
      <c r="F15" s="22" t="s">
        <v>241</v>
      </c>
      <c r="G15" s="37">
        <v>-10.18363218029576</v>
      </c>
      <c r="H15" s="33">
        <v>-9.2714304640115728</v>
      </c>
    </row>
    <row r="16" spans="1:8" x14ac:dyDescent="0.2">
      <c r="A16" s="34"/>
      <c r="B16" s="25" t="s">
        <v>242</v>
      </c>
      <c r="C16" s="26">
        <v>899.53250000000003</v>
      </c>
      <c r="D16" s="26">
        <v>907.89350550899997</v>
      </c>
      <c r="E16" s="26">
        <v>818.38685484300004</v>
      </c>
      <c r="F16" s="27"/>
      <c r="G16" s="28">
        <v>-9.0208686353189051</v>
      </c>
      <c r="H16" s="29">
        <v>-9.8587169225116327</v>
      </c>
    </row>
    <row r="17" spans="1:8" x14ac:dyDescent="0.2">
      <c r="A17" s="30" t="s">
        <v>190</v>
      </c>
      <c r="B17" s="31" t="s">
        <v>3</v>
      </c>
      <c r="C17" s="20">
        <v>8019.3249999999998</v>
      </c>
      <c r="D17" s="20">
        <v>7974.6505913069996</v>
      </c>
      <c r="E17" s="36">
        <v>7076.3918547376379</v>
      </c>
      <c r="F17" s="22" t="s">
        <v>241</v>
      </c>
      <c r="G17" s="37">
        <v>-11.758260767113953</v>
      </c>
      <c r="H17" s="33">
        <v>-11.263925939884246</v>
      </c>
    </row>
    <row r="18" spans="1:8" x14ac:dyDescent="0.2">
      <c r="A18" s="34"/>
      <c r="B18" s="25" t="s">
        <v>242</v>
      </c>
      <c r="C18" s="26">
        <v>6207.8874999999998</v>
      </c>
      <c r="D18" s="26">
        <v>6117.7391758479998</v>
      </c>
      <c r="E18" s="26">
        <v>5444.9780914040002</v>
      </c>
      <c r="F18" s="27"/>
      <c r="G18" s="28">
        <v>-12.289356219744633</v>
      </c>
      <c r="H18" s="29">
        <v>-10.996890601351055</v>
      </c>
    </row>
    <row r="19" spans="1:8" x14ac:dyDescent="0.2">
      <c r="A19" s="39" t="s">
        <v>12</v>
      </c>
      <c r="B19" s="31" t="s">
        <v>3</v>
      </c>
      <c r="C19" s="20">
        <v>615.995</v>
      </c>
      <c r="D19" s="20">
        <v>495.99035478399998</v>
      </c>
      <c r="E19" s="36">
        <v>411.4182263401259</v>
      </c>
      <c r="F19" s="22" t="s">
        <v>241</v>
      </c>
      <c r="G19" s="37">
        <v>-33.210784772583239</v>
      </c>
      <c r="H19" s="33">
        <v>-17.051163924488932</v>
      </c>
    </row>
    <row r="20" spans="1:8" x14ac:dyDescent="0.2">
      <c r="A20" s="34"/>
      <c r="B20" s="25" t="s">
        <v>242</v>
      </c>
      <c r="C20" s="26">
        <v>449.53250000000003</v>
      </c>
      <c r="D20" s="26">
        <v>376.89350550900002</v>
      </c>
      <c r="E20" s="26">
        <v>308.38685484299998</v>
      </c>
      <c r="F20" s="27"/>
      <c r="G20" s="28">
        <v>-31.398318287776746</v>
      </c>
      <c r="H20" s="29">
        <v>-18.176659895871865</v>
      </c>
    </row>
    <row r="21" spans="1:8" x14ac:dyDescent="0.2">
      <c r="A21" s="39" t="s">
        <v>23</v>
      </c>
      <c r="B21" s="31" t="s">
        <v>3</v>
      </c>
      <c r="C21" s="20">
        <v>924.33</v>
      </c>
      <c r="D21" s="20">
        <v>580.66023652299998</v>
      </c>
      <c r="E21" s="36">
        <v>503.90104532219823</v>
      </c>
      <c r="F21" s="22" t="s">
        <v>241</v>
      </c>
      <c r="G21" s="23">
        <v>-45.484724576482613</v>
      </c>
      <c r="H21" s="24">
        <v>-13.219295273331724</v>
      </c>
    </row>
    <row r="22" spans="1:8" x14ac:dyDescent="0.2">
      <c r="A22" s="34"/>
      <c r="B22" s="25" t="s">
        <v>242</v>
      </c>
      <c r="C22" s="26">
        <v>722.35500000000002</v>
      </c>
      <c r="D22" s="26">
        <v>505.445670339</v>
      </c>
      <c r="E22" s="26">
        <v>422.59123656200001</v>
      </c>
      <c r="F22" s="27"/>
      <c r="G22" s="38">
        <v>-41.498122590416074</v>
      </c>
      <c r="H22" s="24">
        <v>-16.392352064551247</v>
      </c>
    </row>
    <row r="23" spans="1:8" x14ac:dyDescent="0.2">
      <c r="A23" s="30" t="s">
        <v>24</v>
      </c>
      <c r="B23" s="31" t="s">
        <v>3</v>
      </c>
      <c r="C23" s="20">
        <v>5593.9984999999997</v>
      </c>
      <c r="D23" s="20">
        <v>5128.9971064350002</v>
      </c>
      <c r="E23" s="36">
        <v>5289.6346122710847</v>
      </c>
      <c r="F23" s="22" t="s">
        <v>241</v>
      </c>
      <c r="G23" s="37">
        <v>-5.4409004172760262</v>
      </c>
      <c r="H23" s="33">
        <v>3.1319476790997385</v>
      </c>
    </row>
    <row r="24" spans="1:8" ht="13.5" thickBot="1" x14ac:dyDescent="0.25">
      <c r="A24" s="41"/>
      <c r="B24" s="42" t="s">
        <v>242</v>
      </c>
      <c r="C24" s="43">
        <v>4619.95975</v>
      </c>
      <c r="D24" s="43">
        <v>2861.853051653</v>
      </c>
      <c r="E24" s="43">
        <v>3309.3160564529999</v>
      </c>
      <c r="F24" s="44"/>
      <c r="G24" s="45">
        <v>-28.369158271281478</v>
      </c>
      <c r="H24" s="46">
        <v>15.635429098693464</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165</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166</v>
      </c>
      <c r="B35" s="19" t="s">
        <v>3</v>
      </c>
      <c r="C35" s="80">
        <v>5832.965228219</v>
      </c>
      <c r="D35" s="80">
        <v>5391.969568126</v>
      </c>
      <c r="E35" s="81">
        <v>5274.9600096542681</v>
      </c>
      <c r="F35" s="22" t="s">
        <v>241</v>
      </c>
      <c r="G35" s="23">
        <v>-9.5664074228522367</v>
      </c>
      <c r="H35" s="24">
        <v>-2.1700708246467144</v>
      </c>
    </row>
    <row r="36" spans="1:8" ht="12.75" customHeight="1" x14ac:dyDescent="0.2">
      <c r="A36" s="199"/>
      <c r="B36" s="25" t="s">
        <v>242</v>
      </c>
      <c r="C36" s="82">
        <v>4213.9567955069997</v>
      </c>
      <c r="D36" s="82">
        <v>4034.6048600899999</v>
      </c>
      <c r="E36" s="82">
        <v>3900.5755998260001</v>
      </c>
      <c r="F36" s="27"/>
      <c r="G36" s="28">
        <v>-7.4367443922332797</v>
      </c>
      <c r="H36" s="29">
        <v>-3.3219922374507291</v>
      </c>
    </row>
    <row r="37" spans="1:8" x14ac:dyDescent="0.2">
      <c r="A37" s="30" t="s">
        <v>18</v>
      </c>
      <c r="B37" s="31" t="s">
        <v>3</v>
      </c>
      <c r="C37" s="80">
        <v>2688.5944829650002</v>
      </c>
      <c r="D37" s="80">
        <v>2389.417706966</v>
      </c>
      <c r="E37" s="83">
        <v>2741.5406752934973</v>
      </c>
      <c r="F37" s="22" t="s">
        <v>241</v>
      </c>
      <c r="G37" s="32">
        <v>1.9692888854740147</v>
      </c>
      <c r="H37" s="33">
        <v>14.736769017025935</v>
      </c>
    </row>
    <row r="38" spans="1:8" x14ac:dyDescent="0.2">
      <c r="A38" s="34"/>
      <c r="B38" s="25" t="s">
        <v>242</v>
      </c>
      <c r="C38" s="82">
        <v>1872.610261087</v>
      </c>
      <c r="D38" s="82">
        <v>1834.64075364</v>
      </c>
      <c r="E38" s="82">
        <v>2035.532062259</v>
      </c>
      <c r="F38" s="27"/>
      <c r="G38" s="35">
        <v>8.7002514381945275</v>
      </c>
      <c r="H38" s="29">
        <v>10.949898949994633</v>
      </c>
    </row>
    <row r="39" spans="1:8" x14ac:dyDescent="0.2">
      <c r="A39" s="30" t="s">
        <v>19</v>
      </c>
      <c r="B39" s="31" t="s">
        <v>3</v>
      </c>
      <c r="C39" s="80">
        <v>1471.397036653</v>
      </c>
      <c r="D39" s="80">
        <v>1446.6180713900001</v>
      </c>
      <c r="E39" s="83">
        <v>1243.2699601539875</v>
      </c>
      <c r="F39" s="22" t="s">
        <v>241</v>
      </c>
      <c r="G39" s="37">
        <v>-15.504114172877166</v>
      </c>
      <c r="H39" s="33">
        <v>-14.056793237804854</v>
      </c>
    </row>
    <row r="40" spans="1:8" x14ac:dyDescent="0.2">
      <c r="A40" s="34"/>
      <c r="B40" s="25" t="s">
        <v>242</v>
      </c>
      <c r="C40" s="82">
        <v>1104.7539457779999</v>
      </c>
      <c r="D40" s="82">
        <v>1160.026581547</v>
      </c>
      <c r="E40" s="82">
        <v>974.86149483999998</v>
      </c>
      <c r="F40" s="27"/>
      <c r="G40" s="28">
        <v>-11.757591039561831</v>
      </c>
      <c r="H40" s="29">
        <v>-15.962141700241531</v>
      </c>
    </row>
    <row r="41" spans="1:8" x14ac:dyDescent="0.2">
      <c r="A41" s="30" t="s">
        <v>20</v>
      </c>
      <c r="B41" s="31" t="s">
        <v>3</v>
      </c>
      <c r="C41" s="80">
        <v>165.40193741499999</v>
      </c>
      <c r="D41" s="80">
        <v>154.991751193</v>
      </c>
      <c r="E41" s="83">
        <v>164.31842746700013</v>
      </c>
      <c r="F41" s="22" t="s">
        <v>241</v>
      </c>
      <c r="G41" s="23">
        <v>-0.65507693859792937</v>
      </c>
      <c r="H41" s="24">
        <v>6.0175307409658956</v>
      </c>
    </row>
    <row r="42" spans="1:8" x14ac:dyDescent="0.2">
      <c r="A42" s="34"/>
      <c r="B42" s="25" t="s">
        <v>242</v>
      </c>
      <c r="C42" s="82">
        <v>110.338991572</v>
      </c>
      <c r="D42" s="82">
        <v>108.77331057000001</v>
      </c>
      <c r="E42" s="82">
        <v>113.353111724</v>
      </c>
      <c r="F42" s="27"/>
      <c r="G42" s="38">
        <v>2.7316908638168798</v>
      </c>
      <c r="H42" s="24">
        <v>4.2104089045379425</v>
      </c>
    </row>
    <row r="43" spans="1:8" x14ac:dyDescent="0.2">
      <c r="A43" s="30" t="s">
        <v>21</v>
      </c>
      <c r="B43" s="31" t="s">
        <v>3</v>
      </c>
      <c r="C43" s="80">
        <v>15.654153259999999</v>
      </c>
      <c r="D43" s="80">
        <v>24.551870165</v>
      </c>
      <c r="E43" s="83">
        <v>20.828753480004629</v>
      </c>
      <c r="F43" s="22" t="s">
        <v>241</v>
      </c>
      <c r="G43" s="37">
        <v>33.055765674831719</v>
      </c>
      <c r="H43" s="33">
        <v>-15.164289563175004</v>
      </c>
    </row>
    <row r="44" spans="1:8" x14ac:dyDescent="0.2">
      <c r="A44" s="34"/>
      <c r="B44" s="25" t="s">
        <v>242</v>
      </c>
      <c r="C44" s="82">
        <v>11.124152130000001</v>
      </c>
      <c r="D44" s="82">
        <v>12.627928525</v>
      </c>
      <c r="E44" s="82">
        <v>11.799377133</v>
      </c>
      <c r="F44" s="27"/>
      <c r="G44" s="28">
        <v>6.0699008347703938</v>
      </c>
      <c r="H44" s="29">
        <v>-6.5612613371993973</v>
      </c>
    </row>
    <row r="45" spans="1:8" x14ac:dyDescent="0.2">
      <c r="A45" s="30" t="s">
        <v>190</v>
      </c>
      <c r="B45" s="31" t="s">
        <v>3</v>
      </c>
      <c r="C45" s="80">
        <v>583.87298741400002</v>
      </c>
      <c r="D45" s="80">
        <v>509.62744555799998</v>
      </c>
      <c r="E45" s="83">
        <v>556.5297000600375</v>
      </c>
      <c r="F45" s="22" t="s">
        <v>241</v>
      </c>
      <c r="G45" s="37">
        <v>-4.6830882646356429</v>
      </c>
      <c r="H45" s="33">
        <v>9.2032434498662923</v>
      </c>
    </row>
    <row r="46" spans="1:8" x14ac:dyDescent="0.2">
      <c r="A46" s="34"/>
      <c r="B46" s="25" t="s">
        <v>242</v>
      </c>
      <c r="C46" s="82">
        <v>424.659464641</v>
      </c>
      <c r="D46" s="82">
        <v>339.434557789</v>
      </c>
      <c r="E46" s="82">
        <v>381.38300848799997</v>
      </c>
      <c r="F46" s="27"/>
      <c r="G46" s="28">
        <v>-10.190861091388896</v>
      </c>
      <c r="H46" s="29">
        <v>12.358332331346205</v>
      </c>
    </row>
    <row r="47" spans="1:8" x14ac:dyDescent="0.2">
      <c r="A47" s="39" t="s">
        <v>12</v>
      </c>
      <c r="B47" s="31" t="s">
        <v>3</v>
      </c>
      <c r="C47" s="80">
        <v>29.310601472999998</v>
      </c>
      <c r="D47" s="80">
        <v>13.515949715</v>
      </c>
      <c r="E47" s="83">
        <v>15.998225225951016</v>
      </c>
      <c r="F47" s="22" t="s">
        <v>241</v>
      </c>
      <c r="G47" s="37">
        <v>-45.418297742241563</v>
      </c>
      <c r="H47" s="33">
        <v>18.365527863692677</v>
      </c>
    </row>
    <row r="48" spans="1:8" x14ac:dyDescent="0.2">
      <c r="A48" s="34"/>
      <c r="B48" s="25" t="s">
        <v>242</v>
      </c>
      <c r="C48" s="82">
        <v>16.785694629000002</v>
      </c>
      <c r="D48" s="82">
        <v>16.274076971</v>
      </c>
      <c r="E48" s="82">
        <v>14.086226801</v>
      </c>
      <c r="F48" s="27"/>
      <c r="G48" s="28">
        <v>-16.081954829180759</v>
      </c>
      <c r="H48" s="29">
        <v>-13.443774254593322</v>
      </c>
    </row>
    <row r="49" spans="1:8" x14ac:dyDescent="0.2">
      <c r="A49" s="39" t="s">
        <v>23</v>
      </c>
      <c r="B49" s="31" t="s">
        <v>3</v>
      </c>
      <c r="C49" s="80">
        <v>29.976083490000001</v>
      </c>
      <c r="D49" s="80">
        <v>18.271812063999999</v>
      </c>
      <c r="E49" s="83">
        <v>19.694202571268995</v>
      </c>
      <c r="F49" s="22" t="s">
        <v>241</v>
      </c>
      <c r="G49" s="23">
        <v>-34.300281163017956</v>
      </c>
      <c r="H49" s="24">
        <v>7.7846165573881763</v>
      </c>
    </row>
    <row r="50" spans="1:8" x14ac:dyDescent="0.2">
      <c r="A50" s="34"/>
      <c r="B50" s="25" t="s">
        <v>242</v>
      </c>
      <c r="C50" s="82">
        <v>21.918004227000001</v>
      </c>
      <c r="D50" s="82">
        <v>16.314577346</v>
      </c>
      <c r="E50" s="82">
        <v>16.37733617</v>
      </c>
      <c r="F50" s="27"/>
      <c r="G50" s="38">
        <v>-25.279071942940192</v>
      </c>
      <c r="H50" s="24">
        <v>0.38467943526214299</v>
      </c>
    </row>
    <row r="51" spans="1:8" x14ac:dyDescent="0.2">
      <c r="A51" s="30" t="s">
        <v>24</v>
      </c>
      <c r="B51" s="31" t="s">
        <v>3</v>
      </c>
      <c r="C51" s="80">
        <v>848.75794555000004</v>
      </c>
      <c r="D51" s="80">
        <v>834.974961076</v>
      </c>
      <c r="E51" s="83">
        <v>513.04393234339113</v>
      </c>
      <c r="F51" s="22" t="s">
        <v>241</v>
      </c>
      <c r="G51" s="37">
        <v>-39.55356352971333</v>
      </c>
      <c r="H51" s="33">
        <v>-38.555770381155952</v>
      </c>
    </row>
    <row r="52" spans="1:8" ht="13.5" thickBot="1" x14ac:dyDescent="0.25">
      <c r="A52" s="41"/>
      <c r="B52" s="42" t="s">
        <v>242</v>
      </c>
      <c r="C52" s="86">
        <v>651.76628144300003</v>
      </c>
      <c r="D52" s="86">
        <v>546.51307370100005</v>
      </c>
      <c r="E52" s="86">
        <v>353.18298241000002</v>
      </c>
      <c r="F52" s="44"/>
      <c r="G52" s="45">
        <v>-45.811406256233653</v>
      </c>
      <c r="H52" s="46">
        <v>-35.375199715125547</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1">
        <v>17</v>
      </c>
    </row>
    <row r="62" spans="1:8"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196" t="s">
        <v>1</v>
      </c>
      <c r="H5" s="197"/>
    </row>
    <row r="6" spans="1:9" x14ac:dyDescent="0.2">
      <c r="A6" s="12"/>
      <c r="B6" s="13"/>
      <c r="C6" s="14" t="s">
        <v>236</v>
      </c>
      <c r="D6" s="15" t="s">
        <v>237</v>
      </c>
      <c r="E6" s="15" t="s">
        <v>238</v>
      </c>
      <c r="F6" s="16"/>
      <c r="G6" s="17" t="s">
        <v>239</v>
      </c>
      <c r="H6" s="18" t="s">
        <v>240</v>
      </c>
    </row>
    <row r="7" spans="1:9" x14ac:dyDescent="0.2">
      <c r="A7" s="198" t="s">
        <v>58</v>
      </c>
      <c r="B7" s="19" t="s">
        <v>3</v>
      </c>
      <c r="C7" s="20">
        <v>9685</v>
      </c>
      <c r="D7" s="20">
        <v>9463</v>
      </c>
      <c r="E7" s="79">
        <v>10248.89130113162</v>
      </c>
      <c r="F7" s="22" t="s">
        <v>241</v>
      </c>
      <c r="G7" s="23">
        <v>5.822315964188121</v>
      </c>
      <c r="H7" s="24">
        <v>8.30488535487288</v>
      </c>
    </row>
    <row r="8" spans="1:9" x14ac:dyDescent="0.2">
      <c r="A8" s="199"/>
      <c r="B8" s="25" t="s">
        <v>242</v>
      </c>
      <c r="C8" s="26">
        <v>6819</v>
      </c>
      <c r="D8" s="26">
        <v>7122</v>
      </c>
      <c r="E8" s="26">
        <v>7540.207785261</v>
      </c>
      <c r="F8" s="27"/>
      <c r="G8" s="28">
        <v>10.576445010426738</v>
      </c>
      <c r="H8" s="29">
        <v>5.8720553954086085</v>
      </c>
    </row>
    <row r="9" spans="1:9" x14ac:dyDescent="0.2">
      <c r="A9" s="30" t="s">
        <v>9</v>
      </c>
      <c r="B9" s="31" t="s">
        <v>3</v>
      </c>
      <c r="C9" s="20">
        <v>8938</v>
      </c>
      <c r="D9" s="20">
        <v>8892</v>
      </c>
      <c r="E9" s="21">
        <v>9824.5896100024074</v>
      </c>
      <c r="F9" s="22" t="s">
        <v>241</v>
      </c>
      <c r="G9" s="32">
        <v>9.9193288207922024</v>
      </c>
      <c r="H9" s="33">
        <v>10.48796232571307</v>
      </c>
    </row>
    <row r="10" spans="1:9" x14ac:dyDescent="0.2">
      <c r="A10" s="34"/>
      <c r="B10" s="25" t="s">
        <v>242</v>
      </c>
      <c r="C10" s="26">
        <v>6385</v>
      </c>
      <c r="D10" s="26">
        <v>6637</v>
      </c>
      <c r="E10" s="26">
        <v>7225.0834311150002</v>
      </c>
      <c r="F10" s="27"/>
      <c r="G10" s="35">
        <v>13.157140659592798</v>
      </c>
      <c r="H10" s="29">
        <v>8.860681499397316</v>
      </c>
    </row>
    <row r="11" spans="1:9" x14ac:dyDescent="0.2">
      <c r="A11" s="30" t="s">
        <v>46</v>
      </c>
      <c r="B11" s="31" t="s">
        <v>3</v>
      </c>
      <c r="C11" s="20">
        <v>751</v>
      </c>
      <c r="D11" s="20">
        <v>536</v>
      </c>
      <c r="E11" s="21">
        <v>412.69155452623295</v>
      </c>
      <c r="F11" s="22" t="s">
        <v>241</v>
      </c>
      <c r="G11" s="37">
        <v>-45.047729091047536</v>
      </c>
      <c r="H11" s="33">
        <v>-23.005306991374454</v>
      </c>
    </row>
    <row r="12" spans="1:9" ht="13.5" thickBot="1" x14ac:dyDescent="0.25">
      <c r="A12" s="56"/>
      <c r="B12" s="42" t="s">
        <v>242</v>
      </c>
      <c r="C12" s="43">
        <v>437</v>
      </c>
      <c r="D12" s="43">
        <v>485</v>
      </c>
      <c r="E12" s="43">
        <v>315.12435414499998</v>
      </c>
      <c r="F12" s="44"/>
      <c r="G12" s="57">
        <v>-27.889163811212811</v>
      </c>
      <c r="H12" s="46">
        <v>-35.025906361855675</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58</v>
      </c>
      <c r="B35" s="19" t="s">
        <v>3</v>
      </c>
      <c r="C35" s="80">
        <v>2427.3984782100001</v>
      </c>
      <c r="D35" s="80">
        <v>1966.977229306</v>
      </c>
      <c r="E35" s="81">
        <v>1835.7015293089055</v>
      </c>
      <c r="F35" s="22" t="s">
        <v>241</v>
      </c>
      <c r="G35" s="23">
        <v>-24.375765009847939</v>
      </c>
      <c r="H35" s="24">
        <v>-6.6739816832252785</v>
      </c>
    </row>
    <row r="36" spans="1:9" ht="12.75" customHeight="1" x14ac:dyDescent="0.2">
      <c r="A36" s="199"/>
      <c r="B36" s="25" t="s">
        <v>242</v>
      </c>
      <c r="C36" s="82">
        <v>1931.9222761799999</v>
      </c>
      <c r="D36" s="82">
        <v>1493.238663907</v>
      </c>
      <c r="E36" s="82">
        <v>1415.35173663</v>
      </c>
      <c r="F36" s="27"/>
      <c r="G36" s="28">
        <v>-26.738681256443584</v>
      </c>
      <c r="H36" s="29">
        <v>-5.2159731166625392</v>
      </c>
    </row>
    <row r="37" spans="1:9" x14ac:dyDescent="0.2">
      <c r="A37" s="30" t="s">
        <v>9</v>
      </c>
      <c r="B37" s="31" t="s">
        <v>3</v>
      </c>
      <c r="C37" s="80">
        <v>1763.7225609120001</v>
      </c>
      <c r="D37" s="80">
        <v>1431.049438328</v>
      </c>
      <c r="E37" s="83">
        <v>1336.9518913336806</v>
      </c>
      <c r="F37" s="22" t="s">
        <v>241</v>
      </c>
      <c r="G37" s="32">
        <v>-24.197154305132969</v>
      </c>
      <c r="H37" s="33">
        <v>-6.575422516797218</v>
      </c>
    </row>
    <row r="38" spans="1:9" x14ac:dyDescent="0.2">
      <c r="A38" s="34"/>
      <c r="B38" s="25" t="s">
        <v>242</v>
      </c>
      <c r="C38" s="82">
        <v>1370.847228184</v>
      </c>
      <c r="D38" s="82">
        <v>1081.653163534</v>
      </c>
      <c r="E38" s="82">
        <v>1019.89031943</v>
      </c>
      <c r="F38" s="27"/>
      <c r="G38" s="35">
        <v>-25.601460289555561</v>
      </c>
      <c r="H38" s="29">
        <v>-5.7100414611840193</v>
      </c>
    </row>
    <row r="39" spans="1:9" x14ac:dyDescent="0.2">
      <c r="A39" s="30" t="s">
        <v>46</v>
      </c>
      <c r="B39" s="31" t="s">
        <v>3</v>
      </c>
      <c r="C39" s="80">
        <v>663.67591729699996</v>
      </c>
      <c r="D39" s="80">
        <v>535.92779097799996</v>
      </c>
      <c r="E39" s="83">
        <v>499.2141495413515</v>
      </c>
      <c r="F39" s="22" t="s">
        <v>241</v>
      </c>
      <c r="G39" s="37">
        <v>-24.780433261080731</v>
      </c>
      <c r="H39" s="33">
        <v>-6.8504828550970984</v>
      </c>
    </row>
    <row r="40" spans="1:9" ht="13.5" thickBot="1" x14ac:dyDescent="0.25">
      <c r="A40" s="56"/>
      <c r="B40" s="42" t="s">
        <v>242</v>
      </c>
      <c r="C40" s="86">
        <v>561.07504799599997</v>
      </c>
      <c r="D40" s="86">
        <v>411.58550037399999</v>
      </c>
      <c r="E40" s="86">
        <v>395.46141720000003</v>
      </c>
      <c r="F40" s="44"/>
      <c r="G40" s="57">
        <v>-29.517197634705838</v>
      </c>
      <c r="H40" s="46">
        <v>-3.9175537426241505</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3">
        <v>18</v>
      </c>
    </row>
    <row r="62" spans="1:9"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196" t="s">
        <v>1</v>
      </c>
      <c r="H5" s="197"/>
    </row>
    <row r="6" spans="1:9" x14ac:dyDescent="0.2">
      <c r="A6" s="12"/>
      <c r="B6" s="13"/>
      <c r="C6" s="14" t="s">
        <v>236</v>
      </c>
      <c r="D6" s="15" t="s">
        <v>237</v>
      </c>
      <c r="E6" s="15" t="s">
        <v>238</v>
      </c>
      <c r="F6" s="16"/>
      <c r="G6" s="17" t="s">
        <v>239</v>
      </c>
      <c r="H6" s="18" t="s">
        <v>240</v>
      </c>
    </row>
    <row r="7" spans="1:9" x14ac:dyDescent="0.2">
      <c r="A7" s="198" t="s">
        <v>57</v>
      </c>
      <c r="B7" s="19" t="s">
        <v>3</v>
      </c>
      <c r="C7" s="20">
        <v>5158</v>
      </c>
      <c r="D7" s="20">
        <v>4979</v>
      </c>
      <c r="E7" s="79">
        <v>5008.5245543964184</v>
      </c>
      <c r="F7" s="22" t="s">
        <v>241</v>
      </c>
      <c r="G7" s="23">
        <v>-2.8979341916165424</v>
      </c>
      <c r="H7" s="24">
        <v>0.59298161069327193</v>
      </c>
    </row>
    <row r="8" spans="1:9" x14ac:dyDescent="0.2">
      <c r="A8" s="199"/>
      <c r="B8" s="25" t="s">
        <v>242</v>
      </c>
      <c r="C8" s="26">
        <v>3897</v>
      </c>
      <c r="D8" s="26">
        <v>3634</v>
      </c>
      <c r="E8" s="26">
        <v>3697.4073881139998</v>
      </c>
      <c r="F8" s="27"/>
      <c r="G8" s="28">
        <v>-5.1216990476263788</v>
      </c>
      <c r="H8" s="29">
        <v>1.7448373173913012</v>
      </c>
    </row>
    <row r="9" spans="1:9" x14ac:dyDescent="0.2">
      <c r="A9" s="30" t="s">
        <v>9</v>
      </c>
      <c r="B9" s="31" t="s">
        <v>3</v>
      </c>
      <c r="C9" s="20">
        <v>1817</v>
      </c>
      <c r="D9" s="20">
        <v>1520</v>
      </c>
      <c r="E9" s="21">
        <v>1659.2171166349774</v>
      </c>
      <c r="F9" s="22" t="s">
        <v>241</v>
      </c>
      <c r="G9" s="32">
        <v>-8.683702992021054</v>
      </c>
      <c r="H9" s="33">
        <v>9.1590208312485117</v>
      </c>
    </row>
    <row r="10" spans="1:9" x14ac:dyDescent="0.2">
      <c r="A10" s="34"/>
      <c r="B10" s="25" t="s">
        <v>242</v>
      </c>
      <c r="C10" s="26">
        <v>1345</v>
      </c>
      <c r="D10" s="26">
        <v>1268</v>
      </c>
      <c r="E10" s="26">
        <v>1327.938258743</v>
      </c>
      <c r="F10" s="27"/>
      <c r="G10" s="35">
        <v>-1.2685309484758278</v>
      </c>
      <c r="H10" s="29">
        <v>4.7269920144321844</v>
      </c>
    </row>
    <row r="11" spans="1:9" x14ac:dyDescent="0.2">
      <c r="A11" s="30" t="s">
        <v>46</v>
      </c>
      <c r="B11" s="31" t="s">
        <v>3</v>
      </c>
      <c r="C11" s="20">
        <v>2391</v>
      </c>
      <c r="D11" s="20">
        <v>2367</v>
      </c>
      <c r="E11" s="21">
        <v>2198.0100399555586</v>
      </c>
      <c r="F11" s="22" t="s">
        <v>241</v>
      </c>
      <c r="G11" s="37">
        <v>-8.0715165221430993</v>
      </c>
      <c r="H11" s="33">
        <v>-7.1394152954981678</v>
      </c>
    </row>
    <row r="12" spans="1:9" x14ac:dyDescent="0.2">
      <c r="A12" s="34"/>
      <c r="B12" s="25" t="s">
        <v>242</v>
      </c>
      <c r="C12" s="26">
        <v>1787</v>
      </c>
      <c r="D12" s="26">
        <v>1509</v>
      </c>
      <c r="E12" s="26">
        <v>1473.469129371</v>
      </c>
      <c r="F12" s="27"/>
      <c r="G12" s="28">
        <v>-17.545096285898154</v>
      </c>
      <c r="H12" s="29">
        <v>-2.3545971258449327</v>
      </c>
    </row>
    <row r="13" spans="1:9" x14ac:dyDescent="0.2">
      <c r="A13" s="30" t="s">
        <v>24</v>
      </c>
      <c r="B13" s="31" t="s">
        <v>3</v>
      </c>
      <c r="C13" s="20">
        <v>1005</v>
      </c>
      <c r="D13" s="20">
        <v>1332</v>
      </c>
      <c r="E13" s="21">
        <v>1310.9994464155502</v>
      </c>
      <c r="F13" s="22" t="s">
        <v>241</v>
      </c>
      <c r="G13" s="23">
        <v>30.447706111000031</v>
      </c>
      <c r="H13" s="24">
        <v>-1.5766181369707084</v>
      </c>
    </row>
    <row r="14" spans="1:9" ht="13.5" thickBot="1" x14ac:dyDescent="0.25">
      <c r="A14" s="56"/>
      <c r="B14" s="42" t="s">
        <v>242</v>
      </c>
      <c r="C14" s="43">
        <v>799</v>
      </c>
      <c r="D14" s="43">
        <v>863</v>
      </c>
      <c r="E14" s="43">
        <v>905.234564686</v>
      </c>
      <c r="F14" s="44"/>
      <c r="G14" s="57">
        <v>13.295940511389233</v>
      </c>
      <c r="H14" s="46">
        <v>4.8939240655851819</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57</v>
      </c>
      <c r="B35" s="19" t="s">
        <v>3</v>
      </c>
      <c r="C35" s="80">
        <v>1969.2178060450001</v>
      </c>
      <c r="D35" s="80">
        <v>1986.7947992970001</v>
      </c>
      <c r="E35" s="81">
        <v>1780.3431295508319</v>
      </c>
      <c r="F35" s="22" t="s">
        <v>241</v>
      </c>
      <c r="G35" s="23">
        <v>-9.5913553043432245</v>
      </c>
      <c r="H35" s="24">
        <v>-10.391192377754265</v>
      </c>
    </row>
    <row r="36" spans="1:9" ht="12.75" customHeight="1" x14ac:dyDescent="0.2">
      <c r="A36" s="199"/>
      <c r="B36" s="25" t="s">
        <v>242</v>
      </c>
      <c r="C36" s="82">
        <v>1519.2245707239999</v>
      </c>
      <c r="D36" s="82">
        <v>1556.112056663</v>
      </c>
      <c r="E36" s="82">
        <v>1387.375417875</v>
      </c>
      <c r="F36" s="27"/>
      <c r="G36" s="28">
        <v>-8.6787138247879909</v>
      </c>
      <c r="H36" s="29">
        <v>-10.843476089366391</v>
      </c>
    </row>
    <row r="37" spans="1:9" x14ac:dyDescent="0.2">
      <c r="A37" s="30" t="s">
        <v>9</v>
      </c>
      <c r="B37" s="31" t="s">
        <v>3</v>
      </c>
      <c r="C37" s="80">
        <v>471.23420600200001</v>
      </c>
      <c r="D37" s="80">
        <v>465.374435898</v>
      </c>
      <c r="E37" s="83">
        <v>379.09638914251525</v>
      </c>
      <c r="F37" s="22" t="s">
        <v>241</v>
      </c>
      <c r="G37" s="32">
        <v>-19.552446678519289</v>
      </c>
      <c r="H37" s="33">
        <v>-18.539489946197861</v>
      </c>
    </row>
    <row r="38" spans="1:9" x14ac:dyDescent="0.2">
      <c r="A38" s="34"/>
      <c r="B38" s="25" t="s">
        <v>242</v>
      </c>
      <c r="C38" s="82">
        <v>366.36222879799999</v>
      </c>
      <c r="D38" s="82">
        <v>370.82146499100003</v>
      </c>
      <c r="E38" s="82">
        <v>299.58486111600001</v>
      </c>
      <c r="F38" s="27"/>
      <c r="G38" s="35">
        <v>-18.227143093077643</v>
      </c>
      <c r="H38" s="29">
        <v>-19.210485530207634</v>
      </c>
    </row>
    <row r="39" spans="1:9" x14ac:dyDescent="0.2">
      <c r="A39" s="30" t="s">
        <v>46</v>
      </c>
      <c r="B39" s="31" t="s">
        <v>3</v>
      </c>
      <c r="C39" s="80">
        <v>1008.436840941</v>
      </c>
      <c r="D39" s="80">
        <v>1040.744808511</v>
      </c>
      <c r="E39" s="83">
        <v>987.78404804913157</v>
      </c>
      <c r="F39" s="22" t="s">
        <v>241</v>
      </c>
      <c r="G39" s="37">
        <v>-2.0480006335941425</v>
      </c>
      <c r="H39" s="33">
        <v>-5.0887364538132687</v>
      </c>
    </row>
    <row r="40" spans="1:9" x14ac:dyDescent="0.2">
      <c r="A40" s="34"/>
      <c r="B40" s="25" t="s">
        <v>242</v>
      </c>
      <c r="C40" s="82">
        <v>765.77964362099999</v>
      </c>
      <c r="D40" s="82">
        <v>811.83848317100001</v>
      </c>
      <c r="E40" s="82">
        <v>763.59372797399999</v>
      </c>
      <c r="F40" s="27"/>
      <c r="G40" s="28">
        <v>-0.2854496936826223</v>
      </c>
      <c r="H40" s="29">
        <v>-5.9426543822557534</v>
      </c>
    </row>
    <row r="41" spans="1:9" x14ac:dyDescent="0.2">
      <c r="A41" s="30" t="s">
        <v>24</v>
      </c>
      <c r="B41" s="31" t="s">
        <v>3</v>
      </c>
      <c r="C41" s="80">
        <v>489.54675910100002</v>
      </c>
      <c r="D41" s="80">
        <v>480.67555488800002</v>
      </c>
      <c r="E41" s="83">
        <v>414.85707570511465</v>
      </c>
      <c r="F41" s="22" t="s">
        <v>241</v>
      </c>
      <c r="G41" s="23">
        <v>-15.256904883416027</v>
      </c>
      <c r="H41" s="24">
        <v>-13.692911676821467</v>
      </c>
    </row>
    <row r="42" spans="1:9" ht="13.5" thickBot="1" x14ac:dyDescent="0.25">
      <c r="A42" s="56"/>
      <c r="B42" s="42" t="s">
        <v>242</v>
      </c>
      <c r="C42" s="86">
        <v>387.08269830500001</v>
      </c>
      <c r="D42" s="86">
        <v>373.452108501</v>
      </c>
      <c r="E42" s="86">
        <v>324.19682878499998</v>
      </c>
      <c r="F42" s="44"/>
      <c r="G42" s="57">
        <v>-16.246107045179642</v>
      </c>
      <c r="H42" s="46">
        <v>-13.189182386385738</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G61" s="53"/>
      <c r="H61" s="201">
        <v>19</v>
      </c>
    </row>
    <row r="62" spans="1:9"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154</v>
      </c>
      <c r="B4" s="5"/>
      <c r="C4" s="5"/>
      <c r="D4" s="5"/>
      <c r="E4" s="5"/>
      <c r="F4" s="5"/>
      <c r="G4" s="5"/>
      <c r="H4" s="6"/>
    </row>
    <row r="5" spans="1:9" x14ac:dyDescent="0.2">
      <c r="A5" s="7"/>
      <c r="B5" s="8"/>
      <c r="C5" s="9"/>
      <c r="D5" s="8"/>
      <c r="E5" s="10"/>
      <c r="F5" s="11"/>
      <c r="G5" s="196" t="s">
        <v>1</v>
      </c>
      <c r="H5" s="197"/>
    </row>
    <row r="6" spans="1:9" x14ac:dyDescent="0.2">
      <c r="A6" s="12"/>
      <c r="B6" s="13"/>
      <c r="C6" s="14" t="s">
        <v>236</v>
      </c>
      <c r="D6" s="15" t="s">
        <v>237</v>
      </c>
      <c r="E6" s="15" t="s">
        <v>238</v>
      </c>
      <c r="F6" s="16"/>
      <c r="G6" s="17" t="s">
        <v>239</v>
      </c>
      <c r="H6" s="18" t="s">
        <v>240</v>
      </c>
    </row>
    <row r="7" spans="1:9" ht="12.75" customHeight="1" x14ac:dyDescent="0.2">
      <c r="A7" s="198" t="s">
        <v>60</v>
      </c>
      <c r="B7" s="19" t="s">
        <v>3</v>
      </c>
      <c r="C7" s="20">
        <v>24133</v>
      </c>
      <c r="D7" s="20">
        <v>25480.007092866999</v>
      </c>
      <c r="E7" s="79">
        <v>22383.007343850972</v>
      </c>
      <c r="F7" s="22" t="s">
        <v>241</v>
      </c>
      <c r="G7" s="23">
        <v>-7.2514509433101182</v>
      </c>
      <c r="H7" s="24">
        <v>-12.154626714695922</v>
      </c>
    </row>
    <row r="8" spans="1:9" ht="13.5" customHeight="1" thickBot="1" x14ac:dyDescent="0.25">
      <c r="A8" s="204"/>
      <c r="B8" s="42" t="s">
        <v>242</v>
      </c>
      <c r="C8" s="43">
        <v>18883.285</v>
      </c>
      <c r="D8" s="43">
        <v>19570.410680575002</v>
      </c>
      <c r="E8" s="43">
        <v>17297.798561975</v>
      </c>
      <c r="F8" s="44"/>
      <c r="G8" s="57">
        <v>-8.3962426983705427</v>
      </c>
      <c r="H8" s="46">
        <v>-11.612490691652823</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60</v>
      </c>
      <c r="B35" s="19" t="s">
        <v>3</v>
      </c>
      <c r="C35" s="80">
        <v>617.195755996</v>
      </c>
      <c r="D35" s="80">
        <v>507.423043302</v>
      </c>
      <c r="E35" s="81">
        <v>511.05410121866868</v>
      </c>
      <c r="F35" s="22" t="s">
        <v>241</v>
      </c>
      <c r="G35" s="23">
        <v>-17.197405158116354</v>
      </c>
      <c r="H35" s="24">
        <v>0.71558790334786693</v>
      </c>
    </row>
    <row r="36" spans="1:9" ht="12.75" customHeight="1" thickBot="1" x14ac:dyDescent="0.25">
      <c r="A36" s="204"/>
      <c r="B36" s="42" t="s">
        <v>242</v>
      </c>
      <c r="C36" s="86">
        <v>485.32077073900001</v>
      </c>
      <c r="D36" s="86">
        <v>397.93455426700001</v>
      </c>
      <c r="E36" s="86">
        <v>401.14017347499998</v>
      </c>
      <c r="F36" s="44"/>
      <c r="G36" s="57">
        <v>-17.345352257604361</v>
      </c>
      <c r="H36" s="46">
        <v>0.80556442601591982</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3">
        <v>20</v>
      </c>
    </row>
    <row r="62" spans="1:9"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217</v>
      </c>
      <c r="B4" s="119"/>
      <c r="C4" s="119"/>
      <c r="D4" s="119"/>
      <c r="E4" s="119"/>
      <c r="F4" s="119"/>
      <c r="G4" s="119"/>
      <c r="H4" s="120"/>
    </row>
    <row r="5" spans="1:8" x14ac:dyDescent="0.2">
      <c r="A5" s="121"/>
      <c r="B5" s="122"/>
      <c r="C5" s="123"/>
      <c r="D5" s="122"/>
      <c r="E5" s="124"/>
      <c r="F5" s="125"/>
      <c r="G5" s="207" t="s">
        <v>1</v>
      </c>
      <c r="H5" s="208"/>
    </row>
    <row r="6" spans="1:8" x14ac:dyDescent="0.2">
      <c r="A6" s="126"/>
      <c r="B6" s="127"/>
      <c r="C6" s="128" t="s">
        <v>236</v>
      </c>
      <c r="D6" s="129" t="s">
        <v>237</v>
      </c>
      <c r="E6" s="129" t="s">
        <v>238</v>
      </c>
      <c r="F6" s="130"/>
      <c r="G6" s="131" t="s">
        <v>239</v>
      </c>
      <c r="H6" s="132" t="s">
        <v>240</v>
      </c>
    </row>
    <row r="7" spans="1:8" ht="12.75" customHeight="1" x14ac:dyDescent="0.2">
      <c r="A7" s="209" t="s">
        <v>197</v>
      </c>
      <c r="B7" s="133" t="s">
        <v>3</v>
      </c>
      <c r="C7" s="20">
        <v>4554</v>
      </c>
      <c r="D7" s="20">
        <v>5258</v>
      </c>
      <c r="E7" s="79">
        <v>5572.671609284369</v>
      </c>
      <c r="F7" s="22" t="s">
        <v>241</v>
      </c>
      <c r="G7" s="134">
        <v>22.368722206507869</v>
      </c>
      <c r="H7" s="135">
        <v>5.9846255094022212</v>
      </c>
    </row>
    <row r="8" spans="1:8" ht="12.75" customHeight="1" x14ac:dyDescent="0.2">
      <c r="A8" s="210"/>
      <c r="B8" s="136" t="s">
        <v>242</v>
      </c>
      <c r="C8" s="26">
        <v>3368</v>
      </c>
      <c r="D8" s="26">
        <v>4014</v>
      </c>
      <c r="E8" s="26">
        <v>4209</v>
      </c>
      <c r="F8" s="27"/>
      <c r="G8" s="137">
        <v>24.970308788598587</v>
      </c>
      <c r="H8" s="138">
        <v>4.8579970104633929</v>
      </c>
    </row>
    <row r="9" spans="1:8" x14ac:dyDescent="0.2">
      <c r="A9" s="139" t="s">
        <v>198</v>
      </c>
      <c r="B9" s="140" t="s">
        <v>3</v>
      </c>
      <c r="C9" s="20">
        <v>1793</v>
      </c>
      <c r="D9" s="20">
        <v>1714</v>
      </c>
      <c r="E9" s="20">
        <v>1877.0364988471379</v>
      </c>
      <c r="F9" s="22" t="s">
        <v>241</v>
      </c>
      <c r="G9" s="141">
        <v>4.6869212965497979</v>
      </c>
      <c r="H9" s="142">
        <v>9.5120477740453708</v>
      </c>
    </row>
    <row r="10" spans="1:8" x14ac:dyDescent="0.2">
      <c r="A10" s="143"/>
      <c r="B10" s="136" t="s">
        <v>242</v>
      </c>
      <c r="C10" s="26">
        <v>1342</v>
      </c>
      <c r="D10" s="26">
        <v>1294</v>
      </c>
      <c r="E10" s="26">
        <v>1413</v>
      </c>
      <c r="F10" s="27"/>
      <c r="G10" s="144">
        <v>5.2906110283159364</v>
      </c>
      <c r="H10" s="138">
        <v>9.1962905718701649</v>
      </c>
    </row>
    <row r="11" spans="1:8" x14ac:dyDescent="0.2">
      <c r="A11" s="139" t="s">
        <v>199</v>
      </c>
      <c r="B11" s="140" t="s">
        <v>3</v>
      </c>
      <c r="C11" s="20">
        <v>355</v>
      </c>
      <c r="D11" s="20">
        <v>344</v>
      </c>
      <c r="E11" s="20">
        <v>452.60405917790581</v>
      </c>
      <c r="F11" s="22" t="s">
        <v>241</v>
      </c>
      <c r="G11" s="145">
        <v>27.494101176874878</v>
      </c>
      <c r="H11" s="142">
        <v>31.570947435437745</v>
      </c>
    </row>
    <row r="12" spans="1:8" x14ac:dyDescent="0.2">
      <c r="A12" s="143"/>
      <c r="B12" s="136" t="s">
        <v>242</v>
      </c>
      <c r="C12" s="26">
        <v>253</v>
      </c>
      <c r="D12" s="26">
        <v>262</v>
      </c>
      <c r="E12" s="26">
        <v>337</v>
      </c>
      <c r="F12" s="27"/>
      <c r="G12" s="137">
        <v>33.201581027667999</v>
      </c>
      <c r="H12" s="138">
        <v>28.625954198473295</v>
      </c>
    </row>
    <row r="13" spans="1:8" x14ac:dyDescent="0.2">
      <c r="A13" s="139" t="s">
        <v>233</v>
      </c>
      <c r="B13" s="140" t="s">
        <v>3</v>
      </c>
      <c r="C13" s="20">
        <v>154</v>
      </c>
      <c r="D13" s="20">
        <v>157</v>
      </c>
      <c r="E13" s="20">
        <v>92.505910165484622</v>
      </c>
      <c r="F13" s="22" t="s">
        <v>241</v>
      </c>
      <c r="G13" s="134">
        <v>-39.931227165269725</v>
      </c>
      <c r="H13" s="135">
        <v>-41.079038111156294</v>
      </c>
    </row>
    <row r="14" spans="1:8" x14ac:dyDescent="0.2">
      <c r="A14" s="143"/>
      <c r="B14" s="136" t="s">
        <v>242</v>
      </c>
      <c r="C14" s="26">
        <v>154</v>
      </c>
      <c r="D14" s="26">
        <v>141</v>
      </c>
      <c r="E14" s="26">
        <v>86</v>
      </c>
      <c r="F14" s="27"/>
      <c r="G14" s="146">
        <v>-44.155844155844157</v>
      </c>
      <c r="H14" s="135">
        <v>-39.00709219858156</v>
      </c>
    </row>
    <row r="15" spans="1:8" x14ac:dyDescent="0.2">
      <c r="A15" s="139" t="s">
        <v>200</v>
      </c>
      <c r="B15" s="140" t="s">
        <v>3</v>
      </c>
      <c r="C15" s="20">
        <v>1833</v>
      </c>
      <c r="D15" s="20">
        <v>1989</v>
      </c>
      <c r="E15" s="20">
        <v>2169.4130089490723</v>
      </c>
      <c r="F15" s="22" t="s">
        <v>241</v>
      </c>
      <c r="G15" s="145">
        <v>18.353137422207993</v>
      </c>
      <c r="H15" s="142">
        <v>9.0705384087014664</v>
      </c>
    </row>
    <row r="16" spans="1:8" x14ac:dyDescent="0.2">
      <c r="A16" s="143"/>
      <c r="B16" s="136" t="s">
        <v>242</v>
      </c>
      <c r="C16" s="26">
        <v>1382</v>
      </c>
      <c r="D16" s="26">
        <v>1507</v>
      </c>
      <c r="E16" s="26">
        <v>1641</v>
      </c>
      <c r="F16" s="27"/>
      <c r="G16" s="137">
        <v>18.740955137481905</v>
      </c>
      <c r="H16" s="138">
        <v>8.8918380889183766</v>
      </c>
    </row>
    <row r="17" spans="1:9" x14ac:dyDescent="0.2">
      <c r="A17" s="139" t="s">
        <v>201</v>
      </c>
      <c r="B17" s="140" t="s">
        <v>3</v>
      </c>
      <c r="C17" s="20">
        <v>436</v>
      </c>
      <c r="D17" s="20">
        <v>385</v>
      </c>
      <c r="E17" s="20">
        <v>626.28295096716136</v>
      </c>
      <c r="F17" s="22" t="s">
        <v>241</v>
      </c>
      <c r="G17" s="145">
        <v>43.64287866219297</v>
      </c>
      <c r="H17" s="142">
        <v>62.670896355106862</v>
      </c>
    </row>
    <row r="18" spans="1:9" x14ac:dyDescent="0.2">
      <c r="A18" s="139"/>
      <c r="B18" s="136" t="s">
        <v>242</v>
      </c>
      <c r="C18" s="26">
        <v>285</v>
      </c>
      <c r="D18" s="26">
        <v>286</v>
      </c>
      <c r="E18" s="26">
        <v>445</v>
      </c>
      <c r="F18" s="27"/>
      <c r="G18" s="137">
        <v>56.140350877192986</v>
      </c>
      <c r="H18" s="138">
        <v>55.5944055944056</v>
      </c>
    </row>
    <row r="19" spans="1:9" x14ac:dyDescent="0.2">
      <c r="A19" s="147" t="s">
        <v>202</v>
      </c>
      <c r="B19" s="140" t="s">
        <v>3</v>
      </c>
      <c r="C19" s="20">
        <v>35</v>
      </c>
      <c r="D19" s="20">
        <v>33</v>
      </c>
      <c r="E19" s="20">
        <v>21.654403567447044</v>
      </c>
      <c r="F19" s="22" t="s">
        <v>241</v>
      </c>
      <c r="G19" s="134">
        <v>-38.130275521579868</v>
      </c>
      <c r="H19" s="135">
        <v>-34.380595250160468</v>
      </c>
    </row>
    <row r="20" spans="1:9" x14ac:dyDescent="0.2">
      <c r="A20" s="143"/>
      <c r="B20" s="136" t="s">
        <v>242</v>
      </c>
      <c r="C20" s="26">
        <v>23</v>
      </c>
      <c r="D20" s="26">
        <v>26</v>
      </c>
      <c r="E20" s="26">
        <v>16</v>
      </c>
      <c r="F20" s="27"/>
      <c r="G20" s="146">
        <v>-30.434782608695656</v>
      </c>
      <c r="H20" s="135">
        <v>-38.46153846153846</v>
      </c>
    </row>
    <row r="21" spans="1:9" x14ac:dyDescent="0.2">
      <c r="A21" s="147" t="s">
        <v>203</v>
      </c>
      <c r="B21" s="140" t="s">
        <v>3</v>
      </c>
      <c r="C21" s="20">
        <v>19</v>
      </c>
      <c r="D21" s="20">
        <v>19</v>
      </c>
      <c r="E21" s="20">
        <v>9.4283559577677227</v>
      </c>
      <c r="F21" s="22" t="s">
        <v>241</v>
      </c>
      <c r="G21" s="145">
        <v>-50.37707390648567</v>
      </c>
      <c r="H21" s="142">
        <v>-50.37707390648567</v>
      </c>
    </row>
    <row r="22" spans="1:9" x14ac:dyDescent="0.2">
      <c r="A22" s="143"/>
      <c r="B22" s="136" t="s">
        <v>242</v>
      </c>
      <c r="C22" s="26">
        <v>17</v>
      </c>
      <c r="D22" s="26">
        <v>13</v>
      </c>
      <c r="E22" s="26">
        <v>7</v>
      </c>
      <c r="F22" s="27"/>
      <c r="G22" s="137">
        <v>-58.82352941176471</v>
      </c>
      <c r="H22" s="138">
        <v>-46.153846153846153</v>
      </c>
    </row>
    <row r="23" spans="1:9" x14ac:dyDescent="0.2">
      <c r="A23" s="147" t="s">
        <v>204</v>
      </c>
      <c r="B23" s="140" t="s">
        <v>3</v>
      </c>
      <c r="C23" s="20">
        <v>157</v>
      </c>
      <c r="D23" s="20">
        <v>178</v>
      </c>
      <c r="E23" s="20">
        <v>264.7538447538447</v>
      </c>
      <c r="F23" s="22" t="s">
        <v>241</v>
      </c>
      <c r="G23" s="145">
        <v>68.633022136206819</v>
      </c>
      <c r="H23" s="142">
        <v>48.738115030249816</v>
      </c>
    </row>
    <row r="24" spans="1:9" x14ac:dyDescent="0.2">
      <c r="A24" s="143"/>
      <c r="B24" s="136" t="s">
        <v>242</v>
      </c>
      <c r="C24" s="26">
        <v>99</v>
      </c>
      <c r="D24" s="26">
        <v>148</v>
      </c>
      <c r="E24" s="26">
        <v>199</v>
      </c>
      <c r="F24" s="27"/>
      <c r="G24" s="137">
        <v>101.01010101010098</v>
      </c>
      <c r="H24" s="138">
        <v>34.459459459459453</v>
      </c>
    </row>
    <row r="25" spans="1:9" x14ac:dyDescent="0.2">
      <c r="A25" s="139" t="s">
        <v>24</v>
      </c>
      <c r="B25" s="140" t="s">
        <v>3</v>
      </c>
      <c r="C25" s="20">
        <v>1010</v>
      </c>
      <c r="D25" s="20">
        <v>1507</v>
      </c>
      <c r="E25" s="20">
        <v>1264.3627413136612</v>
      </c>
      <c r="F25" s="22" t="s">
        <v>241</v>
      </c>
      <c r="G25" s="134">
        <v>25.184429833035765</v>
      </c>
      <c r="H25" s="135">
        <v>-16.100680735656198</v>
      </c>
      <c r="I25" s="148"/>
    </row>
    <row r="26" spans="1:9" ht="13.5" thickBot="1" x14ac:dyDescent="0.25">
      <c r="A26" s="149"/>
      <c r="B26" s="150" t="s">
        <v>242</v>
      </c>
      <c r="C26" s="43">
        <v>791</v>
      </c>
      <c r="D26" s="43">
        <v>1238</v>
      </c>
      <c r="E26" s="43">
        <v>1022</v>
      </c>
      <c r="F26" s="44"/>
      <c r="G26" s="151">
        <v>29.203539823008839</v>
      </c>
      <c r="H26" s="152">
        <v>-17.447495961227787</v>
      </c>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218</v>
      </c>
      <c r="B32" s="119"/>
      <c r="C32" s="119"/>
      <c r="D32" s="119"/>
      <c r="E32" s="119"/>
      <c r="F32" s="119"/>
      <c r="G32" s="119"/>
      <c r="H32" s="120"/>
    </row>
    <row r="33" spans="1:8" x14ac:dyDescent="0.2">
      <c r="A33" s="121"/>
      <c r="B33" s="122"/>
      <c r="C33" s="211" t="s">
        <v>16</v>
      </c>
      <c r="D33" s="207"/>
      <c r="E33" s="207"/>
      <c r="F33" s="212"/>
      <c r="G33" s="207" t="s">
        <v>1</v>
      </c>
      <c r="H33" s="208"/>
    </row>
    <row r="34" spans="1:8" x14ac:dyDescent="0.2">
      <c r="A34" s="126"/>
      <c r="B34" s="127"/>
      <c r="C34" s="128" t="s">
        <v>236</v>
      </c>
      <c r="D34" s="129" t="s">
        <v>237</v>
      </c>
      <c r="E34" s="129" t="s">
        <v>238</v>
      </c>
      <c r="F34" s="130"/>
      <c r="G34" s="131" t="s">
        <v>239</v>
      </c>
      <c r="H34" s="132" t="s">
        <v>240</v>
      </c>
    </row>
    <row r="35" spans="1:8" ht="12.75" customHeight="1" x14ac:dyDescent="0.2">
      <c r="A35" s="209" t="s">
        <v>197</v>
      </c>
      <c r="B35" s="133" t="s">
        <v>3</v>
      </c>
      <c r="C35" s="80">
        <v>800.24281891500004</v>
      </c>
      <c r="D35" s="80">
        <v>831.72795936499995</v>
      </c>
      <c r="E35" s="81">
        <v>961.04680209739581</v>
      </c>
      <c r="F35" s="22" t="s">
        <v>241</v>
      </c>
      <c r="G35" s="134">
        <v>20.094398772665031</v>
      </c>
      <c r="H35" s="135">
        <v>15.548213965432538</v>
      </c>
    </row>
    <row r="36" spans="1:8" ht="12.75" customHeight="1" x14ac:dyDescent="0.2">
      <c r="A36" s="210"/>
      <c r="B36" s="136" t="s">
        <v>242</v>
      </c>
      <c r="C36" s="82">
        <v>642.543922974</v>
      </c>
      <c r="D36" s="82">
        <v>654.47906621200002</v>
      </c>
      <c r="E36" s="82">
        <v>761.31006413</v>
      </c>
      <c r="F36" s="27"/>
      <c r="G36" s="137">
        <v>18.483738918001677</v>
      </c>
      <c r="H36" s="138">
        <v>16.323058052309818</v>
      </c>
    </row>
    <row r="37" spans="1:8" x14ac:dyDescent="0.2">
      <c r="A37" s="139" t="s">
        <v>198</v>
      </c>
      <c r="B37" s="140" t="s">
        <v>3</v>
      </c>
      <c r="C37" s="80">
        <v>407.49456307100002</v>
      </c>
      <c r="D37" s="80">
        <v>412.13149725199997</v>
      </c>
      <c r="E37" s="80">
        <v>500.11994405573421</v>
      </c>
      <c r="F37" s="22" t="s">
        <v>241</v>
      </c>
      <c r="G37" s="141">
        <v>22.730458116221669</v>
      </c>
      <c r="H37" s="142">
        <v>21.349605014521188</v>
      </c>
    </row>
    <row r="38" spans="1:8" x14ac:dyDescent="0.2">
      <c r="A38" s="143"/>
      <c r="B38" s="136" t="s">
        <v>242</v>
      </c>
      <c r="C38" s="82">
        <v>327.93693999800001</v>
      </c>
      <c r="D38" s="82">
        <v>318.946699303</v>
      </c>
      <c r="E38" s="82">
        <v>392.05324819999998</v>
      </c>
      <c r="F38" s="27"/>
      <c r="G38" s="144">
        <v>19.551413818275847</v>
      </c>
      <c r="H38" s="138">
        <v>22.921243285088394</v>
      </c>
    </row>
    <row r="39" spans="1:8" x14ac:dyDescent="0.2">
      <c r="A39" s="139" t="s">
        <v>199</v>
      </c>
      <c r="B39" s="140" t="s">
        <v>3</v>
      </c>
      <c r="C39" s="80">
        <v>57.949384959</v>
      </c>
      <c r="D39" s="80">
        <v>52.074247155999998</v>
      </c>
      <c r="E39" s="80">
        <v>62.088654874833622</v>
      </c>
      <c r="F39" s="22" t="s">
        <v>241</v>
      </c>
      <c r="G39" s="145">
        <v>7.1429056904783579</v>
      </c>
      <c r="H39" s="142">
        <v>19.231017759763745</v>
      </c>
    </row>
    <row r="40" spans="1:8" x14ac:dyDescent="0.2">
      <c r="A40" s="143"/>
      <c r="B40" s="136" t="s">
        <v>242</v>
      </c>
      <c r="C40" s="82">
        <v>43.074852749999998</v>
      </c>
      <c r="D40" s="82">
        <v>41.227332537999999</v>
      </c>
      <c r="E40" s="82">
        <v>48.111863415000002</v>
      </c>
      <c r="F40" s="27"/>
      <c r="G40" s="137">
        <v>11.693622481390847</v>
      </c>
      <c r="H40" s="138">
        <v>16.698948132660306</v>
      </c>
    </row>
    <row r="41" spans="1:8" x14ac:dyDescent="0.2">
      <c r="A41" s="139" t="s">
        <v>233</v>
      </c>
      <c r="B41" s="140" t="s">
        <v>3</v>
      </c>
      <c r="C41" s="80">
        <v>86.781303187000006</v>
      </c>
      <c r="D41" s="80">
        <v>85.579461268000003</v>
      </c>
      <c r="E41" s="80">
        <v>73.952536047506001</v>
      </c>
      <c r="F41" s="22" t="s">
        <v>241</v>
      </c>
      <c r="G41" s="134">
        <v>-14.78286989059157</v>
      </c>
      <c r="H41" s="135">
        <v>-13.586116397815601</v>
      </c>
    </row>
    <row r="42" spans="1:8" x14ac:dyDescent="0.2">
      <c r="A42" s="143"/>
      <c r="B42" s="136" t="s">
        <v>242</v>
      </c>
      <c r="C42" s="82">
        <v>80.301535142999995</v>
      </c>
      <c r="D42" s="82">
        <v>72.247426493000006</v>
      </c>
      <c r="E42" s="82">
        <v>64.311046185999999</v>
      </c>
      <c r="F42" s="27"/>
      <c r="G42" s="146">
        <v>-19.913055122201996</v>
      </c>
      <c r="H42" s="135">
        <v>-10.985000701400708</v>
      </c>
    </row>
    <row r="43" spans="1:8" x14ac:dyDescent="0.2">
      <c r="A43" s="139" t="s">
        <v>200</v>
      </c>
      <c r="B43" s="140" t="s">
        <v>3</v>
      </c>
      <c r="C43" s="80">
        <v>30.984959708000002</v>
      </c>
      <c r="D43" s="80">
        <v>34.345372112</v>
      </c>
      <c r="E43" s="80">
        <v>37.725392716734483</v>
      </c>
      <c r="F43" s="22" t="s">
        <v>241</v>
      </c>
      <c r="G43" s="145">
        <v>21.753886634857139</v>
      </c>
      <c r="H43" s="142">
        <v>9.8412694255058994</v>
      </c>
    </row>
    <row r="44" spans="1:8" x14ac:dyDescent="0.2">
      <c r="A44" s="143"/>
      <c r="B44" s="136" t="s">
        <v>242</v>
      </c>
      <c r="C44" s="82">
        <v>26.644797393000001</v>
      </c>
      <c r="D44" s="82">
        <v>28.904553956000001</v>
      </c>
      <c r="E44" s="82">
        <v>31.976474911</v>
      </c>
      <c r="F44" s="27"/>
      <c r="G44" s="137">
        <v>20.010201013578396</v>
      </c>
      <c r="H44" s="138">
        <v>10.627809582103339</v>
      </c>
    </row>
    <row r="45" spans="1:8" x14ac:dyDescent="0.2">
      <c r="A45" s="139" t="s">
        <v>201</v>
      </c>
      <c r="B45" s="140" t="s">
        <v>3</v>
      </c>
      <c r="C45" s="80">
        <v>10.324812846</v>
      </c>
      <c r="D45" s="80">
        <v>11.843247022</v>
      </c>
      <c r="E45" s="80">
        <v>20.983108236976747</v>
      </c>
      <c r="F45" s="22" t="s">
        <v>241</v>
      </c>
      <c r="G45" s="145">
        <v>103.22991370352969</v>
      </c>
      <c r="H45" s="142">
        <v>77.173609551489989</v>
      </c>
    </row>
    <row r="46" spans="1:8" x14ac:dyDescent="0.2">
      <c r="A46" s="139"/>
      <c r="B46" s="136" t="s">
        <v>242</v>
      </c>
      <c r="C46" s="82">
        <v>7.8009686790000003</v>
      </c>
      <c r="D46" s="82">
        <v>8.5924987910000006</v>
      </c>
      <c r="E46" s="82">
        <v>15.428084782000001</v>
      </c>
      <c r="F46" s="27"/>
      <c r="G46" s="137">
        <v>97.77139758978899</v>
      </c>
      <c r="H46" s="138">
        <v>79.552946788421593</v>
      </c>
    </row>
    <row r="47" spans="1:8" x14ac:dyDescent="0.2">
      <c r="A47" s="147" t="s">
        <v>202</v>
      </c>
      <c r="B47" s="140" t="s">
        <v>3</v>
      </c>
      <c r="C47" s="80">
        <v>7.4859547659999999</v>
      </c>
      <c r="D47" s="80">
        <v>8.7836500219999998</v>
      </c>
      <c r="E47" s="80">
        <v>6.9679439329655244</v>
      </c>
      <c r="F47" s="22" t="s">
        <v>241</v>
      </c>
      <c r="G47" s="134">
        <v>-6.9197697451659366</v>
      </c>
      <c r="H47" s="135">
        <v>-20.671430265171779</v>
      </c>
    </row>
    <row r="48" spans="1:8" x14ac:dyDescent="0.2">
      <c r="A48" s="143"/>
      <c r="B48" s="136" t="s">
        <v>242</v>
      </c>
      <c r="C48" s="82">
        <v>6.0665266789999999</v>
      </c>
      <c r="D48" s="82">
        <v>6.3080577910000004</v>
      </c>
      <c r="E48" s="82">
        <v>5.2014131819999996</v>
      </c>
      <c r="F48" s="27"/>
      <c r="G48" s="146">
        <v>-14.260441646035986</v>
      </c>
      <c r="H48" s="135">
        <v>-17.543349247353163</v>
      </c>
    </row>
    <row r="49" spans="1:9" x14ac:dyDescent="0.2">
      <c r="A49" s="147" t="s">
        <v>203</v>
      </c>
      <c r="B49" s="140" t="s">
        <v>3</v>
      </c>
      <c r="C49" s="80">
        <v>5.0159747660000003</v>
      </c>
      <c r="D49" s="80">
        <v>5.6724030220000001</v>
      </c>
      <c r="E49" s="80">
        <v>5.7758990287500307</v>
      </c>
      <c r="F49" s="22" t="s">
        <v>241</v>
      </c>
      <c r="G49" s="145">
        <v>15.150081453779592</v>
      </c>
      <c r="H49" s="142">
        <v>1.824553127636193</v>
      </c>
    </row>
    <row r="50" spans="1:9" x14ac:dyDescent="0.2">
      <c r="A50" s="143"/>
      <c r="B50" s="136" t="s">
        <v>242</v>
      </c>
      <c r="C50" s="82">
        <v>4.8418906789999996</v>
      </c>
      <c r="D50" s="82">
        <v>4.6244727909999996</v>
      </c>
      <c r="E50" s="82">
        <v>4.966145182</v>
      </c>
      <c r="F50" s="27"/>
      <c r="G50" s="137">
        <v>2.566239331650138</v>
      </c>
      <c r="H50" s="138">
        <v>7.3883533635434588</v>
      </c>
    </row>
    <row r="51" spans="1:9" x14ac:dyDescent="0.2">
      <c r="A51" s="147" t="s">
        <v>204</v>
      </c>
      <c r="B51" s="140" t="s">
        <v>3</v>
      </c>
      <c r="C51" s="80">
        <v>58.015099827999997</v>
      </c>
      <c r="D51" s="80">
        <v>64.914662112000002</v>
      </c>
      <c r="E51" s="80">
        <v>77.876249357319409</v>
      </c>
      <c r="F51" s="22" t="s">
        <v>241</v>
      </c>
      <c r="G51" s="145">
        <v>34.234448597352525</v>
      </c>
      <c r="H51" s="142">
        <v>19.967118095687269</v>
      </c>
    </row>
    <row r="52" spans="1:9" x14ac:dyDescent="0.2">
      <c r="A52" s="143"/>
      <c r="B52" s="136" t="s">
        <v>242</v>
      </c>
      <c r="C52" s="82">
        <v>42.710956392999996</v>
      </c>
      <c r="D52" s="82">
        <v>52.817677955999997</v>
      </c>
      <c r="E52" s="82">
        <v>61.217295911000001</v>
      </c>
      <c r="F52" s="27"/>
      <c r="G52" s="137">
        <v>43.329255724727943</v>
      </c>
      <c r="H52" s="138">
        <v>15.903042844854596</v>
      </c>
    </row>
    <row r="53" spans="1:9" x14ac:dyDescent="0.2">
      <c r="A53" s="139" t="s">
        <v>24</v>
      </c>
      <c r="B53" s="140" t="s">
        <v>3</v>
      </c>
      <c r="C53" s="80">
        <v>136.190765787</v>
      </c>
      <c r="D53" s="80">
        <v>156.383419398</v>
      </c>
      <c r="E53" s="80">
        <v>179.87324232421506</v>
      </c>
      <c r="F53" s="22" t="s">
        <v>241</v>
      </c>
      <c r="G53" s="134">
        <v>32.074477505717027</v>
      </c>
      <c r="H53" s="135">
        <v>15.020660768666801</v>
      </c>
      <c r="I53" s="148"/>
    </row>
    <row r="54" spans="1:9" ht="13.5" thickBot="1" x14ac:dyDescent="0.25">
      <c r="A54" s="149"/>
      <c r="B54" s="150" t="s">
        <v>242</v>
      </c>
      <c r="C54" s="86">
        <v>103.165455263</v>
      </c>
      <c r="D54" s="86">
        <v>120.81034659300001</v>
      </c>
      <c r="E54" s="86">
        <v>138.04449236299999</v>
      </c>
      <c r="F54" s="44"/>
      <c r="G54" s="151">
        <v>33.808833597528121</v>
      </c>
      <c r="H54" s="152">
        <v>14.265455117069052</v>
      </c>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243</v>
      </c>
      <c r="G61" s="163"/>
      <c r="H61" s="205">
        <v>21</v>
      </c>
    </row>
    <row r="62" spans="1:9" ht="12.75" customHeight="1" x14ac:dyDescent="0.2">
      <c r="A62" s="162" t="s">
        <v>244</v>
      </c>
      <c r="G62" s="163"/>
      <c r="H62" s="206"/>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219</v>
      </c>
      <c r="B4" s="119"/>
      <c r="C4" s="119"/>
      <c r="D4" s="119"/>
      <c r="E4" s="119"/>
      <c r="F4" s="119"/>
      <c r="G4" s="119"/>
      <c r="H4" s="120"/>
    </row>
    <row r="5" spans="1:8" x14ac:dyDescent="0.2">
      <c r="A5" s="121"/>
      <c r="B5" s="122"/>
      <c r="C5" s="123"/>
      <c r="D5" s="122"/>
      <c r="E5" s="124"/>
      <c r="F5" s="125"/>
      <c r="G5" s="207" t="s">
        <v>1</v>
      </c>
      <c r="H5" s="208"/>
    </row>
    <row r="6" spans="1:8" x14ac:dyDescent="0.2">
      <c r="A6" s="126"/>
      <c r="B6" s="127"/>
      <c r="C6" s="128" t="s">
        <v>236</v>
      </c>
      <c r="D6" s="129" t="s">
        <v>237</v>
      </c>
      <c r="E6" s="129" t="s">
        <v>238</v>
      </c>
      <c r="F6" s="130"/>
      <c r="G6" s="131" t="s">
        <v>239</v>
      </c>
      <c r="H6" s="132" t="s">
        <v>240</v>
      </c>
    </row>
    <row r="7" spans="1:8" ht="12.75" customHeight="1" x14ac:dyDescent="0.2">
      <c r="A7" s="209" t="s">
        <v>205</v>
      </c>
      <c r="B7" s="133" t="s">
        <v>3</v>
      </c>
      <c r="C7" s="20">
        <v>733</v>
      </c>
      <c r="D7" s="20">
        <v>918</v>
      </c>
      <c r="E7" s="79">
        <v>947.09859246547171</v>
      </c>
      <c r="F7" s="22" t="s">
        <v>241</v>
      </c>
      <c r="G7" s="134">
        <v>29.208539217663258</v>
      </c>
      <c r="H7" s="135">
        <v>3.1697813143215257</v>
      </c>
    </row>
    <row r="8" spans="1:8" ht="12.75" customHeight="1" x14ac:dyDescent="0.2">
      <c r="A8" s="210"/>
      <c r="B8" s="136" t="s">
        <v>242</v>
      </c>
      <c r="C8" s="26">
        <v>517</v>
      </c>
      <c r="D8" s="26">
        <v>674</v>
      </c>
      <c r="E8" s="26">
        <v>686</v>
      </c>
      <c r="F8" s="27"/>
      <c r="G8" s="137">
        <v>32.688588007736939</v>
      </c>
      <c r="H8" s="138">
        <v>1.7804154302670554</v>
      </c>
    </row>
    <row r="9" spans="1:8" x14ac:dyDescent="0.2">
      <c r="A9" s="139" t="s">
        <v>206</v>
      </c>
      <c r="B9" s="140" t="s">
        <v>3</v>
      </c>
      <c r="C9" s="20">
        <v>350</v>
      </c>
      <c r="D9" s="20">
        <v>318</v>
      </c>
      <c r="E9" s="20">
        <v>337.64886981225294</v>
      </c>
      <c r="F9" s="22" t="s">
        <v>241</v>
      </c>
      <c r="G9" s="141">
        <v>-3.5288943393562988</v>
      </c>
      <c r="H9" s="142">
        <v>6.1788898780669683</v>
      </c>
    </row>
    <row r="10" spans="1:8" x14ac:dyDescent="0.2">
      <c r="A10" s="143"/>
      <c r="B10" s="136" t="s">
        <v>242</v>
      </c>
      <c r="C10" s="26">
        <v>256</v>
      </c>
      <c r="D10" s="26">
        <v>253</v>
      </c>
      <c r="E10" s="26">
        <v>261</v>
      </c>
      <c r="F10" s="27"/>
      <c r="G10" s="144">
        <v>1.953125</v>
      </c>
      <c r="H10" s="138">
        <v>3.1620553359683896</v>
      </c>
    </row>
    <row r="11" spans="1:8" x14ac:dyDescent="0.2">
      <c r="A11" s="139" t="s">
        <v>207</v>
      </c>
      <c r="B11" s="140" t="s">
        <v>3</v>
      </c>
      <c r="C11" s="20">
        <v>97</v>
      </c>
      <c r="D11" s="20">
        <v>86</v>
      </c>
      <c r="E11" s="20">
        <v>97.19949610627576</v>
      </c>
      <c r="F11" s="22" t="s">
        <v>241</v>
      </c>
      <c r="G11" s="145">
        <v>0.20566608894408489</v>
      </c>
      <c r="H11" s="142">
        <v>13.022669891018325</v>
      </c>
    </row>
    <row r="12" spans="1:8" x14ac:dyDescent="0.2">
      <c r="A12" s="143"/>
      <c r="B12" s="136" t="s">
        <v>242</v>
      </c>
      <c r="C12" s="26">
        <v>74</v>
      </c>
      <c r="D12" s="26">
        <v>59</v>
      </c>
      <c r="E12" s="26">
        <v>69</v>
      </c>
      <c r="F12" s="27"/>
      <c r="G12" s="137">
        <v>-6.7567567567567579</v>
      </c>
      <c r="H12" s="138">
        <v>16.949152542372886</v>
      </c>
    </row>
    <row r="13" spans="1:8" x14ac:dyDescent="0.2">
      <c r="A13" s="139" t="s">
        <v>208</v>
      </c>
      <c r="B13" s="140" t="s">
        <v>3</v>
      </c>
      <c r="C13" s="20">
        <v>34</v>
      </c>
      <c r="D13" s="20">
        <v>38</v>
      </c>
      <c r="E13" s="20">
        <v>52.179487179487175</v>
      </c>
      <c r="F13" s="22" t="s">
        <v>241</v>
      </c>
      <c r="G13" s="134">
        <v>53.469079939668177</v>
      </c>
      <c r="H13" s="135">
        <v>37.314439946018894</v>
      </c>
    </row>
    <row r="14" spans="1:8" x14ac:dyDescent="0.2">
      <c r="A14" s="143"/>
      <c r="B14" s="136" t="s">
        <v>242</v>
      </c>
      <c r="C14" s="26">
        <v>26</v>
      </c>
      <c r="D14" s="26">
        <v>26</v>
      </c>
      <c r="E14" s="26">
        <v>37</v>
      </c>
      <c r="F14" s="27"/>
      <c r="G14" s="146">
        <v>42.307692307692321</v>
      </c>
      <c r="H14" s="135">
        <v>42.307692307692321</v>
      </c>
    </row>
    <row r="15" spans="1:8" x14ac:dyDescent="0.2">
      <c r="A15" s="139" t="s">
        <v>209</v>
      </c>
      <c r="B15" s="140" t="s">
        <v>3</v>
      </c>
      <c r="C15" s="20">
        <v>3</v>
      </c>
      <c r="D15" s="20">
        <v>5</v>
      </c>
      <c r="E15" s="20">
        <v>3.2222222222222219</v>
      </c>
      <c r="F15" s="22" t="s">
        <v>241</v>
      </c>
      <c r="G15" s="145">
        <v>7.4074074074073906</v>
      </c>
      <c r="H15" s="142">
        <v>-35.555555555555557</v>
      </c>
    </row>
    <row r="16" spans="1:8" x14ac:dyDescent="0.2">
      <c r="A16" s="143"/>
      <c r="B16" s="136" t="s">
        <v>242</v>
      </c>
      <c r="C16" s="26">
        <v>2</v>
      </c>
      <c r="D16" s="26">
        <v>3</v>
      </c>
      <c r="E16" s="26">
        <v>2</v>
      </c>
      <c r="F16" s="27"/>
      <c r="G16" s="137">
        <v>0</v>
      </c>
      <c r="H16" s="138">
        <v>-33.333333333333343</v>
      </c>
    </row>
    <row r="17" spans="1:9" x14ac:dyDescent="0.2">
      <c r="A17" s="139" t="s">
        <v>210</v>
      </c>
      <c r="B17" s="140" t="s">
        <v>3</v>
      </c>
      <c r="C17" s="20">
        <v>23</v>
      </c>
      <c r="D17" s="20">
        <v>53</v>
      </c>
      <c r="E17" s="20">
        <v>34.142105263157887</v>
      </c>
      <c r="F17" s="22" t="s">
        <v>241</v>
      </c>
      <c r="G17" s="145">
        <v>48.443935926773435</v>
      </c>
      <c r="H17" s="142">
        <v>-35.580933465739832</v>
      </c>
    </row>
    <row r="18" spans="1:9" x14ac:dyDescent="0.2">
      <c r="A18" s="143"/>
      <c r="B18" s="136" t="s">
        <v>242</v>
      </c>
      <c r="C18" s="26">
        <v>20</v>
      </c>
      <c r="D18" s="26">
        <v>38</v>
      </c>
      <c r="E18" s="26">
        <v>26</v>
      </c>
      <c r="F18" s="27"/>
      <c r="G18" s="137">
        <v>30</v>
      </c>
      <c r="H18" s="138">
        <v>-31.578947368421055</v>
      </c>
    </row>
    <row r="19" spans="1:9" x14ac:dyDescent="0.2">
      <c r="A19" s="139" t="s">
        <v>211</v>
      </c>
      <c r="B19" s="140" t="s">
        <v>3</v>
      </c>
      <c r="C19" s="20">
        <v>227</v>
      </c>
      <c r="D19" s="20">
        <v>431</v>
      </c>
      <c r="E19" s="20">
        <v>446.86198409693299</v>
      </c>
      <c r="F19" s="22" t="s">
        <v>241</v>
      </c>
      <c r="G19" s="134">
        <v>96.855499602173126</v>
      </c>
      <c r="H19" s="135">
        <v>3.6802747324670548</v>
      </c>
    </row>
    <row r="20" spans="1:9" ht="13.5" thickBot="1" x14ac:dyDescent="0.25">
      <c r="A20" s="149"/>
      <c r="B20" s="150" t="s">
        <v>242</v>
      </c>
      <c r="C20" s="43">
        <v>139</v>
      </c>
      <c r="D20" s="43">
        <v>304</v>
      </c>
      <c r="E20" s="43">
        <v>300</v>
      </c>
      <c r="F20" s="44"/>
      <c r="G20" s="151">
        <v>115.82733812949638</v>
      </c>
      <c r="H20" s="152">
        <v>-1.3157894736842195</v>
      </c>
    </row>
    <row r="25" spans="1:9" x14ac:dyDescent="0.2">
      <c r="I25" s="148"/>
    </row>
    <row r="26" spans="1:9" x14ac:dyDescent="0.2">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220</v>
      </c>
      <c r="B32" s="119"/>
      <c r="C32" s="119"/>
      <c r="D32" s="119"/>
      <c r="E32" s="119"/>
      <c r="F32" s="119"/>
      <c r="G32" s="119"/>
      <c r="H32" s="120"/>
    </row>
    <row r="33" spans="1:8" x14ac:dyDescent="0.2">
      <c r="A33" s="121"/>
      <c r="B33" s="122"/>
      <c r="C33" s="211" t="s">
        <v>16</v>
      </c>
      <c r="D33" s="207"/>
      <c r="E33" s="207"/>
      <c r="F33" s="212"/>
      <c r="G33" s="207" t="s">
        <v>1</v>
      </c>
      <c r="H33" s="208"/>
    </row>
    <row r="34" spans="1:8" x14ac:dyDescent="0.2">
      <c r="A34" s="126"/>
      <c r="B34" s="127"/>
      <c r="C34" s="128" t="s">
        <v>236</v>
      </c>
      <c r="D34" s="129" t="s">
        <v>237</v>
      </c>
      <c r="E34" s="129" t="s">
        <v>238</v>
      </c>
      <c r="F34" s="130"/>
      <c r="G34" s="131" t="s">
        <v>239</v>
      </c>
      <c r="H34" s="132" t="s">
        <v>240</v>
      </c>
    </row>
    <row r="35" spans="1:8" ht="12.75" customHeight="1" x14ac:dyDescent="0.2">
      <c r="A35" s="209" t="s">
        <v>205</v>
      </c>
      <c r="B35" s="133" t="s">
        <v>3</v>
      </c>
      <c r="C35" s="80">
        <v>307.38186722199998</v>
      </c>
      <c r="D35" s="80">
        <v>330.10029545899999</v>
      </c>
      <c r="E35" s="81">
        <v>393.94904486970319</v>
      </c>
      <c r="F35" s="22" t="s">
        <v>241</v>
      </c>
      <c r="G35" s="134">
        <v>28.162747018900063</v>
      </c>
      <c r="H35" s="135">
        <v>19.342227283354106</v>
      </c>
    </row>
    <row r="36" spans="1:8" ht="12.75" customHeight="1" x14ac:dyDescent="0.2">
      <c r="A36" s="210"/>
      <c r="B36" s="136" t="s">
        <v>242</v>
      </c>
      <c r="C36" s="82">
        <v>212.35701286400001</v>
      </c>
      <c r="D36" s="82">
        <v>246.957777389</v>
      </c>
      <c r="E36" s="82">
        <v>286.79966274700001</v>
      </c>
      <c r="F36" s="27"/>
      <c r="G36" s="137">
        <v>35.055423354761245</v>
      </c>
      <c r="H36" s="138">
        <v>16.133075774828654</v>
      </c>
    </row>
    <row r="37" spans="1:8" x14ac:dyDescent="0.2">
      <c r="A37" s="139" t="s">
        <v>206</v>
      </c>
      <c r="B37" s="140" t="s">
        <v>3</v>
      </c>
      <c r="C37" s="80">
        <v>176.81630336500001</v>
      </c>
      <c r="D37" s="80">
        <v>144.50953465699999</v>
      </c>
      <c r="E37" s="80">
        <v>192.38173451877785</v>
      </c>
      <c r="F37" s="22" t="s">
        <v>241</v>
      </c>
      <c r="G37" s="141">
        <v>8.8031651253596834</v>
      </c>
      <c r="H37" s="142">
        <v>33.127364208461898</v>
      </c>
    </row>
    <row r="38" spans="1:8" x14ac:dyDescent="0.2">
      <c r="A38" s="143"/>
      <c r="B38" s="136" t="s">
        <v>242</v>
      </c>
      <c r="C38" s="82">
        <v>120.99366104400001</v>
      </c>
      <c r="D38" s="82">
        <v>112.612401818</v>
      </c>
      <c r="E38" s="82">
        <v>143.288210338</v>
      </c>
      <c r="F38" s="27"/>
      <c r="G38" s="144">
        <v>18.426212664060529</v>
      </c>
      <c r="H38" s="138">
        <v>27.240168955438065</v>
      </c>
    </row>
    <row r="39" spans="1:8" x14ac:dyDescent="0.2">
      <c r="A39" s="139" t="s">
        <v>207</v>
      </c>
      <c r="B39" s="140" t="s">
        <v>3</v>
      </c>
      <c r="C39" s="80">
        <v>51.040145717999998</v>
      </c>
      <c r="D39" s="80">
        <v>46.373355377999999</v>
      </c>
      <c r="E39" s="80">
        <v>48.586934301930562</v>
      </c>
      <c r="F39" s="22" t="s">
        <v>241</v>
      </c>
      <c r="G39" s="145">
        <v>-4.8064349769367425</v>
      </c>
      <c r="H39" s="142">
        <v>4.773385289649994</v>
      </c>
    </row>
    <row r="40" spans="1:8" x14ac:dyDescent="0.2">
      <c r="A40" s="143"/>
      <c r="B40" s="136" t="s">
        <v>242</v>
      </c>
      <c r="C40" s="82">
        <v>37.594457566999999</v>
      </c>
      <c r="D40" s="82">
        <v>32.986559266</v>
      </c>
      <c r="E40" s="82">
        <v>34.960477816999997</v>
      </c>
      <c r="F40" s="27"/>
      <c r="G40" s="137">
        <v>-7.0062980568499569</v>
      </c>
      <c r="H40" s="138">
        <v>5.9840086232775462</v>
      </c>
    </row>
    <row r="41" spans="1:8" x14ac:dyDescent="0.2">
      <c r="A41" s="139" t="s">
        <v>208</v>
      </c>
      <c r="B41" s="140" t="s">
        <v>3</v>
      </c>
      <c r="C41" s="80">
        <v>17.991160296</v>
      </c>
      <c r="D41" s="80">
        <v>17.830273332000001</v>
      </c>
      <c r="E41" s="80">
        <v>27.274797191304344</v>
      </c>
      <c r="F41" s="22" t="s">
        <v>241</v>
      </c>
      <c r="G41" s="134">
        <v>51.601101555236482</v>
      </c>
      <c r="H41" s="135">
        <v>52.96903577105715</v>
      </c>
    </row>
    <row r="42" spans="1:8" x14ac:dyDescent="0.2">
      <c r="A42" s="143"/>
      <c r="B42" s="136" t="s">
        <v>242</v>
      </c>
      <c r="C42" s="82">
        <v>13.332686880000001</v>
      </c>
      <c r="D42" s="82">
        <v>13.443304227</v>
      </c>
      <c r="E42" s="82">
        <v>20.445544042000002</v>
      </c>
      <c r="F42" s="27"/>
      <c r="G42" s="146">
        <v>53.349015288657256</v>
      </c>
      <c r="H42" s="135">
        <v>52.087192975492286</v>
      </c>
    </row>
    <row r="43" spans="1:8" x14ac:dyDescent="0.2">
      <c r="A43" s="139" t="s">
        <v>209</v>
      </c>
      <c r="B43" s="140" t="s">
        <v>3</v>
      </c>
      <c r="C43" s="80">
        <v>1.6878840420000001</v>
      </c>
      <c r="D43" s="80">
        <v>2.0636149050000001</v>
      </c>
      <c r="E43" s="80">
        <v>4.2870681518712237</v>
      </c>
      <c r="F43" s="22" t="s">
        <v>241</v>
      </c>
      <c r="G43" s="145">
        <v>153.9906797620653</v>
      </c>
      <c r="H43" s="142">
        <v>107.74555085272675</v>
      </c>
    </row>
    <row r="44" spans="1:8" x14ac:dyDescent="0.2">
      <c r="A44" s="143"/>
      <c r="B44" s="136" t="s">
        <v>242</v>
      </c>
      <c r="C44" s="82">
        <v>0.94983526900000004</v>
      </c>
      <c r="D44" s="82">
        <v>0.98905260399999995</v>
      </c>
      <c r="E44" s="82">
        <v>2.1615685770000002</v>
      </c>
      <c r="F44" s="27"/>
      <c r="G44" s="137">
        <v>127.57299581807803</v>
      </c>
      <c r="H44" s="138">
        <v>118.54940457747384</v>
      </c>
    </row>
    <row r="45" spans="1:8" x14ac:dyDescent="0.2">
      <c r="A45" s="139" t="s">
        <v>210</v>
      </c>
      <c r="B45" s="140" t="s">
        <v>3</v>
      </c>
      <c r="C45" s="80">
        <v>12.739420211000001</v>
      </c>
      <c r="D45" s="80">
        <v>17.034349522999999</v>
      </c>
      <c r="E45" s="80">
        <v>15.357373608658206</v>
      </c>
      <c r="F45" s="22" t="s">
        <v>241</v>
      </c>
      <c r="G45" s="145">
        <v>20.550019971848513</v>
      </c>
      <c r="H45" s="142">
        <v>-9.8446724489098898</v>
      </c>
    </row>
    <row r="46" spans="1:8" x14ac:dyDescent="0.2">
      <c r="A46" s="143"/>
      <c r="B46" s="136" t="s">
        <v>242</v>
      </c>
      <c r="C46" s="82">
        <v>10.228175343</v>
      </c>
      <c r="D46" s="82">
        <v>12.720587019</v>
      </c>
      <c r="E46" s="82">
        <v>11.741842887000001</v>
      </c>
      <c r="F46" s="27"/>
      <c r="G46" s="137">
        <v>14.798998777782302</v>
      </c>
      <c r="H46" s="138">
        <v>-7.6941742589245763</v>
      </c>
    </row>
    <row r="47" spans="1:8" x14ac:dyDescent="0.2">
      <c r="A47" s="139" t="s">
        <v>211</v>
      </c>
      <c r="B47" s="140" t="s">
        <v>3</v>
      </c>
      <c r="C47" s="80">
        <v>47.106953591</v>
      </c>
      <c r="D47" s="80">
        <v>102.289167664</v>
      </c>
      <c r="E47" s="80">
        <v>108.0120500296068</v>
      </c>
      <c r="F47" s="22" t="s">
        <v>241</v>
      </c>
      <c r="G47" s="134">
        <v>129.29109567858578</v>
      </c>
      <c r="H47" s="135">
        <v>5.5948078338122258</v>
      </c>
    </row>
    <row r="48" spans="1:8" ht="13.5" thickBot="1" x14ac:dyDescent="0.25">
      <c r="A48" s="149"/>
      <c r="B48" s="150" t="s">
        <v>242</v>
      </c>
      <c r="C48" s="86">
        <v>29.258196761000001</v>
      </c>
      <c r="D48" s="86">
        <v>74.205872455000005</v>
      </c>
      <c r="E48" s="86">
        <v>74.202019085000003</v>
      </c>
      <c r="F48" s="44"/>
      <c r="G48" s="151">
        <v>153.61104681580483</v>
      </c>
      <c r="H48" s="152">
        <v>-5.1928100465801208E-3</v>
      </c>
    </row>
    <row r="53" spans="1:9" x14ac:dyDescent="0.2">
      <c r="I53" s="148"/>
    </row>
    <row r="54" spans="1:9" x14ac:dyDescent="0.2">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243</v>
      </c>
      <c r="G61" s="163"/>
      <c r="H61" s="205">
        <v>22</v>
      </c>
    </row>
    <row r="62" spans="1:9" ht="12.75" customHeight="1" x14ac:dyDescent="0.2">
      <c r="A62" s="162" t="s">
        <v>244</v>
      </c>
      <c r="G62" s="163"/>
      <c r="H62" s="206"/>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221</v>
      </c>
      <c r="B4" s="119"/>
      <c r="C4" s="119"/>
      <c r="D4" s="119"/>
      <c r="E4" s="119"/>
      <c r="F4" s="119"/>
      <c r="G4" s="119"/>
      <c r="H4" s="120"/>
    </row>
    <row r="5" spans="1:8" x14ac:dyDescent="0.2">
      <c r="A5" s="121"/>
      <c r="B5" s="122"/>
      <c r="C5" s="123"/>
      <c r="D5" s="122"/>
      <c r="E5" s="124"/>
      <c r="F5" s="125"/>
      <c r="G5" s="207" t="s">
        <v>1</v>
      </c>
      <c r="H5" s="208"/>
    </row>
    <row r="6" spans="1:8" x14ac:dyDescent="0.2">
      <c r="A6" s="126"/>
      <c r="B6" s="127"/>
      <c r="C6" s="128" t="s">
        <v>236</v>
      </c>
      <c r="D6" s="129" t="s">
        <v>237</v>
      </c>
      <c r="E6" s="129" t="s">
        <v>238</v>
      </c>
      <c r="F6" s="130"/>
      <c r="G6" s="131" t="s">
        <v>239</v>
      </c>
      <c r="H6" s="132" t="s">
        <v>240</v>
      </c>
    </row>
    <row r="7" spans="1:8" ht="12.75" customHeight="1" x14ac:dyDescent="0.2">
      <c r="A7" s="209" t="s">
        <v>212</v>
      </c>
      <c r="B7" s="133" t="s">
        <v>3</v>
      </c>
      <c r="C7" s="20">
        <v>241263</v>
      </c>
      <c r="D7" s="20">
        <v>247116.93649583799</v>
      </c>
      <c r="E7" s="79">
        <v>278842.17495025822</v>
      </c>
      <c r="F7" s="22" t="s">
        <v>241</v>
      </c>
      <c r="G7" s="134">
        <v>15.576020753392868</v>
      </c>
      <c r="H7" s="135">
        <v>12.838148167539515</v>
      </c>
    </row>
    <row r="8" spans="1:8" ht="12.75" customHeight="1" x14ac:dyDescent="0.2">
      <c r="A8" s="210"/>
      <c r="B8" s="136" t="s">
        <v>242</v>
      </c>
      <c r="C8" s="26">
        <v>160106.49542138699</v>
      </c>
      <c r="D8" s="26">
        <v>175130.33367981401</v>
      </c>
      <c r="E8" s="26">
        <v>193238.6</v>
      </c>
      <c r="F8" s="27"/>
      <c r="G8" s="137">
        <v>20.693791648747336</v>
      </c>
      <c r="H8" s="138">
        <v>10.339879985207375</v>
      </c>
    </row>
    <row r="9" spans="1:8" x14ac:dyDescent="0.2">
      <c r="A9" s="139" t="s">
        <v>232</v>
      </c>
      <c r="B9" s="140" t="s">
        <v>3</v>
      </c>
      <c r="C9" s="20">
        <v>10965</v>
      </c>
      <c r="D9" s="20">
        <v>10549.791249242</v>
      </c>
      <c r="E9" s="20">
        <v>12059.99294429942</v>
      </c>
      <c r="F9" s="22" t="s">
        <v>241</v>
      </c>
      <c r="G9" s="141">
        <v>9.986255761964614</v>
      </c>
      <c r="H9" s="142">
        <v>14.314991257916375</v>
      </c>
    </row>
    <row r="10" spans="1:8" x14ac:dyDescent="0.2">
      <c r="A10" s="143"/>
      <c r="B10" s="136" t="s">
        <v>242</v>
      </c>
      <c r="C10" s="26">
        <v>7367.7854101060002</v>
      </c>
      <c r="D10" s="26">
        <v>7242.6958761859996</v>
      </c>
      <c r="E10" s="26">
        <v>8219.9991421960003</v>
      </c>
      <c r="F10" s="27"/>
      <c r="G10" s="144">
        <v>11.56675560774427</v>
      </c>
      <c r="H10" s="138">
        <v>13.493639422626828</v>
      </c>
    </row>
    <row r="11" spans="1:8" x14ac:dyDescent="0.2">
      <c r="A11" s="139" t="s">
        <v>213</v>
      </c>
      <c r="B11" s="140" t="s">
        <v>3</v>
      </c>
      <c r="C11" s="20">
        <v>148378</v>
      </c>
      <c r="D11" s="20">
        <v>151361.056871704</v>
      </c>
      <c r="E11" s="20">
        <v>156085.8233542431</v>
      </c>
      <c r="F11" s="22" t="s">
        <v>241</v>
      </c>
      <c r="G11" s="145">
        <v>5.1947211542432825</v>
      </c>
      <c r="H11" s="142">
        <v>3.1215205418021696</v>
      </c>
    </row>
    <row r="12" spans="1:8" x14ac:dyDescent="0.2">
      <c r="A12" s="143"/>
      <c r="B12" s="136" t="s">
        <v>242</v>
      </c>
      <c r="C12" s="26">
        <v>95322.851099621999</v>
      </c>
      <c r="D12" s="26">
        <v>105672.03990387901</v>
      </c>
      <c r="E12" s="26">
        <v>105909.068264983</v>
      </c>
      <c r="F12" s="27"/>
      <c r="G12" s="137">
        <v>11.105644704539259</v>
      </c>
      <c r="H12" s="138">
        <v>0.22430565485400678</v>
      </c>
    </row>
    <row r="13" spans="1:8" x14ac:dyDescent="0.2">
      <c r="A13" s="139" t="s">
        <v>214</v>
      </c>
      <c r="B13" s="140" t="s">
        <v>3</v>
      </c>
      <c r="C13" s="20">
        <v>82215</v>
      </c>
      <c r="D13" s="20">
        <v>87322.360329718998</v>
      </c>
      <c r="E13" s="20">
        <v>104221.49244267393</v>
      </c>
      <c r="F13" s="22" t="s">
        <v>241</v>
      </c>
      <c r="G13" s="134">
        <v>26.767004126587523</v>
      </c>
      <c r="H13" s="135">
        <v>19.352582831185259</v>
      </c>
    </row>
    <row r="14" spans="1:8" x14ac:dyDescent="0.2">
      <c r="A14" s="143"/>
      <c r="B14" s="136" t="s">
        <v>242</v>
      </c>
      <c r="C14" s="26">
        <v>58029.184727606997</v>
      </c>
      <c r="D14" s="26">
        <v>61059.535948151999</v>
      </c>
      <c r="E14" s="26">
        <v>73103.283569077001</v>
      </c>
      <c r="F14" s="27"/>
      <c r="G14" s="146">
        <v>25.976754476611831</v>
      </c>
      <c r="H14" s="135">
        <v>19.724597368626931</v>
      </c>
    </row>
    <row r="15" spans="1:8" x14ac:dyDescent="0.2">
      <c r="A15" s="139" t="s">
        <v>215</v>
      </c>
      <c r="B15" s="140" t="s">
        <v>3</v>
      </c>
      <c r="C15" s="20">
        <v>4273</v>
      </c>
      <c r="D15" s="20">
        <v>5622</v>
      </c>
      <c r="E15" s="20">
        <v>6060.3260723398898</v>
      </c>
      <c r="F15" s="22" t="s">
        <v>241</v>
      </c>
      <c r="G15" s="145">
        <v>41.828365839922526</v>
      </c>
      <c r="H15" s="142">
        <v>7.7966217065081906</v>
      </c>
    </row>
    <row r="16" spans="1:8" x14ac:dyDescent="0.2">
      <c r="A16" s="143"/>
      <c r="B16" s="136" t="s">
        <v>242</v>
      </c>
      <c r="C16" s="26">
        <v>3057.113510826</v>
      </c>
      <c r="D16" s="26">
        <v>3824</v>
      </c>
      <c r="E16" s="26">
        <v>4191</v>
      </c>
      <c r="F16" s="27"/>
      <c r="G16" s="137">
        <v>37.09010101059792</v>
      </c>
      <c r="H16" s="138">
        <v>9.5972803347280404</v>
      </c>
    </row>
    <row r="17" spans="1:9" x14ac:dyDescent="0.2">
      <c r="A17" s="139" t="s">
        <v>216</v>
      </c>
      <c r="B17" s="140" t="s">
        <v>3</v>
      </c>
      <c r="C17" s="20">
        <v>13517</v>
      </c>
      <c r="D17" s="20">
        <v>12116.728045173</v>
      </c>
      <c r="E17" s="20">
        <v>16846.028790306213</v>
      </c>
      <c r="F17" s="22" t="s">
        <v>241</v>
      </c>
      <c r="G17" s="134">
        <v>24.628458905868271</v>
      </c>
      <c r="H17" s="135">
        <v>39.03117019298989</v>
      </c>
    </row>
    <row r="18" spans="1:9" ht="13.5" thickBot="1" x14ac:dyDescent="0.25">
      <c r="A18" s="149"/>
      <c r="B18" s="150" t="s">
        <v>242</v>
      </c>
      <c r="C18" s="43">
        <v>8732.5737642549993</v>
      </c>
      <c r="D18" s="43">
        <v>7556.0619515970002</v>
      </c>
      <c r="E18" s="43">
        <v>10628.326737179999</v>
      </c>
      <c r="F18" s="44"/>
      <c r="G18" s="151">
        <v>21.708983217351971</v>
      </c>
      <c r="H18" s="152">
        <v>40.659602915691607</v>
      </c>
    </row>
    <row r="25" spans="1:9" x14ac:dyDescent="0.2">
      <c r="I25" s="148"/>
    </row>
    <row r="26" spans="1:9" x14ac:dyDescent="0.2">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222</v>
      </c>
      <c r="B32" s="119"/>
      <c r="C32" s="119"/>
      <c r="D32" s="119"/>
      <c r="E32" s="119"/>
      <c r="F32" s="119"/>
      <c r="G32" s="119"/>
      <c r="H32" s="120"/>
    </row>
    <row r="33" spans="1:8" x14ac:dyDescent="0.2">
      <c r="A33" s="121"/>
      <c r="B33" s="122"/>
      <c r="C33" s="211" t="s">
        <v>16</v>
      </c>
      <c r="D33" s="207"/>
      <c r="E33" s="207"/>
      <c r="F33" s="212"/>
      <c r="G33" s="207" t="s">
        <v>1</v>
      </c>
      <c r="H33" s="208"/>
    </row>
    <row r="34" spans="1:8" x14ac:dyDescent="0.2">
      <c r="A34" s="126"/>
      <c r="B34" s="127"/>
      <c r="C34" s="128" t="s">
        <v>236</v>
      </c>
      <c r="D34" s="129" t="s">
        <v>237</v>
      </c>
      <c r="E34" s="129" t="s">
        <v>238</v>
      </c>
      <c r="F34" s="130"/>
      <c r="G34" s="131" t="s">
        <v>239</v>
      </c>
      <c r="H34" s="132" t="s">
        <v>240</v>
      </c>
    </row>
    <row r="35" spans="1:8" ht="12.75" customHeight="1" x14ac:dyDescent="0.2">
      <c r="A35" s="209" t="s">
        <v>212</v>
      </c>
      <c r="B35" s="133" t="s">
        <v>3</v>
      </c>
      <c r="C35" s="80">
        <v>802.17088901099999</v>
      </c>
      <c r="D35" s="80">
        <v>889.62084010800004</v>
      </c>
      <c r="E35" s="81">
        <v>998.89191668190915</v>
      </c>
      <c r="F35" s="22" t="s">
        <v>241</v>
      </c>
      <c r="G35" s="134">
        <v>24.523580993252864</v>
      </c>
      <c r="H35" s="135">
        <v>12.282881835439412</v>
      </c>
    </row>
    <row r="36" spans="1:8" ht="12.75" customHeight="1" x14ac:dyDescent="0.2">
      <c r="A36" s="210"/>
      <c r="B36" s="136" t="s">
        <v>242</v>
      </c>
      <c r="C36" s="82">
        <v>569.32111961999999</v>
      </c>
      <c r="D36" s="82">
        <v>630.32073314000002</v>
      </c>
      <c r="E36" s="82">
        <v>708.14075528599994</v>
      </c>
      <c r="F36" s="27"/>
      <c r="G36" s="137">
        <v>24.383363076124184</v>
      </c>
      <c r="H36" s="138">
        <v>12.346099065841031</v>
      </c>
    </row>
    <row r="37" spans="1:8" x14ac:dyDescent="0.2">
      <c r="A37" s="139" t="s">
        <v>232</v>
      </c>
      <c r="B37" s="140" t="s">
        <v>3</v>
      </c>
      <c r="C37" s="80">
        <v>288.63855850599998</v>
      </c>
      <c r="D37" s="80">
        <v>299.26708655300001</v>
      </c>
      <c r="E37" s="80">
        <v>324.04933850787239</v>
      </c>
      <c r="F37" s="22" t="s">
        <v>241</v>
      </c>
      <c r="G37" s="141">
        <v>12.268208442128952</v>
      </c>
      <c r="H37" s="142">
        <v>8.2809814605133454</v>
      </c>
    </row>
    <row r="38" spans="1:8" x14ac:dyDescent="0.2">
      <c r="A38" s="143"/>
      <c r="B38" s="136" t="s">
        <v>242</v>
      </c>
      <c r="C38" s="82">
        <v>201.24920923900001</v>
      </c>
      <c r="D38" s="82">
        <v>213.85979742999999</v>
      </c>
      <c r="E38" s="82">
        <v>229.66169367099999</v>
      </c>
      <c r="F38" s="27"/>
      <c r="G38" s="144">
        <v>14.118060160056501</v>
      </c>
      <c r="H38" s="138">
        <v>7.3889045210436137</v>
      </c>
    </row>
    <row r="39" spans="1:8" x14ac:dyDescent="0.2">
      <c r="A39" s="139" t="s">
        <v>213</v>
      </c>
      <c r="B39" s="140" t="s">
        <v>3</v>
      </c>
      <c r="C39" s="80">
        <v>197.45523154599999</v>
      </c>
      <c r="D39" s="80">
        <v>217.65020579399999</v>
      </c>
      <c r="E39" s="80">
        <v>226.15090926972229</v>
      </c>
      <c r="F39" s="22" t="s">
        <v>241</v>
      </c>
      <c r="G39" s="145">
        <v>14.532751297114771</v>
      </c>
      <c r="H39" s="142">
        <v>3.9056721516578676</v>
      </c>
    </row>
    <row r="40" spans="1:8" x14ac:dyDescent="0.2">
      <c r="A40" s="143"/>
      <c r="B40" s="136" t="s">
        <v>242</v>
      </c>
      <c r="C40" s="82">
        <v>139.98765127499999</v>
      </c>
      <c r="D40" s="82">
        <v>162.24347769799999</v>
      </c>
      <c r="E40" s="82">
        <v>165.73797608500001</v>
      </c>
      <c r="F40" s="27"/>
      <c r="G40" s="137">
        <v>18.394711658826651</v>
      </c>
      <c r="H40" s="138">
        <v>2.1538606276085233</v>
      </c>
    </row>
    <row r="41" spans="1:8" x14ac:dyDescent="0.2">
      <c r="A41" s="139" t="s">
        <v>214</v>
      </c>
      <c r="B41" s="140" t="s">
        <v>3</v>
      </c>
      <c r="C41" s="80">
        <v>239.62301461199999</v>
      </c>
      <c r="D41" s="80">
        <v>269.30721068600002</v>
      </c>
      <c r="E41" s="80">
        <v>281.33172377458845</v>
      </c>
      <c r="F41" s="22" t="s">
        <v>241</v>
      </c>
      <c r="G41" s="134">
        <v>17.405969635313895</v>
      </c>
      <c r="H41" s="135">
        <v>4.4649799973638551</v>
      </c>
    </row>
    <row r="42" spans="1:8" x14ac:dyDescent="0.2">
      <c r="A42" s="143"/>
      <c r="B42" s="136" t="s">
        <v>242</v>
      </c>
      <c r="C42" s="82">
        <v>179.59221207100001</v>
      </c>
      <c r="D42" s="82">
        <v>198.20002047</v>
      </c>
      <c r="E42" s="82">
        <v>208.30173736099999</v>
      </c>
      <c r="F42" s="27"/>
      <c r="G42" s="146">
        <v>15.985952263147112</v>
      </c>
      <c r="H42" s="135">
        <v>5.0967284801713788</v>
      </c>
    </row>
    <row r="43" spans="1:8" x14ac:dyDescent="0.2">
      <c r="A43" s="139" t="s">
        <v>215</v>
      </c>
      <c r="B43" s="140" t="s">
        <v>3</v>
      </c>
      <c r="C43" s="80">
        <v>15.395364396</v>
      </c>
      <c r="D43" s="80">
        <v>27.488966675</v>
      </c>
      <c r="E43" s="80">
        <v>32.446960738750462</v>
      </c>
      <c r="F43" s="22" t="s">
        <v>241</v>
      </c>
      <c r="G43" s="145">
        <v>110.75799119883635</v>
      </c>
      <c r="H43" s="142">
        <v>18.036305701732829</v>
      </c>
    </row>
    <row r="44" spans="1:8" x14ac:dyDescent="0.2">
      <c r="A44" s="143"/>
      <c r="B44" s="136" t="s">
        <v>242</v>
      </c>
      <c r="C44" s="82">
        <v>10.890424205</v>
      </c>
      <c r="D44" s="82">
        <v>19.078627667999999</v>
      </c>
      <c r="E44" s="82">
        <v>22.662126820000001</v>
      </c>
      <c r="F44" s="27"/>
      <c r="G44" s="137">
        <v>108.09223216112548</v>
      </c>
      <c r="H44" s="138">
        <v>18.782793051779592</v>
      </c>
    </row>
    <row r="45" spans="1:8" x14ac:dyDescent="0.2">
      <c r="A45" s="139" t="s">
        <v>216</v>
      </c>
      <c r="B45" s="140" t="s">
        <v>3</v>
      </c>
      <c r="C45" s="80">
        <v>61.058719951999997</v>
      </c>
      <c r="D45" s="80">
        <v>75.907370400000005</v>
      </c>
      <c r="E45" s="80">
        <v>156.29617022104523</v>
      </c>
      <c r="F45" s="22" t="s">
        <v>241</v>
      </c>
      <c r="G45" s="134">
        <v>155.97682090930519</v>
      </c>
      <c r="H45" s="135">
        <v>105.90381328905215</v>
      </c>
    </row>
    <row r="46" spans="1:8" ht="13.5" thickBot="1" x14ac:dyDescent="0.25">
      <c r="A46" s="149"/>
      <c r="B46" s="150" t="s">
        <v>242</v>
      </c>
      <c r="C46" s="86">
        <v>37.601622831</v>
      </c>
      <c r="D46" s="86">
        <v>36.938809874999997</v>
      </c>
      <c r="E46" s="86">
        <v>81.777221347999998</v>
      </c>
      <c r="F46" s="44"/>
      <c r="G46" s="151">
        <v>117.48322330540532</v>
      </c>
      <c r="H46" s="152">
        <v>121.38564188920017</v>
      </c>
    </row>
    <row r="53" spans="1:9" x14ac:dyDescent="0.2">
      <c r="I53" s="148"/>
    </row>
    <row r="54" spans="1:9" x14ac:dyDescent="0.2">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243</v>
      </c>
      <c r="G61" s="163"/>
      <c r="H61" s="205">
        <v>23</v>
      </c>
    </row>
    <row r="62" spans="1:9" ht="12.75" customHeight="1" x14ac:dyDescent="0.2">
      <c r="A62" s="162" t="s">
        <v>244</v>
      </c>
      <c r="G62" s="163"/>
      <c r="H62" s="206"/>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3"/>
  <sheetViews>
    <sheetView showGridLines="0" showRowColHeaders="0" tabSelected="1" topLeftCell="A2" zoomScale="80" zoomScaleNormal="80" workbookViewId="0"/>
  </sheetViews>
  <sheetFormatPr baseColWidth="10" defaultColWidth="11.42578125" defaultRowHeight="12.75" customHeight="1" x14ac:dyDescent="0.2"/>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2017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132</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133</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134</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135</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136</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137</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138</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167</v>
      </c>
      <c r="C40" s="73"/>
      <c r="D40" s="73"/>
      <c r="E40" s="73"/>
      <c r="F40" s="73"/>
      <c r="G40" s="73"/>
      <c r="H40" s="76">
        <f>+H38+1</f>
        <v>17</v>
      </c>
      <c r="N40" s="77"/>
    </row>
    <row r="41" spans="1:14" ht="12.75" customHeight="1" x14ac:dyDescent="0.25">
      <c r="B41" s="73" t="s">
        <v>168</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173</v>
      </c>
      <c r="B43" s="73" t="s">
        <v>139</v>
      </c>
      <c r="H43" s="76">
        <f>+H40+1</f>
        <v>18</v>
      </c>
      <c r="N43" s="77"/>
    </row>
    <row r="44" spans="1:14" ht="12.75" customHeight="1" x14ac:dyDescent="0.25">
      <c r="B44" s="73" t="s">
        <v>104</v>
      </c>
      <c r="H44" s="76">
        <f>+H43</f>
        <v>18</v>
      </c>
      <c r="N44" s="77"/>
    </row>
    <row r="45" spans="1:14" ht="12.75" customHeight="1" x14ac:dyDescent="0.25">
      <c r="A45" s="91" t="s">
        <v>125</v>
      </c>
      <c r="B45" s="73" t="s">
        <v>140</v>
      </c>
      <c r="H45" s="76">
        <f>+H43+1</f>
        <v>19</v>
      </c>
      <c r="N45" s="77"/>
    </row>
    <row r="46" spans="1:14" ht="12.75" customHeight="1" x14ac:dyDescent="0.25">
      <c r="B46" s="73" t="s">
        <v>102</v>
      </c>
      <c r="H46" s="76">
        <f>+H45</f>
        <v>19</v>
      </c>
      <c r="N46" s="77"/>
    </row>
    <row r="47" spans="1:14" ht="12.75" customHeight="1" x14ac:dyDescent="0.25">
      <c r="A47" s="91" t="s">
        <v>126</v>
      </c>
      <c r="B47" s="73" t="s">
        <v>141</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8"/>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Skadestatistikk</v>
      </c>
      <c r="H61" s="193">
        <v>1</v>
      </c>
      <c r="I61" s="77"/>
    </row>
    <row r="62" spans="1:14" ht="12.75" customHeight="1" x14ac:dyDescent="0.2">
      <c r="B62" s="54" t="str">
        <f>+B124</f>
        <v>Skadestatistikk for landbasert forsikring 3. kvartal 2017</v>
      </c>
      <c r="H62" s="194"/>
      <c r="I62" s="77"/>
    </row>
    <row r="63" spans="1:14" ht="12.75" customHeight="1" x14ac:dyDescent="0.2">
      <c r="I63" s="77"/>
    </row>
    <row r="64" spans="1:14" ht="12.75" customHeight="1" x14ac:dyDescent="0.2">
      <c r="I64" s="77"/>
    </row>
    <row r="66" spans="1:13" ht="12.75" customHeight="1" x14ac:dyDescent="0.25">
      <c r="A66" s="91" t="s">
        <v>127</v>
      </c>
      <c r="B66" s="73" t="s">
        <v>223</v>
      </c>
      <c r="H66" s="76">
        <f>H48+1</f>
        <v>21</v>
      </c>
    </row>
    <row r="67" spans="1:13" ht="12.75" customHeight="1" x14ac:dyDescent="0.25">
      <c r="B67" s="73" t="s">
        <v>224</v>
      </c>
      <c r="H67" s="76">
        <f>H66</f>
        <v>21</v>
      </c>
    </row>
    <row r="68" spans="1:13" ht="12.75" customHeight="1" x14ac:dyDescent="0.25">
      <c r="A68" s="91" t="s">
        <v>128</v>
      </c>
      <c r="B68" s="73" t="s">
        <v>225</v>
      </c>
      <c r="H68" s="76">
        <f>H67+1</f>
        <v>22</v>
      </c>
    </row>
    <row r="69" spans="1:13" ht="12.75" customHeight="1" x14ac:dyDescent="0.25">
      <c r="B69" s="73" t="s">
        <v>226</v>
      </c>
      <c r="H69" s="76">
        <f>H68</f>
        <v>22</v>
      </c>
    </row>
    <row r="70" spans="1:13" ht="12.75" customHeight="1" x14ac:dyDescent="0.25">
      <c r="A70" s="91" t="s">
        <v>129</v>
      </c>
      <c r="B70" s="73" t="s">
        <v>227</v>
      </c>
      <c r="H70" s="76">
        <f>H69+1</f>
        <v>23</v>
      </c>
      <c r="J70"/>
      <c r="K70"/>
      <c r="L70"/>
      <c r="M70"/>
    </row>
    <row r="71" spans="1:13" ht="12.75" customHeight="1" x14ac:dyDescent="0.25">
      <c r="B71" s="73" t="s">
        <v>228</v>
      </c>
      <c r="H71" s="76">
        <f>H70</f>
        <v>23</v>
      </c>
      <c r="J71"/>
      <c r="K71" s="71"/>
      <c r="L71" s="72"/>
      <c r="M71" s="72"/>
    </row>
    <row r="72" spans="1:13" ht="12.75" customHeight="1" x14ac:dyDescent="0.2">
      <c r="J72"/>
      <c r="K72" s="70"/>
      <c r="L72"/>
      <c r="M72"/>
    </row>
    <row r="73" spans="1:13" ht="12.75" customHeight="1" x14ac:dyDescent="0.25">
      <c r="A73" s="91" t="s">
        <v>130</v>
      </c>
      <c r="B73" s="73" t="s">
        <v>142</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229</v>
      </c>
      <c r="B75" s="73" t="s">
        <v>143</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230</v>
      </c>
      <c r="B77" s="73" t="s">
        <v>144</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231</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Skadestatistikk"</f>
        <v>Finans Norge / Skadestatistikk</v>
      </c>
      <c r="H123" s="193">
        <v>2</v>
      </c>
      <c r="I123"/>
      <c r="J123" s="69"/>
      <c r="K123" s="69"/>
      <c r="L123" s="69"/>
    </row>
    <row r="124" spans="2:13" ht="12.75" customHeight="1" x14ac:dyDescent="0.2">
      <c r="B124" s="54" t="str">
        <f>"Skadestatistikk for landbasert forsikring 3. kvartal 2017"</f>
        <v>Skadestatistikk for landbasert forsikring 3. kvartal 2017</v>
      </c>
      <c r="H124" s="194"/>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61</v>
      </c>
      <c r="B7" s="19" t="s">
        <v>3</v>
      </c>
      <c r="C7" s="20">
        <v>320739</v>
      </c>
      <c r="D7" s="20">
        <v>311962</v>
      </c>
      <c r="E7" s="79">
        <v>307438.79625355353</v>
      </c>
      <c r="F7" s="22" t="s">
        <v>241</v>
      </c>
      <c r="G7" s="23">
        <v>-4.1467372993139122</v>
      </c>
      <c r="H7" s="24">
        <v>-1.4499213835167239</v>
      </c>
    </row>
    <row r="8" spans="1:8" x14ac:dyDescent="0.2">
      <c r="A8" s="199"/>
      <c r="B8" s="25" t="s">
        <v>242</v>
      </c>
      <c r="C8" s="26">
        <v>250627</v>
      </c>
      <c r="D8" s="26">
        <v>260701</v>
      </c>
      <c r="E8" s="26">
        <v>251107</v>
      </c>
      <c r="F8" s="27"/>
      <c r="G8" s="28">
        <v>0.19151966867096348</v>
      </c>
      <c r="H8" s="29">
        <v>-3.6800779436979525</v>
      </c>
    </row>
    <row r="9" spans="1:8" x14ac:dyDescent="0.2">
      <c r="A9" s="30" t="s">
        <v>62</v>
      </c>
      <c r="B9" s="31" t="s">
        <v>3</v>
      </c>
      <c r="C9" s="20">
        <v>102789.95</v>
      </c>
      <c r="D9" s="20">
        <v>101646.25</v>
      </c>
      <c r="E9" s="21">
        <v>93566.487478044452</v>
      </c>
      <c r="F9" s="22" t="s">
        <v>241</v>
      </c>
      <c r="G9" s="32">
        <v>-8.9731170430139855</v>
      </c>
      <c r="H9" s="33">
        <v>-7.9489036948786094</v>
      </c>
    </row>
    <row r="10" spans="1:8" x14ac:dyDescent="0.2">
      <c r="A10" s="34"/>
      <c r="B10" s="25" t="s">
        <v>242</v>
      </c>
      <c r="C10" s="26">
        <v>81616.05</v>
      </c>
      <c r="D10" s="26">
        <v>84999</v>
      </c>
      <c r="E10" s="26">
        <v>76880</v>
      </c>
      <c r="F10" s="27"/>
      <c r="G10" s="35">
        <v>-5.8028414754205784</v>
      </c>
      <c r="H10" s="29">
        <v>-9.5518770809068343</v>
      </c>
    </row>
    <row r="11" spans="1:8" x14ac:dyDescent="0.2">
      <c r="A11" s="30" t="s">
        <v>47</v>
      </c>
      <c r="B11" s="31" t="s">
        <v>3</v>
      </c>
      <c r="C11" s="20">
        <v>13876.2</v>
      </c>
      <c r="D11" s="20">
        <v>11526.5</v>
      </c>
      <c r="E11" s="21">
        <v>10176.66179412595</v>
      </c>
      <c r="F11" s="22" t="s">
        <v>241</v>
      </c>
      <c r="G11" s="37">
        <v>-26.661032601678059</v>
      </c>
      <c r="H11" s="33">
        <v>-11.710737915881225</v>
      </c>
    </row>
    <row r="12" spans="1:8" x14ac:dyDescent="0.2">
      <c r="A12" s="34"/>
      <c r="B12" s="25" t="s">
        <v>242</v>
      </c>
      <c r="C12" s="26">
        <v>11366.3</v>
      </c>
      <c r="D12" s="26">
        <v>10413.5</v>
      </c>
      <c r="E12" s="26">
        <v>8889</v>
      </c>
      <c r="F12" s="27"/>
      <c r="G12" s="28">
        <v>-21.795131221241732</v>
      </c>
      <c r="H12" s="29">
        <v>-14.639650453737943</v>
      </c>
    </row>
    <row r="13" spans="1:8" x14ac:dyDescent="0.2">
      <c r="A13" s="30" t="s">
        <v>48</v>
      </c>
      <c r="B13" s="31" t="s">
        <v>3</v>
      </c>
      <c r="C13" s="20">
        <v>97209.7</v>
      </c>
      <c r="D13" s="20">
        <v>94852.25</v>
      </c>
      <c r="E13" s="21">
        <v>92070.097730773559</v>
      </c>
      <c r="F13" s="22" t="s">
        <v>241</v>
      </c>
      <c r="G13" s="23">
        <v>-5.2871290305663337</v>
      </c>
      <c r="H13" s="24">
        <v>-2.9331431454988603</v>
      </c>
    </row>
    <row r="14" spans="1:8" x14ac:dyDescent="0.2">
      <c r="A14" s="34"/>
      <c r="B14" s="25" t="s">
        <v>242</v>
      </c>
      <c r="C14" s="26">
        <v>74924.5</v>
      </c>
      <c r="D14" s="26">
        <v>77849.8</v>
      </c>
      <c r="E14" s="26">
        <v>73967</v>
      </c>
      <c r="F14" s="27"/>
      <c r="G14" s="38">
        <v>-1.2779531394937607</v>
      </c>
      <c r="H14" s="24">
        <v>-4.9875529545355306</v>
      </c>
    </row>
    <row r="15" spans="1:8" x14ac:dyDescent="0.2">
      <c r="A15" s="30" t="s">
        <v>49</v>
      </c>
      <c r="B15" s="31" t="s">
        <v>3</v>
      </c>
      <c r="C15" s="20">
        <v>71442.95</v>
      </c>
      <c r="D15" s="20">
        <v>76225.75</v>
      </c>
      <c r="E15" s="21">
        <v>78809.267567336545</v>
      </c>
      <c r="F15" s="22" t="s">
        <v>241</v>
      </c>
      <c r="G15" s="37">
        <v>10.310769036464123</v>
      </c>
      <c r="H15" s="33">
        <v>3.3892976682243727</v>
      </c>
    </row>
    <row r="16" spans="1:8" x14ac:dyDescent="0.2">
      <c r="A16" s="34"/>
      <c r="B16" s="25" t="s">
        <v>242</v>
      </c>
      <c r="C16" s="26">
        <v>54009.05</v>
      </c>
      <c r="D16" s="26">
        <v>61401</v>
      </c>
      <c r="E16" s="26">
        <v>62125</v>
      </c>
      <c r="F16" s="27"/>
      <c r="G16" s="28">
        <v>15.027018620027548</v>
      </c>
      <c r="H16" s="29">
        <v>1.1791338903275062</v>
      </c>
    </row>
    <row r="17" spans="1:9" x14ac:dyDescent="0.2">
      <c r="A17" s="30" t="s">
        <v>50</v>
      </c>
      <c r="B17" s="31" t="s">
        <v>3</v>
      </c>
      <c r="C17" s="20">
        <v>51482.2</v>
      </c>
      <c r="D17" s="20">
        <v>42717.25</v>
      </c>
      <c r="E17" s="21">
        <v>44911.543083743745</v>
      </c>
      <c r="F17" s="22" t="s">
        <v>241</v>
      </c>
      <c r="G17" s="37">
        <v>-12.762968397341709</v>
      </c>
      <c r="H17" s="33">
        <v>5.1367845161936856</v>
      </c>
    </row>
    <row r="18" spans="1:9" ht="13.5" thickBot="1" x14ac:dyDescent="0.25">
      <c r="A18" s="56"/>
      <c r="B18" s="42" t="s">
        <v>242</v>
      </c>
      <c r="C18" s="43">
        <v>40105.1</v>
      </c>
      <c r="D18" s="43">
        <v>37966.699999999997</v>
      </c>
      <c r="E18" s="43">
        <v>38126</v>
      </c>
      <c r="F18" s="44"/>
      <c r="G18" s="57">
        <v>-4.9347838554198802</v>
      </c>
      <c r="H18" s="46">
        <v>0.41957820932555023</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61</v>
      </c>
      <c r="B35" s="19" t="s">
        <v>3</v>
      </c>
      <c r="C35" s="80">
        <v>2002.9648543779999</v>
      </c>
      <c r="D35" s="80">
        <v>2043.508105676</v>
      </c>
      <c r="E35" s="81">
        <v>1983.5211265618175</v>
      </c>
      <c r="F35" s="22" t="s">
        <v>241</v>
      </c>
      <c r="G35" s="23">
        <v>-0.97074732857559809</v>
      </c>
      <c r="H35" s="24">
        <v>-2.9354901479257194</v>
      </c>
    </row>
    <row r="36" spans="1:9" ht="12.75" customHeight="1" x14ac:dyDescent="0.2">
      <c r="A36" s="199"/>
      <c r="B36" s="25" t="s">
        <v>242</v>
      </c>
      <c r="C36" s="82">
        <v>1582.570892812</v>
      </c>
      <c r="D36" s="82">
        <v>1725.9445114489999</v>
      </c>
      <c r="E36" s="82">
        <v>1637.636888749</v>
      </c>
      <c r="F36" s="27"/>
      <c r="G36" s="28">
        <v>3.4795279116473381</v>
      </c>
      <c r="H36" s="29">
        <v>-5.1164809826859425</v>
      </c>
    </row>
    <row r="37" spans="1:9" x14ac:dyDescent="0.2">
      <c r="A37" s="30" t="s">
        <v>62</v>
      </c>
      <c r="B37" s="31" t="s">
        <v>3</v>
      </c>
      <c r="C37" s="80">
        <v>331.11124431500002</v>
      </c>
      <c r="D37" s="80">
        <v>329.54042657700001</v>
      </c>
      <c r="E37" s="83">
        <v>306.35847792706403</v>
      </c>
      <c r="F37" s="22" t="s">
        <v>241</v>
      </c>
      <c r="G37" s="32">
        <v>-7.4756646936422442</v>
      </c>
      <c r="H37" s="33">
        <v>-7.0346296782860236</v>
      </c>
    </row>
    <row r="38" spans="1:9" x14ac:dyDescent="0.2">
      <c r="A38" s="34"/>
      <c r="B38" s="25" t="s">
        <v>242</v>
      </c>
      <c r="C38" s="82">
        <v>275.44838099899999</v>
      </c>
      <c r="D38" s="82">
        <v>291.33034371100001</v>
      </c>
      <c r="E38" s="82">
        <v>265.29172578499998</v>
      </c>
      <c r="F38" s="27"/>
      <c r="G38" s="35">
        <v>-3.6873170853877326</v>
      </c>
      <c r="H38" s="29">
        <v>-8.9378324256639559</v>
      </c>
    </row>
    <row r="39" spans="1:9" x14ac:dyDescent="0.2">
      <c r="A39" s="30" t="s">
        <v>47</v>
      </c>
      <c r="B39" s="31" t="s">
        <v>3</v>
      </c>
      <c r="C39" s="80">
        <v>197.56926303700001</v>
      </c>
      <c r="D39" s="80">
        <v>199.75558718400001</v>
      </c>
      <c r="E39" s="83">
        <v>199.88081723530232</v>
      </c>
      <c r="F39" s="22" t="s">
        <v>241</v>
      </c>
      <c r="G39" s="37">
        <v>1.1699968723724936</v>
      </c>
      <c r="H39" s="33">
        <v>6.2691638851106291E-2</v>
      </c>
    </row>
    <row r="40" spans="1:9" x14ac:dyDescent="0.2">
      <c r="A40" s="34"/>
      <c r="B40" s="25" t="s">
        <v>242</v>
      </c>
      <c r="C40" s="82">
        <v>171.41243821800001</v>
      </c>
      <c r="D40" s="82">
        <v>175.35093286399999</v>
      </c>
      <c r="E40" s="82">
        <v>174.77456789199999</v>
      </c>
      <c r="F40" s="27"/>
      <c r="G40" s="28">
        <v>1.9614269004937057</v>
      </c>
      <c r="H40" s="29">
        <v>-0.32869227587572425</v>
      </c>
    </row>
    <row r="41" spans="1:9" x14ac:dyDescent="0.2">
      <c r="A41" s="30" t="s">
        <v>48</v>
      </c>
      <c r="B41" s="31" t="s">
        <v>3</v>
      </c>
      <c r="C41" s="80">
        <v>938.769700274</v>
      </c>
      <c r="D41" s="80">
        <v>980.790994071</v>
      </c>
      <c r="E41" s="83">
        <v>921.62012927545891</v>
      </c>
      <c r="F41" s="22" t="s">
        <v>241</v>
      </c>
      <c r="G41" s="23">
        <v>-1.8268134339588897</v>
      </c>
      <c r="H41" s="24">
        <v>-6.0329739111835323</v>
      </c>
    </row>
    <row r="42" spans="1:9" x14ac:dyDescent="0.2">
      <c r="A42" s="34"/>
      <c r="B42" s="25" t="s">
        <v>242</v>
      </c>
      <c r="C42" s="82">
        <v>712.33677166799998</v>
      </c>
      <c r="D42" s="82">
        <v>796.98290219299997</v>
      </c>
      <c r="E42" s="82">
        <v>731.61230766400001</v>
      </c>
      <c r="F42" s="27"/>
      <c r="G42" s="38">
        <v>2.7059582998733447</v>
      </c>
      <c r="H42" s="24">
        <v>-8.2022580847248321</v>
      </c>
    </row>
    <row r="43" spans="1:9" x14ac:dyDescent="0.2">
      <c r="A43" s="30" t="s">
        <v>49</v>
      </c>
      <c r="B43" s="31" t="s">
        <v>3</v>
      </c>
      <c r="C43" s="80">
        <v>383.68736754000003</v>
      </c>
      <c r="D43" s="80">
        <v>411.24821371500002</v>
      </c>
      <c r="E43" s="83">
        <v>431.607184239275</v>
      </c>
      <c r="F43" s="22" t="s">
        <v>241</v>
      </c>
      <c r="G43" s="37">
        <v>12.489287048075482</v>
      </c>
      <c r="H43" s="33">
        <v>4.9505310528555952</v>
      </c>
    </row>
    <row r="44" spans="1:9" x14ac:dyDescent="0.2">
      <c r="A44" s="34"/>
      <c r="B44" s="25" t="s">
        <v>242</v>
      </c>
      <c r="C44" s="82">
        <v>295.454054273</v>
      </c>
      <c r="D44" s="82">
        <v>333.84833151700002</v>
      </c>
      <c r="E44" s="82">
        <v>344.15515351200003</v>
      </c>
      <c r="F44" s="27"/>
      <c r="G44" s="28">
        <v>16.483476376330302</v>
      </c>
      <c r="H44" s="29">
        <v>3.0872767727087478</v>
      </c>
    </row>
    <row r="45" spans="1:9" x14ac:dyDescent="0.2">
      <c r="A45" s="30" t="s">
        <v>50</v>
      </c>
      <c r="B45" s="31" t="s">
        <v>3</v>
      </c>
      <c r="C45" s="80">
        <v>151.82727921200001</v>
      </c>
      <c r="D45" s="80">
        <v>122.172884129</v>
      </c>
      <c r="E45" s="83">
        <v>125.43407170905799</v>
      </c>
      <c r="F45" s="22" t="s">
        <v>241</v>
      </c>
      <c r="G45" s="37">
        <v>-17.383705774038518</v>
      </c>
      <c r="H45" s="33">
        <v>2.6693219230337348</v>
      </c>
    </row>
    <row r="46" spans="1:9" ht="13.5" thickBot="1" x14ac:dyDescent="0.25">
      <c r="A46" s="56"/>
      <c r="B46" s="42" t="s">
        <v>242</v>
      </c>
      <c r="C46" s="86">
        <v>127.91924765500001</v>
      </c>
      <c r="D46" s="86">
        <v>128.43200116400001</v>
      </c>
      <c r="E46" s="86">
        <v>121.803133897</v>
      </c>
      <c r="F46" s="44"/>
      <c r="G46" s="57">
        <v>-4.7812302449551964</v>
      </c>
      <c r="H46" s="46">
        <v>-5.1613828383280804</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G61" s="53"/>
      <c r="H61" s="201">
        <v>24</v>
      </c>
    </row>
    <row r="62" spans="1:9"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51</v>
      </c>
      <c r="B7" s="19" t="s">
        <v>3</v>
      </c>
      <c r="C7" s="20">
        <v>10720.65475</v>
      </c>
      <c r="D7" s="20">
        <v>10018.849101247</v>
      </c>
      <c r="E7" s="79">
        <v>9538.5737597420102</v>
      </c>
      <c r="F7" s="22" t="s">
        <v>241</v>
      </c>
      <c r="G7" s="23">
        <v>-11.02620145712639</v>
      </c>
      <c r="H7" s="24">
        <v>-4.793717688044751</v>
      </c>
    </row>
    <row r="8" spans="1:8" x14ac:dyDescent="0.2">
      <c r="A8" s="199"/>
      <c r="B8" s="25" t="s">
        <v>242</v>
      </c>
      <c r="C8" s="26">
        <v>9041.0928927679997</v>
      </c>
      <c r="D8" s="26">
        <v>8019.1474623129998</v>
      </c>
      <c r="E8" s="26">
        <v>7766.5109360349998</v>
      </c>
      <c r="F8" s="27"/>
      <c r="G8" s="28">
        <v>-14.097653589562626</v>
      </c>
      <c r="H8" s="29">
        <v>-3.1504162688776773</v>
      </c>
    </row>
    <row r="9" spans="1:8" x14ac:dyDescent="0.2">
      <c r="A9" s="30" t="s">
        <v>12</v>
      </c>
      <c r="B9" s="31" t="s">
        <v>3</v>
      </c>
      <c r="C9" s="20">
        <v>306.61500000000001</v>
      </c>
      <c r="D9" s="20">
        <v>236.87614895999999</v>
      </c>
      <c r="E9" s="21">
        <v>243.7241017804985</v>
      </c>
      <c r="F9" s="22" t="s">
        <v>241</v>
      </c>
      <c r="G9" s="32">
        <v>-20.511357311123561</v>
      </c>
      <c r="H9" s="33">
        <v>2.8909423133414975</v>
      </c>
    </row>
    <row r="10" spans="1:8" x14ac:dyDescent="0.2">
      <c r="A10" s="34"/>
      <c r="B10" s="25" t="s">
        <v>242</v>
      </c>
      <c r="C10" s="26">
        <v>244.56512499999999</v>
      </c>
      <c r="D10" s="26">
        <v>169.64751323900001</v>
      </c>
      <c r="E10" s="26">
        <v>180.702188535</v>
      </c>
      <c r="F10" s="27"/>
      <c r="G10" s="35">
        <v>-26.112854997211883</v>
      </c>
      <c r="H10" s="29">
        <v>6.5162613261687596</v>
      </c>
    </row>
    <row r="11" spans="1:8" x14ac:dyDescent="0.2">
      <c r="A11" s="30" t="s">
        <v>18</v>
      </c>
      <c r="B11" s="31" t="s">
        <v>3</v>
      </c>
      <c r="C11" s="20">
        <v>338.64600000000002</v>
      </c>
      <c r="D11" s="20">
        <v>447.35045958400002</v>
      </c>
      <c r="E11" s="21">
        <v>382.69557923050525</v>
      </c>
      <c r="F11" s="22" t="s">
        <v>241</v>
      </c>
      <c r="G11" s="37">
        <v>13.007559289200302</v>
      </c>
      <c r="H11" s="33">
        <v>-14.452847642901418</v>
      </c>
    </row>
    <row r="12" spans="1:8" x14ac:dyDescent="0.2">
      <c r="A12" s="34"/>
      <c r="B12" s="25" t="s">
        <v>242</v>
      </c>
      <c r="C12" s="26">
        <v>369.22604999999999</v>
      </c>
      <c r="D12" s="26">
        <v>222.25900529500001</v>
      </c>
      <c r="E12" s="26">
        <v>232.28087541400001</v>
      </c>
      <c r="F12" s="27"/>
      <c r="G12" s="28">
        <v>-37.089792170947845</v>
      </c>
      <c r="H12" s="29">
        <v>4.5090951908554473</v>
      </c>
    </row>
    <row r="13" spans="1:8" x14ac:dyDescent="0.2">
      <c r="A13" s="30" t="s">
        <v>63</v>
      </c>
      <c r="B13" s="31" t="s">
        <v>3</v>
      </c>
      <c r="C13" s="20">
        <v>1565.0562500000001</v>
      </c>
      <c r="D13" s="20">
        <v>1366.2855586000001</v>
      </c>
      <c r="E13" s="21">
        <v>1323.0095964151931</v>
      </c>
      <c r="F13" s="22" t="s">
        <v>241</v>
      </c>
      <c r="G13" s="23">
        <v>-15.465683970451991</v>
      </c>
      <c r="H13" s="24">
        <v>-3.1674170829376891</v>
      </c>
    </row>
    <row r="14" spans="1:8" x14ac:dyDescent="0.2">
      <c r="A14" s="34"/>
      <c r="B14" s="25" t="s">
        <v>242</v>
      </c>
      <c r="C14" s="26">
        <v>1245.1192187500001</v>
      </c>
      <c r="D14" s="26">
        <v>1096.4281746449999</v>
      </c>
      <c r="E14" s="26">
        <v>1058.633207006</v>
      </c>
      <c r="F14" s="27"/>
      <c r="G14" s="38">
        <v>-14.97736192131201</v>
      </c>
      <c r="H14" s="24">
        <v>-3.4470992731682628</v>
      </c>
    </row>
    <row r="15" spans="1:8" x14ac:dyDescent="0.2">
      <c r="A15" s="30" t="s">
        <v>52</v>
      </c>
      <c r="B15" s="31" t="s">
        <v>3</v>
      </c>
      <c r="C15" s="20">
        <v>5084.2624999999998</v>
      </c>
      <c r="D15" s="20">
        <v>4753.3326067999997</v>
      </c>
      <c r="E15" s="21">
        <v>4693.2489206130367</v>
      </c>
      <c r="F15" s="22" t="s">
        <v>241</v>
      </c>
      <c r="G15" s="37">
        <v>-7.6906646615308034</v>
      </c>
      <c r="H15" s="33">
        <v>-1.2640328619337282</v>
      </c>
    </row>
    <row r="16" spans="1:8" x14ac:dyDescent="0.2">
      <c r="A16" s="34"/>
      <c r="B16" s="25" t="s">
        <v>242</v>
      </c>
      <c r="C16" s="26">
        <v>4262.8896875</v>
      </c>
      <c r="D16" s="26">
        <v>3892.3314816779998</v>
      </c>
      <c r="E16" s="26">
        <v>3873.2882993630001</v>
      </c>
      <c r="F16" s="27"/>
      <c r="G16" s="28">
        <v>-9.1393729769602459</v>
      </c>
      <c r="H16" s="29">
        <v>-0.48924872931917207</v>
      </c>
    </row>
    <row r="17" spans="1:9" x14ac:dyDescent="0.2">
      <c r="A17" s="30" t="s">
        <v>50</v>
      </c>
      <c r="B17" s="31" t="s">
        <v>3</v>
      </c>
      <c r="C17" s="20">
        <v>4204.0749999999998</v>
      </c>
      <c r="D17" s="20">
        <v>3921.3807447999998</v>
      </c>
      <c r="E17" s="21">
        <v>3551.9277222179389</v>
      </c>
      <c r="F17" s="22" t="s">
        <v>241</v>
      </c>
      <c r="G17" s="37">
        <v>-15.512265546691268</v>
      </c>
      <c r="H17" s="33">
        <v>-9.4215034607893955</v>
      </c>
    </row>
    <row r="18" spans="1:9" ht="13.5" thickBot="1" x14ac:dyDescent="0.25">
      <c r="A18" s="56"/>
      <c r="B18" s="42" t="s">
        <v>242</v>
      </c>
      <c r="C18" s="43">
        <v>3426.8256249999999</v>
      </c>
      <c r="D18" s="43">
        <v>3095.237566194</v>
      </c>
      <c r="E18" s="43">
        <v>2833.510942675</v>
      </c>
      <c r="F18" s="44"/>
      <c r="G18" s="57">
        <v>-17.313827642601453</v>
      </c>
      <c r="H18" s="46">
        <v>-8.4557846666621828</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51</v>
      </c>
      <c r="B35" s="19" t="s">
        <v>3</v>
      </c>
      <c r="C35" s="80">
        <v>470.83394949500001</v>
      </c>
      <c r="D35" s="80">
        <v>453.98179332199999</v>
      </c>
      <c r="E35" s="81">
        <v>450.79991255150225</v>
      </c>
      <c r="F35" s="22" t="s">
        <v>241</v>
      </c>
      <c r="G35" s="23">
        <v>-4.2550111275929794</v>
      </c>
      <c r="H35" s="24">
        <v>-0.70088290264118314</v>
      </c>
    </row>
    <row r="36" spans="1:9" ht="12.75" customHeight="1" x14ac:dyDescent="0.2">
      <c r="A36" s="199"/>
      <c r="B36" s="25" t="s">
        <v>242</v>
      </c>
      <c r="C36" s="82">
        <v>402.52052026699999</v>
      </c>
      <c r="D36" s="82">
        <v>368.910391479</v>
      </c>
      <c r="E36" s="82">
        <v>372.46774135499999</v>
      </c>
      <c r="F36" s="27"/>
      <c r="G36" s="28">
        <v>-7.4661482828416723</v>
      </c>
      <c r="H36" s="29">
        <v>0.96428562549787955</v>
      </c>
    </row>
    <row r="37" spans="1:9" x14ac:dyDescent="0.2">
      <c r="A37" s="30" t="s">
        <v>12</v>
      </c>
      <c r="B37" s="31" t="s">
        <v>3</v>
      </c>
      <c r="C37" s="80">
        <v>4.2717729960000002</v>
      </c>
      <c r="D37" s="80">
        <v>2.505784298</v>
      </c>
      <c r="E37" s="83">
        <v>3.4051531264218218</v>
      </c>
      <c r="F37" s="22" t="s">
        <v>241</v>
      </c>
      <c r="G37" s="32">
        <v>-20.287123646075372</v>
      </c>
      <c r="H37" s="33">
        <v>35.891709798790572</v>
      </c>
    </row>
    <row r="38" spans="1:9" x14ac:dyDescent="0.2">
      <c r="A38" s="34"/>
      <c r="B38" s="25" t="s">
        <v>242</v>
      </c>
      <c r="C38" s="82">
        <v>2.8604158339999999</v>
      </c>
      <c r="D38" s="82">
        <v>2.1942058109999998</v>
      </c>
      <c r="E38" s="82">
        <v>2.7043547960000001</v>
      </c>
      <c r="F38" s="27"/>
      <c r="G38" s="35">
        <v>-5.4558863835460016</v>
      </c>
      <c r="H38" s="29">
        <v>23.249823806067766</v>
      </c>
    </row>
    <row r="39" spans="1:9" x14ac:dyDescent="0.2">
      <c r="A39" s="30" t="s">
        <v>18</v>
      </c>
      <c r="B39" s="31" t="s">
        <v>3</v>
      </c>
      <c r="C39" s="80">
        <v>40.623181451999997</v>
      </c>
      <c r="D39" s="80">
        <v>29.545403823000001</v>
      </c>
      <c r="E39" s="83">
        <v>33.083900436136254</v>
      </c>
      <c r="F39" s="22" t="s">
        <v>241</v>
      </c>
      <c r="G39" s="37">
        <v>-18.559060975497673</v>
      </c>
      <c r="H39" s="33">
        <v>11.976470635956133</v>
      </c>
    </row>
    <row r="40" spans="1:9" x14ac:dyDescent="0.2">
      <c r="A40" s="34"/>
      <c r="B40" s="25" t="s">
        <v>242</v>
      </c>
      <c r="C40" s="82">
        <v>35.428311675000003</v>
      </c>
      <c r="D40" s="82">
        <v>27.948140606999999</v>
      </c>
      <c r="E40" s="82">
        <v>30.436601958000001</v>
      </c>
      <c r="F40" s="27"/>
      <c r="G40" s="28">
        <v>-14.089606534997273</v>
      </c>
      <c r="H40" s="29">
        <v>8.9038529825370034</v>
      </c>
    </row>
    <row r="41" spans="1:9" x14ac:dyDescent="0.2">
      <c r="A41" s="30" t="s">
        <v>63</v>
      </c>
      <c r="B41" s="31" t="s">
        <v>3</v>
      </c>
      <c r="C41" s="80">
        <v>66.485574937999999</v>
      </c>
      <c r="D41" s="80">
        <v>60.209540357999998</v>
      </c>
      <c r="E41" s="83">
        <v>62.211542145367389</v>
      </c>
      <c r="F41" s="22" t="s">
        <v>241</v>
      </c>
      <c r="G41" s="23">
        <v>-6.428511442697598</v>
      </c>
      <c r="H41" s="24">
        <v>3.3250574169204441</v>
      </c>
    </row>
    <row r="42" spans="1:9" x14ac:dyDescent="0.2">
      <c r="A42" s="34"/>
      <c r="B42" s="25" t="s">
        <v>242</v>
      </c>
      <c r="C42" s="82">
        <v>58.327534905</v>
      </c>
      <c r="D42" s="82">
        <v>51.092730826999997</v>
      </c>
      <c r="E42" s="82">
        <v>53.373907066999998</v>
      </c>
      <c r="F42" s="27"/>
      <c r="G42" s="38">
        <v>-8.4927776324991981</v>
      </c>
      <c r="H42" s="24">
        <v>4.4647765016202925</v>
      </c>
    </row>
    <row r="43" spans="1:9" x14ac:dyDescent="0.2">
      <c r="A43" s="30" t="s">
        <v>52</v>
      </c>
      <c r="B43" s="31" t="s">
        <v>3</v>
      </c>
      <c r="C43" s="80">
        <v>229.37284227699999</v>
      </c>
      <c r="D43" s="80">
        <v>222.122603161</v>
      </c>
      <c r="E43" s="83">
        <v>216.32394953674188</v>
      </c>
      <c r="F43" s="22" t="s">
        <v>241</v>
      </c>
      <c r="G43" s="37">
        <v>-5.6889440836678205</v>
      </c>
      <c r="H43" s="33">
        <v>-2.6105644098070968</v>
      </c>
    </row>
    <row r="44" spans="1:9" x14ac:dyDescent="0.2">
      <c r="A44" s="34"/>
      <c r="B44" s="25" t="s">
        <v>242</v>
      </c>
      <c r="C44" s="82">
        <v>195.92460077499999</v>
      </c>
      <c r="D44" s="82">
        <v>181.131708409</v>
      </c>
      <c r="E44" s="82">
        <v>179.10929582599999</v>
      </c>
      <c r="F44" s="27"/>
      <c r="G44" s="28">
        <v>-8.5825388350852023</v>
      </c>
      <c r="H44" s="29">
        <v>-1.1165425428624332</v>
      </c>
    </row>
    <row r="45" spans="1:9" x14ac:dyDescent="0.2">
      <c r="A45" s="30" t="s">
        <v>50</v>
      </c>
      <c r="B45" s="31" t="s">
        <v>3</v>
      </c>
      <c r="C45" s="80">
        <v>130.080577831</v>
      </c>
      <c r="D45" s="80">
        <v>139.59846168199999</v>
      </c>
      <c r="E45" s="83">
        <v>135.45144406516309</v>
      </c>
      <c r="F45" s="22" t="s">
        <v>241</v>
      </c>
      <c r="G45" s="37">
        <v>4.1288763654946763</v>
      </c>
      <c r="H45" s="33">
        <v>-2.9706757272753208</v>
      </c>
    </row>
    <row r="46" spans="1:9" ht="13.5" thickBot="1" x14ac:dyDescent="0.25">
      <c r="A46" s="56"/>
      <c r="B46" s="42" t="s">
        <v>242</v>
      </c>
      <c r="C46" s="86">
        <v>109.979657078</v>
      </c>
      <c r="D46" s="86">
        <v>106.543605826</v>
      </c>
      <c r="E46" s="86">
        <v>106.843581708</v>
      </c>
      <c r="F46" s="44"/>
      <c r="G46" s="57">
        <v>-2.8515049540260122</v>
      </c>
      <c r="H46" s="46">
        <v>0.28155221486487392</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3">
        <v>25</v>
      </c>
    </row>
    <row r="62" spans="1:9"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157</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ht="12.75" customHeight="1" x14ac:dyDescent="0.2">
      <c r="A7" s="198" t="s">
        <v>64</v>
      </c>
      <c r="B7" s="19" t="s">
        <v>3</v>
      </c>
      <c r="C7" s="20">
        <v>9026</v>
      </c>
      <c r="D7" s="20">
        <v>8825.3934933599994</v>
      </c>
      <c r="E7" s="79">
        <v>8588.0749940047972</v>
      </c>
      <c r="F7" s="22" t="s">
        <v>241</v>
      </c>
      <c r="G7" s="23">
        <v>-4.8518170396100544</v>
      </c>
      <c r="H7" s="24">
        <v>-2.6890415654979449</v>
      </c>
    </row>
    <row r="8" spans="1:8" ht="12.75" customHeight="1" x14ac:dyDescent="0.2">
      <c r="A8" s="199"/>
      <c r="B8" s="25" t="s">
        <v>242</v>
      </c>
      <c r="C8" s="26">
        <v>6888.6930000000002</v>
      </c>
      <c r="D8" s="26">
        <v>7187.7080118100002</v>
      </c>
      <c r="E8" s="26">
        <v>6841.3547511850002</v>
      </c>
      <c r="F8" s="27"/>
      <c r="G8" s="28">
        <v>-0.68718766847354118</v>
      </c>
      <c r="H8" s="29">
        <v>-4.8186885173397798</v>
      </c>
    </row>
    <row r="9" spans="1:8" x14ac:dyDescent="0.2">
      <c r="A9" s="30" t="s">
        <v>53</v>
      </c>
      <c r="B9" s="31" t="s">
        <v>3</v>
      </c>
      <c r="C9" s="20">
        <v>1.22</v>
      </c>
      <c r="D9" s="20">
        <v>2.1039349340000002</v>
      </c>
      <c r="E9" s="21">
        <v>1.2292204391049804</v>
      </c>
      <c r="F9" s="22" t="s">
        <v>241</v>
      </c>
      <c r="G9" s="32">
        <v>0.75577369712954123</v>
      </c>
      <c r="H9" s="33">
        <v>-41.575168545351019</v>
      </c>
    </row>
    <row r="10" spans="1:8" x14ac:dyDescent="0.2">
      <c r="A10" s="34"/>
      <c r="B10" s="25" t="s">
        <v>242</v>
      </c>
      <c r="C10" s="26">
        <v>1.0669299999999999</v>
      </c>
      <c r="D10" s="26">
        <v>2.077080118</v>
      </c>
      <c r="E10" s="26">
        <v>1.1635475120000001</v>
      </c>
      <c r="F10" s="27"/>
      <c r="G10" s="35">
        <v>9.0556561348917199</v>
      </c>
      <c r="H10" s="29">
        <v>-43.981577700509291</v>
      </c>
    </row>
    <row r="11" spans="1:8" x14ac:dyDescent="0.2">
      <c r="A11" s="30" t="s">
        <v>54</v>
      </c>
      <c r="B11" s="31" t="s">
        <v>3</v>
      </c>
      <c r="C11" s="20">
        <v>841.1</v>
      </c>
      <c r="D11" s="20">
        <v>697.51967466799999</v>
      </c>
      <c r="E11" s="21">
        <v>780.90320724490425</v>
      </c>
      <c r="F11" s="22" t="s">
        <v>241</v>
      </c>
      <c r="G11" s="37">
        <v>-7.156912704208267</v>
      </c>
      <c r="H11" s="33">
        <v>11.954291126854955</v>
      </c>
    </row>
    <row r="12" spans="1:8" x14ac:dyDescent="0.2">
      <c r="A12" s="34"/>
      <c r="B12" s="25" t="s">
        <v>242</v>
      </c>
      <c r="C12" s="26">
        <v>586.33465000000001</v>
      </c>
      <c r="D12" s="26">
        <v>511.38540059100001</v>
      </c>
      <c r="E12" s="26">
        <v>562.81773755899997</v>
      </c>
      <c r="F12" s="27"/>
      <c r="G12" s="28">
        <v>-4.0108345022761398</v>
      </c>
      <c r="H12" s="29">
        <v>10.057451172552121</v>
      </c>
    </row>
    <row r="13" spans="1:8" x14ac:dyDescent="0.2">
      <c r="A13" s="30" t="s">
        <v>66</v>
      </c>
      <c r="B13" s="31" t="s">
        <v>3</v>
      </c>
      <c r="C13" s="20">
        <v>82.44</v>
      </c>
      <c r="D13" s="20">
        <v>108.207869867</v>
      </c>
      <c r="E13" s="21">
        <v>99.514569228406188</v>
      </c>
      <c r="F13" s="22" t="s">
        <v>241</v>
      </c>
      <c r="G13" s="23">
        <v>20.711510466286015</v>
      </c>
      <c r="H13" s="24">
        <v>-8.0338894474855493</v>
      </c>
    </row>
    <row r="14" spans="1:8" x14ac:dyDescent="0.2">
      <c r="A14" s="34"/>
      <c r="B14" s="25" t="s">
        <v>242</v>
      </c>
      <c r="C14" s="26">
        <v>57.133859999999999</v>
      </c>
      <c r="D14" s="26">
        <v>66.154160235999996</v>
      </c>
      <c r="E14" s="26">
        <v>63.327095024000002</v>
      </c>
      <c r="F14" s="27"/>
      <c r="G14" s="38">
        <v>10.839868029221208</v>
      </c>
      <c r="H14" s="24">
        <v>-4.2734503800133723</v>
      </c>
    </row>
    <row r="15" spans="1:8" x14ac:dyDescent="0.2">
      <c r="A15" s="30" t="s">
        <v>55</v>
      </c>
      <c r="B15" s="31" t="s">
        <v>3</v>
      </c>
      <c r="C15" s="20">
        <v>5947.6</v>
      </c>
      <c r="D15" s="20">
        <v>6271.3147946879999</v>
      </c>
      <c r="E15" s="21">
        <v>6196.3309412831914</v>
      </c>
      <c r="F15" s="22" t="s">
        <v>241</v>
      </c>
      <c r="G15" s="37">
        <v>4.1820388271435576</v>
      </c>
      <c r="H15" s="33">
        <v>-1.1956640012445519</v>
      </c>
    </row>
    <row r="16" spans="1:8" x14ac:dyDescent="0.2">
      <c r="A16" s="34"/>
      <c r="B16" s="25" t="s">
        <v>242</v>
      </c>
      <c r="C16" s="26">
        <v>4584.3544000000002</v>
      </c>
      <c r="D16" s="26">
        <v>5325.1664094480002</v>
      </c>
      <c r="E16" s="26">
        <v>5089.0838009480003</v>
      </c>
      <c r="F16" s="27"/>
      <c r="G16" s="28">
        <v>11.009825090049759</v>
      </c>
      <c r="H16" s="29">
        <v>-4.4333376714977106</v>
      </c>
    </row>
    <row r="17" spans="1:9" x14ac:dyDescent="0.2">
      <c r="A17" s="30" t="s">
        <v>67</v>
      </c>
      <c r="B17" s="31" t="s">
        <v>3</v>
      </c>
      <c r="C17" s="20">
        <v>956.1</v>
      </c>
      <c r="D17" s="20">
        <v>424.51967466799999</v>
      </c>
      <c r="E17" s="21">
        <v>352.67712482893012</v>
      </c>
      <c r="F17" s="22" t="s">
        <v>241</v>
      </c>
      <c r="G17" s="37">
        <v>-63.11294583945925</v>
      </c>
      <c r="H17" s="33">
        <v>-16.923255652463013</v>
      </c>
    </row>
    <row r="18" spans="1:9" x14ac:dyDescent="0.2">
      <c r="A18" s="30"/>
      <c r="B18" s="25" t="s">
        <v>242</v>
      </c>
      <c r="C18" s="26">
        <v>822.33465000000001</v>
      </c>
      <c r="D18" s="26">
        <v>334.38540059100001</v>
      </c>
      <c r="E18" s="26">
        <v>285.81773755900002</v>
      </c>
      <c r="F18" s="27"/>
      <c r="G18" s="28">
        <v>-65.243135801343158</v>
      </c>
      <c r="H18" s="29">
        <v>-14.524456793317057</v>
      </c>
    </row>
    <row r="19" spans="1:9" x14ac:dyDescent="0.2">
      <c r="A19" s="39" t="s">
        <v>56</v>
      </c>
      <c r="B19" s="31" t="s">
        <v>3</v>
      </c>
      <c r="C19" s="20">
        <v>13.22</v>
      </c>
      <c r="D19" s="20">
        <v>14.103934934</v>
      </c>
      <c r="E19" s="21">
        <v>8.7129364028429563</v>
      </c>
      <c r="F19" s="22" t="s">
        <v>241</v>
      </c>
      <c r="G19" s="23">
        <v>-34.092765485302905</v>
      </c>
      <c r="H19" s="24">
        <v>-38.223365013979894</v>
      </c>
    </row>
    <row r="20" spans="1:9" x14ac:dyDescent="0.2">
      <c r="A20" s="34"/>
      <c r="B20" s="25" t="s">
        <v>242</v>
      </c>
      <c r="C20" s="26">
        <v>10.066929999999999</v>
      </c>
      <c r="D20" s="26">
        <v>12.077080118</v>
      </c>
      <c r="E20" s="26">
        <v>7.1635475120000001</v>
      </c>
      <c r="F20" s="27"/>
      <c r="G20" s="38">
        <v>-28.84079344944287</v>
      </c>
      <c r="H20" s="24">
        <v>-40.684772792694659</v>
      </c>
    </row>
    <row r="21" spans="1:9" x14ac:dyDescent="0.2">
      <c r="A21" s="39" t="s">
        <v>68</v>
      </c>
      <c r="B21" s="31" t="s">
        <v>3</v>
      </c>
      <c r="C21" s="20">
        <v>60.22</v>
      </c>
      <c r="D21" s="20">
        <v>82.103934933999994</v>
      </c>
      <c r="E21" s="21">
        <v>84.095677107666418</v>
      </c>
      <c r="F21" s="22" t="s">
        <v>241</v>
      </c>
      <c r="G21" s="37">
        <v>39.647421301339108</v>
      </c>
      <c r="H21" s="33">
        <v>2.42587907055551</v>
      </c>
    </row>
    <row r="22" spans="1:9" x14ac:dyDescent="0.2">
      <c r="A22" s="34"/>
      <c r="B22" s="25" t="s">
        <v>242</v>
      </c>
      <c r="C22" s="26">
        <v>41.066929999999999</v>
      </c>
      <c r="D22" s="26">
        <v>50.077080117999998</v>
      </c>
      <c r="E22" s="26">
        <v>53.163547512000001</v>
      </c>
      <c r="F22" s="27"/>
      <c r="G22" s="28">
        <v>29.455860255441564</v>
      </c>
      <c r="H22" s="29">
        <v>6.1634332247949573</v>
      </c>
    </row>
    <row r="23" spans="1:9" x14ac:dyDescent="0.2">
      <c r="A23" s="30" t="s">
        <v>69</v>
      </c>
      <c r="B23" s="31" t="s">
        <v>3</v>
      </c>
      <c r="C23" s="20">
        <v>1173.0999999999999</v>
      </c>
      <c r="D23" s="20">
        <v>1299.5196746680001</v>
      </c>
      <c r="E23" s="21">
        <v>1125.8266425237941</v>
      </c>
      <c r="F23" s="22" t="s">
        <v>241</v>
      </c>
      <c r="G23" s="23">
        <v>-4.0297807072036278</v>
      </c>
      <c r="H23" s="24">
        <v>-13.365940934182547</v>
      </c>
    </row>
    <row r="24" spans="1:9" ht="13.5" thickBot="1" x14ac:dyDescent="0.25">
      <c r="A24" s="56"/>
      <c r="B24" s="42" t="s">
        <v>242</v>
      </c>
      <c r="C24" s="43">
        <v>824.33465000000001</v>
      </c>
      <c r="D24" s="43">
        <v>914.38540059100001</v>
      </c>
      <c r="E24" s="43">
        <v>791.81773755899997</v>
      </c>
      <c r="F24" s="44"/>
      <c r="G24" s="57">
        <v>-3.9446252127094255</v>
      </c>
      <c r="H24" s="46">
        <v>-13.404376639519853</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64</v>
      </c>
      <c r="B35" s="19" t="s">
        <v>3</v>
      </c>
      <c r="C35" s="80">
        <v>1175.9397378880001</v>
      </c>
      <c r="D35" s="80">
        <v>1026.4393155570001</v>
      </c>
      <c r="E35" s="81">
        <v>825.60056052367668</v>
      </c>
      <c r="F35" s="22" t="s">
        <v>241</v>
      </c>
      <c r="G35" s="23">
        <v>-29.792273028678849</v>
      </c>
      <c r="H35" s="24">
        <v>-19.566549331203049</v>
      </c>
    </row>
    <row r="36" spans="1:8" ht="12.75" customHeight="1" x14ac:dyDescent="0.2">
      <c r="A36" s="199"/>
      <c r="B36" s="25" t="s">
        <v>242</v>
      </c>
      <c r="C36" s="82">
        <v>920.03614472499999</v>
      </c>
      <c r="D36" s="82">
        <v>866.96305299300002</v>
      </c>
      <c r="E36" s="82">
        <v>679.31253502200002</v>
      </c>
      <c r="F36" s="27"/>
      <c r="G36" s="28">
        <v>-26.164581802919557</v>
      </c>
      <c r="H36" s="29">
        <v>-21.644580737688614</v>
      </c>
    </row>
    <row r="37" spans="1:8" x14ac:dyDescent="0.2">
      <c r="A37" s="30" t="s">
        <v>53</v>
      </c>
      <c r="B37" s="31" t="s">
        <v>3</v>
      </c>
      <c r="C37" s="80">
        <v>0.33735193099999999</v>
      </c>
      <c r="D37" s="80">
        <v>0.16332212600000001</v>
      </c>
      <c r="E37" s="83">
        <v>9.5175135986305712E-2</v>
      </c>
      <c r="F37" s="22" t="s">
        <v>241</v>
      </c>
      <c r="G37" s="32">
        <v>-71.787582272263407</v>
      </c>
      <c r="H37" s="33">
        <v>-41.72550999837847</v>
      </c>
    </row>
    <row r="38" spans="1:8" x14ac:dyDescent="0.2">
      <c r="A38" s="34"/>
      <c r="B38" s="25" t="s">
        <v>242</v>
      </c>
      <c r="C38" s="82">
        <v>0.28455956399999999</v>
      </c>
      <c r="D38" s="82">
        <v>0.13415445300000001</v>
      </c>
      <c r="E38" s="82">
        <v>7.8866572999999995E-2</v>
      </c>
      <c r="F38" s="27"/>
      <c r="G38" s="35">
        <v>-72.284687293096923</v>
      </c>
      <c r="H38" s="29">
        <v>-41.212109448204458</v>
      </c>
    </row>
    <row r="39" spans="1:8" x14ac:dyDescent="0.2">
      <c r="A39" s="30" t="s">
        <v>54</v>
      </c>
      <c r="B39" s="31" t="s">
        <v>3</v>
      </c>
      <c r="C39" s="80">
        <v>59.222880240999999</v>
      </c>
      <c r="D39" s="80">
        <v>52.123447636999998</v>
      </c>
      <c r="E39" s="83">
        <v>46.14236344002326</v>
      </c>
      <c r="F39" s="22" t="s">
        <v>241</v>
      </c>
      <c r="G39" s="37">
        <v>-22.086931178874167</v>
      </c>
      <c r="H39" s="33">
        <v>-11.474843795119654</v>
      </c>
    </row>
    <row r="40" spans="1:8" x14ac:dyDescent="0.2">
      <c r="A40" s="34"/>
      <c r="B40" s="25" t="s">
        <v>242</v>
      </c>
      <c r="C40" s="82">
        <v>44.712185261000002</v>
      </c>
      <c r="D40" s="82">
        <v>39.490689599</v>
      </c>
      <c r="E40" s="82">
        <v>34.918245956</v>
      </c>
      <c r="F40" s="27"/>
      <c r="G40" s="28">
        <v>-21.904407596787095</v>
      </c>
      <c r="H40" s="29">
        <v>-11.578535825608341</v>
      </c>
    </row>
    <row r="41" spans="1:8" x14ac:dyDescent="0.2">
      <c r="A41" s="30" t="s">
        <v>66</v>
      </c>
      <c r="B41" s="31" t="s">
        <v>3</v>
      </c>
      <c r="C41" s="80">
        <v>14.584549574</v>
      </c>
      <c r="D41" s="80">
        <v>9.8222711030000003</v>
      </c>
      <c r="E41" s="83">
        <v>7.4698142317086562</v>
      </c>
      <c r="F41" s="22" t="s">
        <v>241</v>
      </c>
      <c r="G41" s="23">
        <v>-48.782688187880986</v>
      </c>
      <c r="H41" s="24">
        <v>-23.950233572486482</v>
      </c>
    </row>
    <row r="42" spans="1:8" x14ac:dyDescent="0.2">
      <c r="A42" s="34"/>
      <c r="B42" s="25" t="s">
        <v>242</v>
      </c>
      <c r="C42" s="82">
        <v>12.757137687</v>
      </c>
      <c r="D42" s="82">
        <v>6.8529552090000001</v>
      </c>
      <c r="E42" s="82">
        <v>5.5886323119999997</v>
      </c>
      <c r="F42" s="27"/>
      <c r="G42" s="38">
        <v>-56.192114178598032</v>
      </c>
      <c r="H42" s="24">
        <v>-18.449309216840675</v>
      </c>
    </row>
    <row r="43" spans="1:8" x14ac:dyDescent="0.2">
      <c r="A43" s="30" t="s">
        <v>55</v>
      </c>
      <c r="B43" s="31" t="s">
        <v>3</v>
      </c>
      <c r="C43" s="80">
        <v>690.11834206499998</v>
      </c>
      <c r="D43" s="80">
        <v>660.72391437900001</v>
      </c>
      <c r="E43" s="83">
        <v>544.38008860574428</v>
      </c>
      <c r="F43" s="22" t="s">
        <v>241</v>
      </c>
      <c r="G43" s="37">
        <v>-21.117864078669726</v>
      </c>
      <c r="H43" s="33">
        <v>-17.608538640924593</v>
      </c>
    </row>
    <row r="44" spans="1:8" x14ac:dyDescent="0.2">
      <c r="A44" s="34"/>
      <c r="B44" s="25" t="s">
        <v>242</v>
      </c>
      <c r="C44" s="82">
        <v>542.60382584499996</v>
      </c>
      <c r="D44" s="82">
        <v>600.58935226899996</v>
      </c>
      <c r="E44" s="82">
        <v>470.35878973899997</v>
      </c>
      <c r="F44" s="27"/>
      <c r="G44" s="28">
        <v>-13.31450916209306</v>
      </c>
      <c r="H44" s="29">
        <v>-21.683794765590619</v>
      </c>
    </row>
    <row r="45" spans="1:8" x14ac:dyDescent="0.2">
      <c r="A45" s="30" t="s">
        <v>67</v>
      </c>
      <c r="B45" s="31" t="s">
        <v>3</v>
      </c>
      <c r="C45" s="80">
        <v>286.13702647999997</v>
      </c>
      <c r="D45" s="80">
        <v>162.56982649700001</v>
      </c>
      <c r="E45" s="83">
        <v>102.19309216203413</v>
      </c>
      <c r="F45" s="22" t="s">
        <v>241</v>
      </c>
      <c r="G45" s="37">
        <v>-64.285261009666257</v>
      </c>
      <c r="H45" s="33">
        <v>-37.13895477158551</v>
      </c>
    </row>
    <row r="46" spans="1:8" x14ac:dyDescent="0.2">
      <c r="A46" s="30"/>
      <c r="B46" s="25" t="s">
        <v>242</v>
      </c>
      <c r="C46" s="82">
        <v>222.184600975</v>
      </c>
      <c r="D46" s="82">
        <v>133.585900377</v>
      </c>
      <c r="E46" s="82">
        <v>82.374555345000005</v>
      </c>
      <c r="F46" s="27"/>
      <c r="G46" s="28">
        <v>-62.925173489287531</v>
      </c>
      <c r="H46" s="29">
        <v>-38.33589090425987</v>
      </c>
    </row>
    <row r="47" spans="1:8" x14ac:dyDescent="0.2">
      <c r="A47" s="39" t="s">
        <v>56</v>
      </c>
      <c r="B47" s="31" t="s">
        <v>3</v>
      </c>
      <c r="C47" s="80">
        <v>2.0047760829999999</v>
      </c>
      <c r="D47" s="80">
        <v>11.886587322</v>
      </c>
      <c r="E47" s="83">
        <v>-2.5724757423127351</v>
      </c>
      <c r="F47" s="22" t="s">
        <v>241</v>
      </c>
      <c r="G47" s="23">
        <v>-228.31735993494169</v>
      </c>
      <c r="H47" s="24">
        <v>-121.641836068049</v>
      </c>
    </row>
    <row r="48" spans="1:8" x14ac:dyDescent="0.2">
      <c r="A48" s="34"/>
      <c r="B48" s="25" t="s">
        <v>242</v>
      </c>
      <c r="C48" s="82">
        <v>6.6541941089999996</v>
      </c>
      <c r="D48" s="82">
        <v>-8.9363957640000002</v>
      </c>
      <c r="E48" s="82">
        <v>3.271504374</v>
      </c>
      <c r="F48" s="27"/>
      <c r="G48" s="38">
        <v>-50.835453243313253</v>
      </c>
      <c r="H48" s="24" t="s">
        <v>245</v>
      </c>
    </row>
    <row r="49" spans="1:9" x14ac:dyDescent="0.2">
      <c r="A49" s="39" t="s">
        <v>68</v>
      </c>
      <c r="B49" s="31" t="s">
        <v>3</v>
      </c>
      <c r="C49" s="80">
        <v>16.149329355999999</v>
      </c>
      <c r="D49" s="80">
        <v>12.626289169</v>
      </c>
      <c r="E49" s="83">
        <v>15.241696266035754</v>
      </c>
      <c r="F49" s="22" t="s">
        <v>241</v>
      </c>
      <c r="G49" s="37">
        <v>-5.6202525191984591</v>
      </c>
      <c r="H49" s="33">
        <v>20.713980663907876</v>
      </c>
    </row>
    <row r="50" spans="1:9" x14ac:dyDescent="0.2">
      <c r="A50" s="34"/>
      <c r="B50" s="25" t="s">
        <v>242</v>
      </c>
      <c r="C50" s="82">
        <v>11.682223586999999</v>
      </c>
      <c r="D50" s="82">
        <v>6.17473399</v>
      </c>
      <c r="E50" s="82">
        <v>8.3561206899999991</v>
      </c>
      <c r="F50" s="27"/>
      <c r="G50" s="28">
        <v>-28.471488088117852</v>
      </c>
      <c r="H50" s="29">
        <v>35.327622267335897</v>
      </c>
    </row>
    <row r="51" spans="1:9" x14ac:dyDescent="0.2">
      <c r="A51" s="30" t="s">
        <v>69</v>
      </c>
      <c r="B51" s="31" t="s">
        <v>3</v>
      </c>
      <c r="C51" s="80">
        <v>107.38548215900001</v>
      </c>
      <c r="D51" s="80">
        <v>116.523657324</v>
      </c>
      <c r="E51" s="83">
        <v>98.485360180515912</v>
      </c>
      <c r="F51" s="22" t="s">
        <v>241</v>
      </c>
      <c r="G51" s="23">
        <v>-8.2880123081313286</v>
      </c>
      <c r="H51" s="24">
        <v>-15.480373305935359</v>
      </c>
    </row>
    <row r="52" spans="1:9" ht="13.5" thickBot="1" x14ac:dyDescent="0.25">
      <c r="A52" s="56"/>
      <c r="B52" s="42" t="s">
        <v>242</v>
      </c>
      <c r="C52" s="86">
        <v>79.157417698000003</v>
      </c>
      <c r="D52" s="86">
        <v>89.071662860000004</v>
      </c>
      <c r="E52" s="86">
        <v>74.365820030999998</v>
      </c>
      <c r="F52" s="44"/>
      <c r="G52" s="57">
        <v>-6.0532516172784057</v>
      </c>
      <c r="H52" s="46">
        <v>-16.510124945252443</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243</v>
      </c>
      <c r="G61" s="53"/>
      <c r="H61" s="201">
        <v>26</v>
      </c>
    </row>
    <row r="62" spans="1:9"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showRowColHeaders="0" topLeftCell="A2" zoomScale="80" zoomScaleNormal="80" workbookViewId="0"/>
  </sheetViews>
  <sheetFormatPr baseColWidth="10" defaultColWidth="11.42578125" defaultRowHeight="12.75" x14ac:dyDescent="0.2"/>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6"/>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Skadestatistikk</v>
      </c>
      <c r="G52" s="193">
        <v>27</v>
      </c>
      <c r="H52" s="54" t="str">
        <f>+Innhold!B123</f>
        <v>Finans Norge / Skadestatistikk</v>
      </c>
      <c r="N52" s="193">
        <v>28</v>
      </c>
    </row>
    <row r="53" spans="1:14" ht="12.75" customHeight="1" x14ac:dyDescent="0.2">
      <c r="A53" s="54" t="str">
        <f>+Innhold!B124</f>
        <v>Skadestatistikk for landbasert forsikring 3. kvartal 2017</v>
      </c>
      <c r="G53" s="194"/>
      <c r="H53" s="54" t="str">
        <f>+Innhold!B124</f>
        <v>Skadestatistikk for landbasert forsikring 3. kvartal 2017</v>
      </c>
      <c r="N53" s="194"/>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showRowColHeaders="0" topLeftCell="A2" zoomScale="80" zoomScaleNormal="80" workbookViewId="0"/>
  </sheetViews>
  <sheetFormatPr baseColWidth="10" defaultColWidth="11.42578125" defaultRowHeight="15.6" customHeight="1" x14ac:dyDescent="0.2"/>
  <cols>
    <col min="1" max="1" width="27.140625" style="1" customWidth="1"/>
    <col min="2" max="4" width="10.7109375" style="1" customWidth="1"/>
    <col min="5" max="7" width="7.710937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t="s">
        <v>192</v>
      </c>
      <c r="B46" s="73"/>
      <c r="C46" s="73"/>
      <c r="D46" s="73"/>
      <c r="E46" s="73"/>
      <c r="F46" s="73"/>
      <c r="G46" s="73"/>
      <c r="M46" s="77"/>
    </row>
    <row r="47" spans="1:13" ht="15.6" customHeight="1" x14ac:dyDescent="0.25">
      <c r="A47" s="93" t="s">
        <v>193</v>
      </c>
      <c r="B47" s="73"/>
      <c r="C47" s="73"/>
      <c r="D47" s="73"/>
      <c r="E47" s="73"/>
      <c r="F47" s="73"/>
      <c r="G47" s="73"/>
      <c r="M47" s="77"/>
    </row>
    <row r="48" spans="1:13" ht="15.6" customHeight="1" x14ac:dyDescent="0.25">
      <c r="A48" s="93" t="s">
        <v>131</v>
      </c>
      <c r="B48" s="73"/>
      <c r="C48" s="73"/>
      <c r="D48" s="73"/>
      <c r="E48" s="73"/>
      <c r="F48" s="73"/>
      <c r="G48" s="73"/>
      <c r="M48" s="77"/>
    </row>
    <row r="49" spans="1:13" ht="15.6" customHeight="1" x14ac:dyDescent="0.25">
      <c r="A49" s="93" t="s">
        <v>191</v>
      </c>
      <c r="B49" s="73"/>
      <c r="C49" s="73"/>
      <c r="D49" s="73"/>
      <c r="E49" s="73"/>
      <c r="F49" s="73"/>
      <c r="G49" s="73"/>
      <c r="M49" s="77"/>
    </row>
    <row r="50" spans="1:13" ht="15.6" customHeight="1" x14ac:dyDescent="0.2">
      <c r="A50" s="52"/>
      <c r="B50" s="52"/>
      <c r="C50" s="52"/>
      <c r="D50" s="52"/>
      <c r="E50" s="52"/>
      <c r="F50" s="52"/>
      <c r="G50" s="52"/>
      <c r="H50" s="61"/>
      <c r="I50" s="61"/>
      <c r="J50" s="61"/>
      <c r="K50" s="61"/>
    </row>
    <row r="51" spans="1:13" ht="15.6" customHeight="1" x14ac:dyDescent="0.2">
      <c r="A51" s="54" t="str">
        <f>+Innhold!B123</f>
        <v>Finans Norge / Skadestatistikk</v>
      </c>
      <c r="G51" s="193">
        <v>3</v>
      </c>
      <c r="H51" s="213"/>
      <c r="I51" s="61"/>
      <c r="J51" s="201"/>
      <c r="K51" s="61"/>
    </row>
    <row r="52" spans="1:13" ht="15.6" customHeight="1" x14ac:dyDescent="0.2">
      <c r="A52" s="54" t="str">
        <f>+Innhold!B124</f>
        <v>Skadestatistikk for landbasert forsikring 3. kvartal 2017</v>
      </c>
      <c r="G52" s="194"/>
      <c r="H52" s="213"/>
      <c r="I52" s="61"/>
      <c r="J52" s="201"/>
      <c r="K52" s="61"/>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2">
    <mergeCell ref="G51:G52"/>
    <mergeCell ref="J51:J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4"/>
  <sheetViews>
    <sheetView showGridLines="0" showRowColHeaders="0" topLeftCell="A2" zoomScale="60" zoomScaleNormal="6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x14ac:dyDescent="0.2"/>
    <row r="2" spans="1:36" x14ac:dyDescent="0.2">
      <c r="A2" s="92" t="s">
        <v>0</v>
      </c>
      <c r="B2" s="2"/>
      <c r="C2" s="2"/>
      <c r="D2" s="2"/>
      <c r="E2" s="2"/>
      <c r="F2" s="2"/>
      <c r="G2" s="2"/>
    </row>
    <row r="3" spans="1:36" ht="6" customHeight="1" x14ac:dyDescent="0.2">
      <c r="A3" s="3"/>
      <c r="B3" s="2"/>
      <c r="C3" s="2"/>
      <c r="D3" s="2"/>
      <c r="E3" s="2"/>
      <c r="F3" s="2"/>
      <c r="G3" s="2"/>
    </row>
    <row r="4" spans="1:36" ht="12.75" customHeight="1" x14ac:dyDescent="0.2">
      <c r="A4" s="195" t="s">
        <v>90</v>
      </c>
      <c r="B4" s="2"/>
      <c r="C4" s="2"/>
      <c r="D4" s="2"/>
      <c r="E4" s="2"/>
      <c r="F4" s="2"/>
      <c r="G4" s="2"/>
      <c r="H4" s="67"/>
    </row>
    <row r="5" spans="1:36" ht="12.75" customHeight="1" x14ac:dyDescent="0.2">
      <c r="A5" s="195"/>
      <c r="B5" s="2"/>
      <c r="C5" s="2"/>
      <c r="D5" s="2"/>
      <c r="E5" s="2"/>
      <c r="F5" s="2"/>
      <c r="G5" s="2"/>
      <c r="H5" s="67"/>
    </row>
    <row r="6" spans="1:36"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x14ac:dyDescent="0.25">
      <c r="A7" s="3"/>
      <c r="B7" s="2"/>
      <c r="C7" s="2"/>
      <c r="D7" s="2"/>
      <c r="E7" s="2"/>
      <c r="F7" s="2"/>
      <c r="G7" s="2"/>
      <c r="H7" s="67"/>
      <c r="V7" s="88"/>
      <c r="AJ7" s="88"/>
    </row>
    <row r="8" spans="1:36" x14ac:dyDescent="0.2">
      <c r="A8" s="3"/>
      <c r="B8" s="2"/>
      <c r="C8" s="2"/>
      <c r="D8" s="2"/>
      <c r="E8" s="2"/>
      <c r="F8" s="2"/>
      <c r="G8" s="2"/>
      <c r="H8" s="67"/>
    </row>
    <row r="9" spans="1:36" x14ac:dyDescent="0.2">
      <c r="A9" s="3"/>
      <c r="B9" s="2"/>
      <c r="C9" s="2"/>
      <c r="D9" s="2"/>
      <c r="E9" s="2"/>
      <c r="F9" s="2"/>
      <c r="G9" s="2"/>
      <c r="H9" s="67"/>
    </row>
    <row r="10" spans="1:36" x14ac:dyDescent="0.2">
      <c r="A10" s="3"/>
      <c r="B10" s="2"/>
      <c r="C10" s="2"/>
      <c r="D10" s="2"/>
      <c r="E10" s="2"/>
      <c r="F10" s="2"/>
      <c r="G10" s="2"/>
      <c r="H10" s="67"/>
    </row>
    <row r="11" spans="1:36" x14ac:dyDescent="0.2">
      <c r="A11" s="3"/>
      <c r="B11" s="2"/>
      <c r="C11" s="2"/>
      <c r="D11" s="2"/>
      <c r="E11" s="2"/>
      <c r="F11" s="2"/>
      <c r="G11" s="2"/>
      <c r="H11" s="67"/>
    </row>
    <row r="12" spans="1:36" x14ac:dyDescent="0.2">
      <c r="A12" s="3"/>
      <c r="B12" s="2"/>
      <c r="C12" s="2"/>
      <c r="D12" s="2"/>
      <c r="E12" s="2"/>
      <c r="F12" s="2"/>
      <c r="G12" s="2"/>
      <c r="H12" s="67"/>
    </row>
    <row r="13" spans="1:36" x14ac:dyDescent="0.2">
      <c r="A13" s="3"/>
      <c r="B13" s="2"/>
      <c r="C13" s="2"/>
      <c r="D13" s="2"/>
      <c r="E13" s="2"/>
      <c r="F13" s="2"/>
      <c r="G13" s="2"/>
      <c r="H13" s="67"/>
    </row>
    <row r="14" spans="1:36" x14ac:dyDescent="0.2">
      <c r="A14" s="3"/>
      <c r="B14" s="2"/>
      <c r="C14" s="2"/>
      <c r="D14" s="2"/>
      <c r="E14" s="2"/>
      <c r="F14" s="2"/>
      <c r="G14" s="2"/>
      <c r="H14" s="67"/>
    </row>
    <row r="15" spans="1:36" x14ac:dyDescent="0.2">
      <c r="A15" s="3"/>
      <c r="B15" s="2"/>
      <c r="C15" s="2"/>
      <c r="D15" s="2"/>
      <c r="E15" s="2"/>
      <c r="F15" s="2"/>
      <c r="G15" s="2"/>
      <c r="H15" s="67"/>
    </row>
    <row r="16" spans="1:36" x14ac:dyDescent="0.2">
      <c r="A16" s="3"/>
      <c r="B16" s="2"/>
      <c r="C16" s="2"/>
      <c r="D16" s="2"/>
      <c r="E16" s="2"/>
      <c r="F16" s="2"/>
      <c r="G16" s="2"/>
      <c r="H16" s="67"/>
    </row>
    <row r="17" spans="1:30" x14ac:dyDescent="0.2">
      <c r="A17" s="3"/>
      <c r="B17" s="2"/>
      <c r="C17" s="2"/>
      <c r="D17" s="2"/>
      <c r="E17" s="2"/>
      <c r="F17" s="2"/>
      <c r="G17" s="2"/>
      <c r="H17" s="67"/>
    </row>
    <row r="18" spans="1:30" x14ac:dyDescent="0.2">
      <c r="A18" s="3"/>
      <c r="B18" s="2"/>
      <c r="C18" s="2"/>
      <c r="D18" s="2"/>
      <c r="E18" s="2"/>
      <c r="F18" s="2"/>
      <c r="G18" s="2"/>
      <c r="H18" s="67"/>
    </row>
    <row r="19" spans="1:30" x14ac:dyDescent="0.2">
      <c r="A19" s="3"/>
      <c r="B19" s="2"/>
      <c r="C19" s="2"/>
      <c r="D19" s="2"/>
      <c r="E19" s="2"/>
      <c r="F19" s="2"/>
      <c r="G19" s="2"/>
      <c r="H19" s="67"/>
    </row>
    <row r="20" spans="1:30" x14ac:dyDescent="0.2">
      <c r="A20" s="3"/>
      <c r="B20" s="2"/>
      <c r="C20" s="2"/>
      <c r="D20" s="2"/>
      <c r="E20" s="2"/>
      <c r="F20" s="2"/>
      <c r="G20" s="2"/>
      <c r="H20" s="67"/>
    </row>
    <row r="21" spans="1:30" x14ac:dyDescent="0.2">
      <c r="A21" s="3"/>
      <c r="B21" s="2"/>
      <c r="C21" s="2"/>
      <c r="D21" s="2"/>
      <c r="E21" s="2"/>
      <c r="F21" s="2"/>
      <c r="G21" s="2"/>
      <c r="H21" s="67"/>
    </row>
    <row r="22" spans="1:30" x14ac:dyDescent="0.2">
      <c r="A22" s="3"/>
      <c r="B22" s="2"/>
      <c r="C22" s="2"/>
      <c r="D22" s="2"/>
      <c r="E22" s="2"/>
      <c r="F22" s="2"/>
      <c r="G22" s="2"/>
      <c r="H22" s="67"/>
    </row>
    <row r="23" spans="1:30" x14ac:dyDescent="0.2">
      <c r="A23" s="3"/>
      <c r="B23" s="2"/>
      <c r="C23" s="2"/>
      <c r="D23" s="2"/>
      <c r="E23" s="2"/>
      <c r="F23" s="2"/>
      <c r="G23" s="2"/>
      <c r="H23" s="67"/>
    </row>
    <row r="24" spans="1:30" x14ac:dyDescent="0.2">
      <c r="A24" s="3"/>
      <c r="B24" s="2"/>
      <c r="C24" s="2"/>
      <c r="D24" s="2"/>
      <c r="E24" s="2"/>
      <c r="F24" s="2"/>
      <c r="G24" s="2"/>
      <c r="H24" s="67"/>
    </row>
    <row r="25" spans="1:30" x14ac:dyDescent="0.2">
      <c r="A25" s="3"/>
      <c r="B25" s="2"/>
      <c r="C25" s="2"/>
      <c r="D25" s="2"/>
      <c r="E25" s="2"/>
      <c r="F25" s="2"/>
      <c r="G25" s="2"/>
      <c r="H25" s="67"/>
    </row>
    <row r="26" spans="1:30" x14ac:dyDescent="0.2">
      <c r="A26" s="3"/>
      <c r="B26" s="2"/>
      <c r="C26" s="2"/>
      <c r="D26" s="2"/>
      <c r="E26" s="2"/>
      <c r="F26" s="2"/>
      <c r="G26" s="2"/>
      <c r="H26" s="67"/>
    </row>
    <row r="27" spans="1:30" x14ac:dyDescent="0.2">
      <c r="A27" s="3"/>
      <c r="B27" s="2"/>
      <c r="C27" s="2"/>
      <c r="D27" s="2"/>
      <c r="E27" s="2"/>
      <c r="F27" s="2"/>
      <c r="G27" s="2"/>
      <c r="H27" s="67"/>
    </row>
    <row r="28" spans="1:30" x14ac:dyDescent="0.2">
      <c r="A28" s="3"/>
      <c r="B28" s="2"/>
      <c r="C28" s="2"/>
      <c r="D28" s="2"/>
      <c r="E28" s="2"/>
      <c r="F28" s="2"/>
      <c r="G28" s="2"/>
      <c r="H28" s="67"/>
    </row>
    <row r="29" spans="1:30" x14ac:dyDescent="0.2">
      <c r="A29" s="3"/>
      <c r="B29" s="2"/>
      <c r="C29" s="2"/>
      <c r="D29" s="2"/>
      <c r="E29" s="2"/>
      <c r="F29" s="2"/>
      <c r="G29" s="2"/>
      <c r="H29" s="67"/>
    </row>
    <row r="30" spans="1:30" x14ac:dyDescent="0.2">
      <c r="A30" s="3"/>
      <c r="B30" s="2"/>
      <c r="C30" s="2"/>
      <c r="D30" s="2"/>
      <c r="E30" s="2"/>
      <c r="F30" s="2"/>
      <c r="G30" s="2"/>
      <c r="H30" s="67"/>
    </row>
    <row r="31" spans="1:30" x14ac:dyDescent="0.2">
      <c r="A31" s="3"/>
      <c r="B31" s="2"/>
      <c r="C31" s="2"/>
      <c r="D31" s="2"/>
      <c r="E31" s="2"/>
      <c r="F31" s="2"/>
      <c r="G31" s="2"/>
      <c r="H31" s="67"/>
    </row>
    <row r="32" spans="1:30"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2017</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
      <c r="A33" s="3"/>
      <c r="B33" s="2"/>
      <c r="C33" s="2"/>
      <c r="D33" s="2"/>
      <c r="E33" s="2"/>
      <c r="F33" s="2"/>
      <c r="G33" s="2"/>
      <c r="H33" s="67"/>
    </row>
    <row r="34" spans="1:8" x14ac:dyDescent="0.2">
      <c r="A34" s="3"/>
      <c r="B34" s="2"/>
      <c r="C34" s="2"/>
      <c r="D34" s="2"/>
      <c r="E34" s="2"/>
      <c r="F34" s="2"/>
      <c r="G34" s="2"/>
      <c r="H34" s="67"/>
    </row>
    <row r="35" spans="1:8" x14ac:dyDescent="0.2">
      <c r="A35" s="3"/>
      <c r="B35" s="2"/>
      <c r="C35" s="2"/>
      <c r="D35" s="2"/>
      <c r="E35" s="2"/>
      <c r="F35" s="2"/>
      <c r="G35" s="2"/>
      <c r="H35" s="67"/>
    </row>
    <row r="36" spans="1:8" x14ac:dyDescent="0.2">
      <c r="A36" s="3"/>
      <c r="B36" s="2"/>
      <c r="C36" s="2"/>
      <c r="D36" s="2"/>
      <c r="E36" s="2"/>
      <c r="F36" s="2"/>
      <c r="G36" s="2"/>
      <c r="H36" s="67"/>
    </row>
    <row r="37" spans="1:8" x14ac:dyDescent="0.2">
      <c r="A37" s="47"/>
      <c r="B37" s="48"/>
      <c r="C37" s="49"/>
      <c r="D37" s="49"/>
      <c r="E37" s="49"/>
      <c r="F37" s="49"/>
      <c r="G37" s="50"/>
      <c r="H37" s="51"/>
    </row>
    <row r="38" spans="1:8" x14ac:dyDescent="0.2">
      <c r="A38" s="47"/>
      <c r="B38" s="48"/>
      <c r="C38" s="49"/>
      <c r="D38" s="49"/>
      <c r="E38" s="49"/>
      <c r="F38" s="49"/>
      <c r="G38" s="50"/>
      <c r="H38" s="51"/>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36" x14ac:dyDescent="0.2">
      <c r="A49" s="47"/>
      <c r="B49" s="48"/>
      <c r="C49" s="49"/>
      <c r="D49" s="49"/>
      <c r="E49" s="98"/>
      <c r="F49" s="49"/>
      <c r="G49" s="50"/>
      <c r="H49" s="51"/>
    </row>
    <row r="50" spans="1:36" x14ac:dyDescent="0.2">
      <c r="A50" s="47"/>
      <c r="B50" s="48"/>
      <c r="C50" s="49"/>
      <c r="D50" s="49"/>
      <c r="E50" s="49"/>
      <c r="F50" s="49"/>
      <c r="G50" s="50"/>
      <c r="H50" s="51"/>
    </row>
    <row r="51" spans="1:36" x14ac:dyDescent="0.2">
      <c r="A51" s="47"/>
      <c r="B51" s="48"/>
      <c r="C51" s="49"/>
      <c r="D51" s="49"/>
      <c r="E51" s="49"/>
      <c r="F51" s="49"/>
      <c r="G51" s="50"/>
      <c r="H51" s="51"/>
    </row>
    <row r="52" spans="1:36" x14ac:dyDescent="0.2">
      <c r="A52" s="47"/>
      <c r="B52" s="48"/>
      <c r="C52" s="49"/>
      <c r="D52" s="49"/>
      <c r="E52" s="49"/>
      <c r="F52" s="49"/>
      <c r="G52" s="50"/>
      <c r="H52" s="51"/>
    </row>
    <row r="53" spans="1:36" x14ac:dyDescent="0.2">
      <c r="A53" s="47"/>
      <c r="B53" s="48"/>
      <c r="C53" s="49"/>
      <c r="D53" s="49"/>
      <c r="E53" s="49"/>
      <c r="F53" s="49"/>
      <c r="G53" s="50"/>
      <c r="H53" s="51"/>
    </row>
    <row r="54" spans="1:36" x14ac:dyDescent="0.2">
      <c r="A54" s="47"/>
      <c r="B54" s="48"/>
      <c r="C54" s="49"/>
      <c r="D54" s="49"/>
      <c r="E54" s="49"/>
      <c r="F54" s="49"/>
      <c r="G54" s="50"/>
      <c r="H54" s="51"/>
    </row>
    <row r="55" spans="1:36" x14ac:dyDescent="0.2">
      <c r="A55" s="47"/>
      <c r="B55" s="48"/>
      <c r="C55" s="49"/>
      <c r="D55" s="49"/>
      <c r="E55" s="49"/>
      <c r="F55" s="49"/>
      <c r="G55" s="50"/>
      <c r="H55" s="51"/>
    </row>
    <row r="56" spans="1:36" x14ac:dyDescent="0.2">
      <c r="A56" s="47"/>
      <c r="B56" s="48"/>
      <c r="C56" s="49"/>
      <c r="D56" s="49"/>
      <c r="E56" s="49"/>
      <c r="F56" s="49"/>
      <c r="G56" s="50"/>
      <c r="H56" s="51"/>
    </row>
    <row r="57" spans="1:36" x14ac:dyDescent="0.2">
      <c r="A57" s="47"/>
      <c r="B57" s="48"/>
      <c r="C57" s="49"/>
      <c r="D57" s="49"/>
      <c r="E57" s="49"/>
      <c r="F57" s="49"/>
      <c r="G57" s="50"/>
      <c r="H57" s="51"/>
    </row>
    <row r="58" spans="1:36" x14ac:dyDescent="0.2">
      <c r="A58" s="47"/>
      <c r="B58" s="48"/>
      <c r="C58" s="49"/>
      <c r="D58" s="49"/>
      <c r="E58" s="49"/>
      <c r="F58" s="49"/>
      <c r="G58" s="50"/>
      <c r="H58" s="51"/>
    </row>
    <row r="59" spans="1:36" x14ac:dyDescent="0.2">
      <c r="A59" s="47"/>
      <c r="B59" s="48"/>
      <c r="C59" s="49"/>
      <c r="D59" s="49"/>
      <c r="E59" s="49"/>
      <c r="F59" s="49"/>
      <c r="G59" s="50"/>
      <c r="H59" s="51"/>
    </row>
    <row r="60" spans="1:36"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x14ac:dyDescent="0.2">
      <c r="A62" s="54" t="str">
        <f>+Innhold!B124</f>
        <v>Skadestatistikk for landbasert forsikring 3. kvartal 2017</v>
      </c>
      <c r="H62" s="194"/>
      <c r="I62" s="54" t="str">
        <f>+Innhold!B124</f>
        <v>Skadestatistikk for landbasert forsikring 3. kvartal 2017</v>
      </c>
      <c r="O62" s="194"/>
      <c r="P62" s="54" t="str">
        <f>+Innhold!B124</f>
        <v>Skadestatistikk for landbasert forsikring 3. kvartal 2017</v>
      </c>
      <c r="V62" s="194"/>
      <c r="W62" s="54" t="str">
        <f>+Innhold!B124</f>
        <v>Skadestatistikk for landbasert forsikring 3. kvartal 2017</v>
      </c>
      <c r="AC62" s="194"/>
      <c r="AD62" s="54" t="str">
        <f>+Innhold!B124</f>
        <v>Skadestatistikk for landbasert forsikring 3. kvartal 2017</v>
      </c>
      <c r="AJ62" s="194"/>
    </row>
    <row r="65" spans="1:36" x14ac:dyDescent="0.2">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row>
    <row r="66" spans="1:36" x14ac:dyDescent="0.2">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row>
    <row r="67" spans="1:36" ht="12.75" customHeight="1" x14ac:dyDescent="0.2">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row>
    <row r="68" spans="1:36" ht="12.75" customHeight="1" x14ac:dyDescent="0.2">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c r="AH68" s="164"/>
      <c r="AI68" s="164"/>
      <c r="AJ68" s="164"/>
    </row>
    <row r="69" spans="1:36" x14ac:dyDescent="0.2">
      <c r="A69" s="166" t="s">
        <v>184</v>
      </c>
      <c r="B69" s="167"/>
      <c r="C69" s="167"/>
      <c r="D69" s="167" t="s">
        <v>74</v>
      </c>
      <c r="E69" s="167"/>
      <c r="F69" s="167"/>
      <c r="G69" s="167"/>
      <c r="H69" s="166"/>
      <c r="I69" s="168">
        <f>144.8</f>
        <v>144.80000000000001</v>
      </c>
      <c r="J69" s="169" t="s">
        <v>235</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c r="AH69" s="164"/>
      <c r="AI69" s="164"/>
      <c r="AJ69" s="164"/>
    </row>
    <row r="70" spans="1:36" x14ac:dyDescent="0.2">
      <c r="A70" s="167" t="s">
        <v>75</v>
      </c>
      <c r="B70" s="167" t="s">
        <v>76</v>
      </c>
      <c r="C70" s="167" t="s">
        <v>26</v>
      </c>
      <c r="D70" s="167" t="s">
        <v>77</v>
      </c>
      <c r="E70" s="167"/>
      <c r="F70" s="167"/>
      <c r="G70" s="167"/>
      <c r="H70" s="164"/>
      <c r="I70" s="170" t="s">
        <v>160</v>
      </c>
      <c r="J70" s="164" t="s">
        <v>234</v>
      </c>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2015</v>
      </c>
      <c r="Y70" s="171" t="str">
        <f>+'Tab3'!D6</f>
        <v>2016</v>
      </c>
      <c r="Z70" s="171" t="str">
        <f>+'Tab3'!E6</f>
        <v>2017</v>
      </c>
      <c r="AA70" s="164"/>
      <c r="AB70" s="164"/>
      <c r="AC70" s="164"/>
      <c r="AD70" s="164"/>
      <c r="AE70" s="164"/>
      <c r="AF70" s="164"/>
      <c r="AG70" s="164"/>
      <c r="AH70" s="164"/>
      <c r="AI70" s="164"/>
      <c r="AJ70" s="164"/>
    </row>
    <row r="71" spans="1:36" x14ac:dyDescent="0.2">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217.73828996282532</v>
      </c>
      <c r="O71" s="164"/>
      <c r="P71" s="164"/>
      <c r="Q71" s="164"/>
      <c r="R71" s="164"/>
      <c r="S71" s="164"/>
      <c r="T71" s="164"/>
      <c r="U71" s="164"/>
      <c r="V71" s="167"/>
      <c r="W71" s="167"/>
      <c r="X71" s="167"/>
      <c r="Y71" s="167"/>
      <c r="Z71" s="167"/>
      <c r="AA71" s="164"/>
      <c r="AB71" s="164"/>
      <c r="AC71" s="164"/>
      <c r="AD71" s="164"/>
      <c r="AE71" s="164"/>
      <c r="AF71" s="164"/>
      <c r="AG71" s="164"/>
      <c r="AH71" s="164"/>
      <c r="AI71" s="164"/>
      <c r="AJ71" s="164"/>
    </row>
    <row r="72" spans="1:36" x14ac:dyDescent="0.2">
      <c r="A72" s="167">
        <v>2</v>
      </c>
      <c r="B72" s="167"/>
      <c r="C72" s="167">
        <v>78.8</v>
      </c>
      <c r="D72" s="167">
        <v>61.3</v>
      </c>
      <c r="E72" s="167"/>
      <c r="F72" s="167"/>
      <c r="G72" s="167"/>
      <c r="H72" s="164"/>
      <c r="I72" s="172">
        <v>54.7</v>
      </c>
      <c r="J72" s="164">
        <v>2</v>
      </c>
      <c r="K72" s="164"/>
      <c r="L72" s="173">
        <v>11120</v>
      </c>
      <c r="M72" s="172">
        <v>68.900000000000006</v>
      </c>
      <c r="N72" s="172">
        <f t="shared" si="0"/>
        <v>182.38976234003661</v>
      </c>
      <c r="O72" s="164"/>
      <c r="P72" s="164"/>
      <c r="Q72" s="164"/>
      <c r="R72" s="164"/>
      <c r="S72" s="164"/>
      <c r="T72" s="164"/>
      <c r="U72" s="164"/>
      <c r="V72" s="167" t="s">
        <v>26</v>
      </c>
      <c r="W72" s="167"/>
      <c r="X72" s="174">
        <f>IF('Tab6'!C36="",'Tab6'!C35,'Tab6'!C36)</f>
        <v>9185.5929131779994</v>
      </c>
      <c r="Y72" s="174">
        <f>IF('Tab6'!D36="",'Tab6'!D35,'Tab6'!D36)</f>
        <v>9728.3698438989995</v>
      </c>
      <c r="Z72" s="174">
        <f>IF('Tab6'!E36="",'Tab6'!E35,'Tab6'!E36)</f>
        <v>10401.158369723</v>
      </c>
      <c r="AA72" s="164"/>
      <c r="AB72" s="164"/>
      <c r="AC72" s="164"/>
      <c r="AD72" s="164"/>
      <c r="AE72" s="164"/>
      <c r="AF72" s="164"/>
      <c r="AG72" s="164"/>
      <c r="AH72" s="164"/>
      <c r="AI72" s="164"/>
      <c r="AJ72" s="164"/>
    </row>
    <row r="73" spans="1:36" x14ac:dyDescent="0.2">
      <c r="A73" s="167">
        <v>3</v>
      </c>
      <c r="B73" s="167"/>
      <c r="C73" s="167">
        <v>84.8</v>
      </c>
      <c r="D73" s="167">
        <v>63</v>
      </c>
      <c r="E73" s="167"/>
      <c r="F73" s="167"/>
      <c r="G73" s="167"/>
      <c r="H73" s="164"/>
      <c r="I73" s="172">
        <v>55.3</v>
      </c>
      <c r="J73" s="164">
        <v>3</v>
      </c>
      <c r="K73" s="164"/>
      <c r="L73" s="173">
        <v>11918</v>
      </c>
      <c r="M73" s="172">
        <v>63.7</v>
      </c>
      <c r="N73" s="172">
        <f t="shared" si="0"/>
        <v>166.7949367088608</v>
      </c>
      <c r="O73" s="164"/>
      <c r="P73" s="164"/>
      <c r="Q73" s="164"/>
      <c r="R73" s="164"/>
      <c r="S73" s="164"/>
      <c r="T73" s="164"/>
      <c r="U73" s="164"/>
      <c r="V73" s="167"/>
      <c r="W73" s="167"/>
      <c r="X73" s="174"/>
      <c r="Y73" s="174"/>
      <c r="Z73" s="174"/>
      <c r="AA73" s="164"/>
      <c r="AB73" s="164"/>
      <c r="AC73" s="164"/>
      <c r="AD73" s="164"/>
      <c r="AE73" s="164"/>
      <c r="AF73" s="164"/>
      <c r="AG73" s="164"/>
      <c r="AH73" s="164"/>
      <c r="AI73" s="164"/>
      <c r="AJ73" s="164"/>
    </row>
    <row r="74" spans="1:36" x14ac:dyDescent="0.2">
      <c r="A74" s="167">
        <v>4</v>
      </c>
      <c r="B74" s="167"/>
      <c r="C74" s="167">
        <v>91.2</v>
      </c>
      <c r="D74" s="167">
        <v>70.8</v>
      </c>
      <c r="E74" s="167"/>
      <c r="F74" s="167"/>
      <c r="G74" s="167"/>
      <c r="H74" s="164"/>
      <c r="I74" s="172">
        <v>56.2</v>
      </c>
      <c r="J74" s="164">
        <v>4</v>
      </c>
      <c r="K74" s="164"/>
      <c r="L74" s="173">
        <v>11905</v>
      </c>
      <c r="M74" s="172">
        <v>79.3</v>
      </c>
      <c r="N74" s="172">
        <f t="shared" si="0"/>
        <v>204.31743772241992</v>
      </c>
      <c r="O74" s="164"/>
      <c r="P74" s="164"/>
      <c r="Q74" s="164"/>
      <c r="R74" s="164"/>
      <c r="S74" s="164"/>
      <c r="T74" s="164"/>
      <c r="U74" s="164"/>
      <c r="V74" s="167" t="s">
        <v>63</v>
      </c>
      <c r="W74" s="167"/>
      <c r="X74" s="174">
        <f>IF('Tab6'!C36="",'Tab6'!C45+'Tab6'!C47,'Tab6'!C46+'Tab6'!C48)</f>
        <v>187.93862157500001</v>
      </c>
      <c r="Y74" s="174">
        <f>IF('Tab6'!D36="",'Tab6'!D45+'Tab6'!D47,'Tab6'!D46+'Tab6'!D48)</f>
        <v>164.27798907300001</v>
      </c>
      <c r="Z74" s="174">
        <f>IF('Tab6'!E36="",'Tab6'!E45+'Tab6'!E47,'Tab6'!E46+'Tab6'!E48)</f>
        <v>152.22833070000001</v>
      </c>
      <c r="AA74" s="164"/>
      <c r="AB74" s="164"/>
      <c r="AC74" s="164"/>
      <c r="AD74" s="164"/>
      <c r="AE74" s="164"/>
      <c r="AF74" s="164"/>
      <c r="AG74" s="164"/>
      <c r="AH74" s="164"/>
      <c r="AI74" s="164"/>
      <c r="AJ74" s="164"/>
    </row>
    <row r="75" spans="1:36" x14ac:dyDescent="0.2">
      <c r="A75" s="167">
        <v>1</v>
      </c>
      <c r="B75" s="167">
        <v>1984</v>
      </c>
      <c r="C75" s="167">
        <v>112.2</v>
      </c>
      <c r="D75" s="167">
        <v>90.4</v>
      </c>
      <c r="E75" s="167"/>
      <c r="F75" s="167"/>
      <c r="G75" s="167"/>
      <c r="H75" s="164"/>
      <c r="I75" s="172">
        <v>57.3</v>
      </c>
      <c r="J75" s="164">
        <v>1</v>
      </c>
      <c r="K75" s="164">
        <v>1984</v>
      </c>
      <c r="L75" s="173">
        <v>13205</v>
      </c>
      <c r="M75" s="172">
        <v>86.7</v>
      </c>
      <c r="N75" s="172">
        <f t="shared" si="0"/>
        <v>219.09528795811522</v>
      </c>
      <c r="O75" s="164"/>
      <c r="P75" s="164"/>
      <c r="Q75" s="164"/>
      <c r="R75" s="164"/>
      <c r="S75" s="164"/>
      <c r="T75" s="164"/>
      <c r="U75" s="164"/>
      <c r="V75" s="167" t="s">
        <v>39</v>
      </c>
      <c r="W75" s="167"/>
      <c r="X75" s="174">
        <f>IF('Tab6'!C36="",'Tab6'!C49,'Tab6'!C50)</f>
        <v>1043.92075714</v>
      </c>
      <c r="Y75" s="174">
        <f>IF('Tab6'!D36="",'Tab6'!D49,'Tab6'!D50)</f>
        <v>1136.312856343</v>
      </c>
      <c r="Z75" s="174">
        <f>IF('Tab6'!E36="",'Tab6'!E49,'Tab6'!E50)</f>
        <v>1216.1607382780001</v>
      </c>
      <c r="AA75" s="164"/>
      <c r="AB75" s="164"/>
      <c r="AC75" s="164"/>
      <c r="AD75" s="164"/>
      <c r="AE75" s="164"/>
      <c r="AF75" s="164"/>
      <c r="AG75" s="164"/>
      <c r="AH75" s="164"/>
      <c r="AI75" s="164"/>
      <c r="AJ75" s="164"/>
    </row>
    <row r="76" spans="1:36" x14ac:dyDescent="0.2">
      <c r="A76" s="167">
        <v>2</v>
      </c>
      <c r="B76" s="167"/>
      <c r="C76" s="167">
        <v>81.8</v>
      </c>
      <c r="D76" s="167">
        <v>64.400000000000006</v>
      </c>
      <c r="E76" s="167"/>
      <c r="F76" s="167"/>
      <c r="G76" s="167"/>
      <c r="H76" s="164"/>
      <c r="I76" s="172">
        <v>58.2</v>
      </c>
      <c r="J76" s="164">
        <v>2</v>
      </c>
      <c r="K76" s="164"/>
      <c r="L76" s="173">
        <v>12453</v>
      </c>
      <c r="M76" s="172">
        <v>83.3</v>
      </c>
      <c r="N76" s="172">
        <f t="shared" si="0"/>
        <v>207.24810996563573</v>
      </c>
      <c r="O76" s="164"/>
      <c r="P76" s="164"/>
      <c r="Q76" s="164"/>
      <c r="R76" s="164"/>
      <c r="S76" s="164"/>
      <c r="T76" s="164"/>
      <c r="U76" s="164"/>
      <c r="V76" s="167" t="s">
        <v>18</v>
      </c>
      <c r="W76" s="167"/>
      <c r="X76" s="174">
        <f>IF('Tab6'!C36="",'Tab6'!C43,'Tab6'!C44)</f>
        <v>148.06432285400001</v>
      </c>
      <c r="Y76" s="174">
        <f>IF('Tab6'!D36="",'Tab6'!D43,'Tab6'!D44)</f>
        <v>150.51544340500001</v>
      </c>
      <c r="Z76" s="174">
        <f>IF('Tab6'!E36="",'Tab6'!E43,'Tab6'!E44)</f>
        <v>175.34139328699999</v>
      </c>
      <c r="AA76" s="164"/>
      <c r="AB76" s="164"/>
      <c r="AC76" s="164"/>
      <c r="AD76" s="164"/>
      <c r="AE76" s="164"/>
      <c r="AF76" s="164"/>
      <c r="AG76" s="164"/>
      <c r="AH76" s="164"/>
      <c r="AI76" s="164"/>
      <c r="AJ76" s="164"/>
    </row>
    <row r="77" spans="1:36" x14ac:dyDescent="0.2">
      <c r="A77" s="167">
        <v>3</v>
      </c>
      <c r="B77" s="167"/>
      <c r="C77" s="167">
        <v>90.4</v>
      </c>
      <c r="D77" s="167">
        <v>71.099999999999994</v>
      </c>
      <c r="E77" s="167"/>
      <c r="F77" s="167"/>
      <c r="G77" s="167"/>
      <c r="H77" s="164"/>
      <c r="I77" s="172">
        <v>58.7</v>
      </c>
      <c r="J77" s="164">
        <v>3</v>
      </c>
      <c r="K77" s="164"/>
      <c r="L77" s="173">
        <v>12278</v>
      </c>
      <c r="M77" s="172">
        <v>83.3</v>
      </c>
      <c r="N77" s="172">
        <f t="shared" si="0"/>
        <v>205.48279386712096</v>
      </c>
      <c r="O77" s="164"/>
      <c r="P77" s="164"/>
      <c r="Q77" s="164"/>
      <c r="R77" s="164"/>
      <c r="S77" s="164"/>
      <c r="T77" s="164"/>
      <c r="U77" s="164"/>
      <c r="V77" s="167" t="s">
        <v>82</v>
      </c>
      <c r="W77" s="167"/>
      <c r="X77" s="174">
        <f>IF('Tab6'!C36="",'Tab6'!C37+'Tab6'!C39,'Tab6'!C38+'Tab6'!C40)</f>
        <v>1169.3226963310001</v>
      </c>
      <c r="Y77" s="174">
        <f>IF('Tab6'!D36="",'Tab6'!D37+'Tab6'!D39,'Tab6'!D38+'Tab6'!D40)</f>
        <v>1049.8448327410001</v>
      </c>
      <c r="Z77" s="174">
        <f>IF('Tab6'!E36="",'Tab6'!E37+'Tab6'!E39,'Tab6'!E38+'Tab6'!E40)</f>
        <v>1066.8393195629999</v>
      </c>
      <c r="AA77" s="164"/>
      <c r="AB77" s="164"/>
      <c r="AC77" s="164"/>
      <c r="AD77" s="164"/>
      <c r="AE77" s="164"/>
      <c r="AF77" s="164"/>
      <c r="AG77" s="164"/>
      <c r="AH77" s="164"/>
      <c r="AI77" s="164"/>
      <c r="AJ77" s="164"/>
    </row>
    <row r="78" spans="1:36" x14ac:dyDescent="0.2">
      <c r="A78" s="167">
        <v>4</v>
      </c>
      <c r="B78" s="167"/>
      <c r="C78" s="167">
        <v>92.9</v>
      </c>
      <c r="D78" s="167">
        <v>73.900000000000006</v>
      </c>
      <c r="E78" s="167"/>
      <c r="F78" s="167"/>
      <c r="G78" s="167"/>
      <c r="H78" s="164"/>
      <c r="I78" s="172">
        <v>59.6</v>
      </c>
      <c r="J78" s="164">
        <v>4</v>
      </c>
      <c r="K78" s="164"/>
      <c r="L78" s="173">
        <v>11449</v>
      </c>
      <c r="M78" s="172">
        <v>94.6</v>
      </c>
      <c r="N78" s="172">
        <f t="shared" si="0"/>
        <v>229.83355704697985</v>
      </c>
      <c r="O78" s="164"/>
      <c r="P78" s="164"/>
      <c r="Q78" s="164"/>
      <c r="R78" s="164"/>
      <c r="S78" s="164"/>
      <c r="T78" s="164"/>
      <c r="U78" s="164"/>
      <c r="V78" s="167" t="s">
        <v>83</v>
      </c>
      <c r="W78" s="167"/>
      <c r="X78" s="175">
        <f>X72-X77-X76-X75-X74</f>
        <v>6636.3465152779991</v>
      </c>
      <c r="Y78" s="175">
        <f>Y72-Y77-Y76-Y75-Y74</f>
        <v>7227.4187223369991</v>
      </c>
      <c r="Z78" s="175">
        <f>Z72-Z77-Z76-Z75-Z74</f>
        <v>7790.5885878949994</v>
      </c>
      <c r="AA78" s="164"/>
      <c r="AB78" s="164"/>
      <c r="AC78" s="164"/>
      <c r="AD78" s="164"/>
      <c r="AE78" s="164"/>
      <c r="AF78" s="164"/>
      <c r="AG78" s="164"/>
      <c r="AH78" s="164"/>
      <c r="AI78" s="164"/>
      <c r="AJ78" s="164"/>
    </row>
    <row r="79" spans="1:36" x14ac:dyDescent="0.2">
      <c r="A79" s="167">
        <v>1</v>
      </c>
      <c r="B79" s="167">
        <v>1985</v>
      </c>
      <c r="C79" s="167">
        <v>123.4</v>
      </c>
      <c r="D79" s="167">
        <v>100.8</v>
      </c>
      <c r="E79" s="167"/>
      <c r="F79" s="167"/>
      <c r="G79" s="167"/>
      <c r="H79" s="164"/>
      <c r="I79" s="172">
        <v>60.4</v>
      </c>
      <c r="J79" s="164">
        <v>1</v>
      </c>
      <c r="K79" s="164">
        <v>1985</v>
      </c>
      <c r="L79" s="173">
        <v>16918</v>
      </c>
      <c r="M79" s="172">
        <v>103.6</v>
      </c>
      <c r="N79" s="172">
        <f t="shared" si="0"/>
        <v>248.3655629139073</v>
      </c>
      <c r="O79" s="164"/>
      <c r="P79" s="164"/>
      <c r="Q79" s="164"/>
      <c r="R79" s="164"/>
      <c r="S79" s="164"/>
      <c r="T79" s="164"/>
      <c r="U79" s="164"/>
      <c r="V79" s="167"/>
      <c r="W79" s="167"/>
      <c r="X79" s="167"/>
      <c r="Y79" s="167"/>
      <c r="Z79" s="167"/>
      <c r="AA79" s="164"/>
      <c r="AB79" s="164"/>
      <c r="AC79" s="164"/>
      <c r="AD79" s="164"/>
      <c r="AE79" s="164"/>
      <c r="AF79" s="164"/>
      <c r="AG79" s="164"/>
      <c r="AH79" s="164"/>
      <c r="AI79" s="164"/>
      <c r="AJ79" s="164"/>
    </row>
    <row r="80" spans="1:36" x14ac:dyDescent="0.2">
      <c r="A80" s="167">
        <v>2</v>
      </c>
      <c r="B80" s="167"/>
      <c r="C80" s="167">
        <v>102</v>
      </c>
      <c r="D80" s="167">
        <v>81.099999999999994</v>
      </c>
      <c r="E80" s="167"/>
      <c r="F80" s="167"/>
      <c r="G80" s="167"/>
      <c r="H80" s="164"/>
      <c r="I80" s="172">
        <v>61.5</v>
      </c>
      <c r="J80" s="164">
        <v>2</v>
      </c>
      <c r="K80" s="164"/>
      <c r="L80" s="173">
        <v>14237</v>
      </c>
      <c r="M80" s="172">
        <v>115.3</v>
      </c>
      <c r="N80" s="172">
        <f t="shared" si="0"/>
        <v>271.47056910569108</v>
      </c>
      <c r="O80" s="164"/>
      <c r="P80" s="164"/>
      <c r="Q80" s="164"/>
      <c r="R80" s="164"/>
      <c r="S80" s="164"/>
      <c r="T80" s="164"/>
      <c r="U80" s="164"/>
      <c r="V80" s="166" t="s">
        <v>163</v>
      </c>
      <c r="W80" s="167"/>
      <c r="X80" s="167"/>
      <c r="Y80" s="167"/>
      <c r="Z80" s="164"/>
      <c r="AA80" s="164"/>
      <c r="AB80" s="164"/>
      <c r="AC80" s="164"/>
      <c r="AD80" s="164"/>
      <c r="AE80" s="164"/>
      <c r="AF80" s="164"/>
      <c r="AG80" s="164"/>
      <c r="AH80" s="164"/>
      <c r="AI80" s="164"/>
      <c r="AJ80" s="164"/>
    </row>
    <row r="81" spans="1:36" x14ac:dyDescent="0.2">
      <c r="A81" s="167">
        <v>3</v>
      </c>
      <c r="B81" s="167"/>
      <c r="C81" s="167">
        <v>108.4</v>
      </c>
      <c r="D81" s="167">
        <v>86</v>
      </c>
      <c r="E81" s="167"/>
      <c r="F81" s="167"/>
      <c r="G81" s="167"/>
      <c r="H81" s="164"/>
      <c r="I81" s="172">
        <v>62</v>
      </c>
      <c r="J81" s="164">
        <v>3</v>
      </c>
      <c r="K81" s="164"/>
      <c r="L81" s="173">
        <v>14329</v>
      </c>
      <c r="M81" s="172">
        <v>103</v>
      </c>
      <c r="N81" s="172">
        <f t="shared" si="0"/>
        <v>240.55483870967745</v>
      </c>
      <c r="O81" s="164"/>
      <c r="P81" s="164"/>
      <c r="Q81" s="164"/>
      <c r="R81" s="164"/>
      <c r="S81" s="164"/>
      <c r="T81" s="164"/>
      <c r="U81" s="164"/>
      <c r="V81" s="167"/>
      <c r="W81" s="167"/>
      <c r="X81" s="167"/>
      <c r="Y81" s="167"/>
      <c r="Z81" s="164"/>
      <c r="AA81" s="164"/>
      <c r="AB81" s="164"/>
      <c r="AC81" s="164"/>
      <c r="AD81" s="164"/>
      <c r="AE81" s="164"/>
      <c r="AF81" s="164"/>
      <c r="AG81" s="164"/>
      <c r="AH81" s="164"/>
      <c r="AI81" s="164"/>
      <c r="AJ81" s="164"/>
    </row>
    <row r="82" spans="1:36" x14ac:dyDescent="0.2">
      <c r="A82" s="167">
        <v>4</v>
      </c>
      <c r="B82" s="167"/>
      <c r="C82" s="167">
        <v>109.6</v>
      </c>
      <c r="D82" s="167">
        <v>87.1</v>
      </c>
      <c r="E82" s="167"/>
      <c r="F82" s="167"/>
      <c r="G82" s="167"/>
      <c r="H82" s="164"/>
      <c r="I82" s="172">
        <v>63</v>
      </c>
      <c r="J82" s="164">
        <v>4</v>
      </c>
      <c r="K82" s="164"/>
      <c r="L82" s="173">
        <v>13060</v>
      </c>
      <c r="M82" s="172">
        <v>118.7</v>
      </c>
      <c r="N82" s="172">
        <f t="shared" si="0"/>
        <v>272.82158730158733</v>
      </c>
      <c r="O82" s="164"/>
      <c r="P82" s="164"/>
      <c r="Q82" s="164"/>
      <c r="R82" s="164"/>
      <c r="S82" s="164"/>
      <c r="T82" s="164"/>
      <c r="U82" s="164"/>
      <c r="V82" s="167"/>
      <c r="W82" s="171" t="str">
        <f>+'Tab4'!C6</f>
        <v>2015</v>
      </c>
      <c r="X82" s="171" t="str">
        <f>+'Tab4'!D6</f>
        <v>2016</v>
      </c>
      <c r="Y82" s="171" t="str">
        <f>+'Tab4'!E6</f>
        <v>2017</v>
      </c>
      <c r="Z82" s="164"/>
      <c r="AA82" s="164"/>
      <c r="AB82" s="164"/>
      <c r="AC82" s="164"/>
      <c r="AD82" s="164"/>
      <c r="AE82" s="164"/>
      <c r="AF82" s="164"/>
      <c r="AG82" s="164"/>
      <c r="AH82" s="164"/>
      <c r="AI82" s="164"/>
      <c r="AJ82" s="164"/>
    </row>
    <row r="83" spans="1:36" x14ac:dyDescent="0.2">
      <c r="A83" s="167">
        <v>1</v>
      </c>
      <c r="B83" s="167">
        <v>1986</v>
      </c>
      <c r="C83" s="167">
        <v>141</v>
      </c>
      <c r="D83" s="167">
        <v>115.2</v>
      </c>
      <c r="E83" s="167"/>
      <c r="F83" s="167"/>
      <c r="G83" s="167"/>
      <c r="H83" s="164"/>
      <c r="I83" s="172">
        <v>64</v>
      </c>
      <c r="J83" s="164">
        <v>1</v>
      </c>
      <c r="K83" s="164">
        <v>1986</v>
      </c>
      <c r="L83" s="173">
        <v>14314</v>
      </c>
      <c r="M83" s="172">
        <v>111.8</v>
      </c>
      <c r="N83" s="172">
        <f t="shared" si="0"/>
        <v>252.94750000000002</v>
      </c>
      <c r="O83" s="164"/>
      <c r="P83" s="164"/>
      <c r="Q83" s="164"/>
      <c r="R83" s="164"/>
      <c r="S83" s="164"/>
      <c r="T83" s="164"/>
      <c r="U83" s="164"/>
      <c r="V83" s="167" t="s">
        <v>84</v>
      </c>
      <c r="W83" s="174">
        <f>IF('Tab4'!C14="",'Tab4'!C13,'Tab4'!C14)</f>
        <v>5136.5891006860002</v>
      </c>
      <c r="X83" s="174">
        <f>IF('Tab4'!D14="",'Tab4'!D13,'Tab4'!D14)</f>
        <v>5586.440061235</v>
      </c>
      <c r="Y83" s="174">
        <f>IF('Tab4'!E14="",'Tab4'!E13,'Tab4'!E14)</f>
        <v>5230.7509564250004</v>
      </c>
      <c r="Z83" s="164"/>
      <c r="AA83" s="164"/>
      <c r="AB83" s="164"/>
      <c r="AC83" s="164"/>
      <c r="AD83" s="164"/>
      <c r="AE83" s="164"/>
      <c r="AF83" s="164"/>
      <c r="AG83" s="164"/>
      <c r="AH83" s="164"/>
      <c r="AI83" s="164"/>
      <c r="AJ83" s="164"/>
    </row>
    <row r="84" spans="1:36" x14ac:dyDescent="0.2">
      <c r="A84" s="167">
        <v>2</v>
      </c>
      <c r="B84" s="167"/>
      <c r="C84" s="167">
        <v>120.5</v>
      </c>
      <c r="D84" s="167">
        <v>93.2</v>
      </c>
      <c r="E84" s="167"/>
      <c r="F84" s="167"/>
      <c r="G84" s="167"/>
      <c r="H84" s="164"/>
      <c r="I84" s="172">
        <v>65</v>
      </c>
      <c r="J84" s="164">
        <v>2</v>
      </c>
      <c r="K84" s="164"/>
      <c r="L84" s="173">
        <v>13505</v>
      </c>
      <c r="M84" s="172">
        <v>121.5</v>
      </c>
      <c r="N84" s="172">
        <f t="shared" si="0"/>
        <v>270.66461538461539</v>
      </c>
      <c r="O84" s="164"/>
      <c r="P84" s="164"/>
      <c r="Q84" s="164"/>
      <c r="R84" s="164"/>
      <c r="S84" s="164"/>
      <c r="T84" s="164"/>
      <c r="U84" s="164"/>
      <c r="V84" s="167" t="s">
        <v>170</v>
      </c>
      <c r="W84" s="174">
        <f>IF('Tab4'!C16="",'Tab4'!C15,'Tab4'!C16)</f>
        <v>4213.9567955069997</v>
      </c>
      <c r="X84" s="174">
        <f>IF('Tab4'!D16="",'Tab4'!D15,'Tab4'!D16)</f>
        <v>4034.6048600899999</v>
      </c>
      <c r="Y84" s="174">
        <f>IF('Tab4'!E16="",'Tab4'!E15,'Tab4'!E16)</f>
        <v>3900.5755998260001</v>
      </c>
      <c r="Z84" s="164"/>
      <c r="AA84" s="164"/>
      <c r="AB84" s="164"/>
      <c r="AC84" s="164"/>
      <c r="AD84" s="164"/>
      <c r="AE84" s="164"/>
      <c r="AF84" s="164"/>
      <c r="AG84" s="164"/>
      <c r="AH84" s="164"/>
      <c r="AI84" s="164"/>
      <c r="AJ84" s="164"/>
    </row>
    <row r="85" spans="1:36" x14ac:dyDescent="0.2">
      <c r="A85" s="167">
        <v>3</v>
      </c>
      <c r="B85" s="167"/>
      <c r="C85" s="167">
        <v>115.7</v>
      </c>
      <c r="D85" s="167">
        <v>91.1</v>
      </c>
      <c r="E85" s="167"/>
      <c r="F85" s="167"/>
      <c r="G85" s="167"/>
      <c r="H85" s="164"/>
      <c r="I85" s="172">
        <v>67</v>
      </c>
      <c r="J85" s="164">
        <v>3</v>
      </c>
      <c r="K85" s="164"/>
      <c r="L85" s="173">
        <v>12132</v>
      </c>
      <c r="M85" s="172">
        <v>100.8</v>
      </c>
      <c r="N85" s="172">
        <f t="shared" si="0"/>
        <v>217.84835820895523</v>
      </c>
      <c r="O85" s="164"/>
      <c r="P85" s="164"/>
      <c r="Q85" s="164"/>
      <c r="R85" s="164"/>
      <c r="S85" s="164"/>
      <c r="T85" s="164"/>
      <c r="U85" s="164"/>
      <c r="V85" s="167" t="s">
        <v>7</v>
      </c>
      <c r="W85" s="174">
        <f>IF('Tab4'!C18="",'Tab4'!C17,'Tab4'!C18)</f>
        <v>1931.9222761799999</v>
      </c>
      <c r="X85" s="174">
        <f>IF('Tab4'!D18="",'Tab4'!D17,'Tab4'!D18)</f>
        <v>1493.238663907</v>
      </c>
      <c r="Y85" s="174">
        <f>IF('Tab4'!E18="",'Tab4'!E17,'Tab4'!E18)</f>
        <v>1415.35173663</v>
      </c>
      <c r="Z85" s="164"/>
      <c r="AA85" s="164"/>
      <c r="AB85" s="164"/>
      <c r="AC85" s="164"/>
      <c r="AD85" s="164"/>
      <c r="AE85" s="164"/>
      <c r="AF85" s="164"/>
      <c r="AG85" s="164"/>
      <c r="AH85" s="164"/>
      <c r="AI85" s="164"/>
      <c r="AJ85" s="164"/>
    </row>
    <row r="86" spans="1:36" x14ac:dyDescent="0.2">
      <c r="A86" s="167">
        <v>4</v>
      </c>
      <c r="B86" s="167"/>
      <c r="C86" s="167">
        <v>114.4</v>
      </c>
      <c r="D86" s="167">
        <v>90.8</v>
      </c>
      <c r="E86" s="167"/>
      <c r="F86" s="167"/>
      <c r="G86" s="167"/>
      <c r="H86" s="164"/>
      <c r="I86" s="172">
        <v>68.5</v>
      </c>
      <c r="J86" s="164">
        <v>4</v>
      </c>
      <c r="K86" s="164"/>
      <c r="L86" s="173">
        <v>11763</v>
      </c>
      <c r="M86" s="172">
        <v>120.6</v>
      </c>
      <c r="N86" s="172">
        <f t="shared" si="0"/>
        <v>254.93255474452556</v>
      </c>
      <c r="O86" s="164"/>
      <c r="P86" s="164"/>
      <c r="Q86" s="164"/>
      <c r="R86" s="164"/>
      <c r="S86" s="164"/>
      <c r="T86" s="164"/>
      <c r="U86" s="164"/>
      <c r="V86" s="164" t="s">
        <v>8</v>
      </c>
      <c r="W86" s="174">
        <f>IF('Tab4'!C20="",'Tab4'!C19,'Tab4'!C20)</f>
        <v>1519.2245707239999</v>
      </c>
      <c r="X86" s="174">
        <f>IF('Tab4'!D20="",'Tab4'!D19,'Tab4'!D20)</f>
        <v>1556.112056663</v>
      </c>
      <c r="Y86" s="174">
        <f>IF('Tab4'!E20="",'Tab4'!E19,'Tab4'!E20)</f>
        <v>1387.375417875</v>
      </c>
      <c r="Z86" s="164"/>
      <c r="AA86" s="164"/>
      <c r="AB86" s="164"/>
      <c r="AC86" s="164"/>
      <c r="AD86" s="164"/>
      <c r="AE86" s="164"/>
      <c r="AF86" s="164"/>
      <c r="AG86" s="164"/>
      <c r="AH86" s="164"/>
      <c r="AI86" s="164"/>
      <c r="AJ86" s="164"/>
    </row>
    <row r="87" spans="1:36" x14ac:dyDescent="0.2">
      <c r="A87" s="167">
        <v>1</v>
      </c>
      <c r="B87" s="167">
        <v>1987</v>
      </c>
      <c r="C87" s="167">
        <v>152.19999999999999</v>
      </c>
      <c r="D87" s="167">
        <v>121.3</v>
      </c>
      <c r="E87" s="167"/>
      <c r="F87" s="167"/>
      <c r="G87" s="167"/>
      <c r="H87" s="164"/>
      <c r="I87" s="172">
        <v>70.5</v>
      </c>
      <c r="J87" s="164">
        <v>1</v>
      </c>
      <c r="K87" s="164">
        <v>1987</v>
      </c>
      <c r="L87" s="173">
        <v>17280</v>
      </c>
      <c r="M87" s="172">
        <v>135.6</v>
      </c>
      <c r="N87" s="172">
        <f t="shared" si="0"/>
        <v>278.50893617021279</v>
      </c>
      <c r="O87" s="164"/>
      <c r="P87" s="164"/>
      <c r="Q87" s="164"/>
      <c r="R87" s="164"/>
      <c r="S87" s="164"/>
      <c r="T87" s="164"/>
      <c r="U87" s="164"/>
      <c r="V87" s="167" t="s">
        <v>9</v>
      </c>
      <c r="W87" s="174">
        <f>IF('Tab4'!C20="",'Tab4'!C21,'Tab4'!C22)</f>
        <v>485.32077073900001</v>
      </c>
      <c r="X87" s="174">
        <f>IF('Tab4'!D20="",'Tab4'!D21,'Tab4'!D22)</f>
        <v>397.93455426700001</v>
      </c>
      <c r="Y87" s="174">
        <f>IF('Tab4'!E20="",'Tab4'!E21,'Tab4'!E22)</f>
        <v>401.14017347499998</v>
      </c>
      <c r="Z87" s="164"/>
      <c r="AA87" s="164"/>
      <c r="AB87" s="164"/>
      <c r="AC87" s="164"/>
      <c r="AD87" s="164"/>
      <c r="AE87" s="164"/>
      <c r="AF87" s="164"/>
      <c r="AG87" s="164"/>
      <c r="AH87" s="164"/>
      <c r="AI87" s="164"/>
      <c r="AJ87" s="164"/>
    </row>
    <row r="88" spans="1:36" x14ac:dyDescent="0.2">
      <c r="A88" s="167">
        <v>2</v>
      </c>
      <c r="B88" s="167"/>
      <c r="C88" s="167">
        <v>109.2</v>
      </c>
      <c r="D88" s="167">
        <v>86.1</v>
      </c>
      <c r="E88" s="167"/>
      <c r="F88" s="167"/>
      <c r="G88" s="167"/>
      <c r="H88" s="164"/>
      <c r="I88" s="172">
        <v>71.599999999999994</v>
      </c>
      <c r="J88" s="164">
        <v>2</v>
      </c>
      <c r="K88" s="164"/>
      <c r="L88" s="173">
        <v>12241</v>
      </c>
      <c r="M88" s="172">
        <v>135.9</v>
      </c>
      <c r="N88" s="172">
        <f t="shared" si="0"/>
        <v>274.83687150837994</v>
      </c>
      <c r="O88" s="164"/>
      <c r="P88" s="164"/>
      <c r="Q88" s="164"/>
      <c r="R88" s="164"/>
      <c r="S88" s="164"/>
      <c r="T88" s="164"/>
      <c r="U88" s="164"/>
      <c r="V88" s="167" t="s">
        <v>10</v>
      </c>
      <c r="W88" s="174">
        <f>IF('Tab4'!C22="",'Tab4'!C29,'Tab4'!C30)</f>
        <v>1582.570892812</v>
      </c>
      <c r="X88" s="174">
        <f>IF('Tab4'!D22="",'Tab4'!D29,'Tab4'!D30)</f>
        <v>1725.9445114489999</v>
      </c>
      <c r="Y88" s="174">
        <f>IF('Tab4'!E22="",'Tab4'!E29,'Tab4'!E30)</f>
        <v>1637.636888749</v>
      </c>
      <c r="Z88" s="164"/>
      <c r="AA88" s="164"/>
      <c r="AB88" s="164"/>
      <c r="AC88" s="164"/>
      <c r="AD88" s="164"/>
      <c r="AE88" s="164"/>
      <c r="AF88" s="164"/>
      <c r="AG88" s="164"/>
      <c r="AH88" s="164"/>
      <c r="AI88" s="164"/>
      <c r="AJ88" s="164"/>
    </row>
    <row r="89" spans="1:36" x14ac:dyDescent="0.2">
      <c r="A89" s="167">
        <v>3</v>
      </c>
      <c r="B89" s="167"/>
      <c r="C89" s="167">
        <v>110.1</v>
      </c>
      <c r="D89" s="167">
        <v>87.3</v>
      </c>
      <c r="E89" s="167"/>
      <c r="F89" s="167"/>
      <c r="G89" s="167"/>
      <c r="H89" s="164"/>
      <c r="I89" s="172">
        <v>72.3</v>
      </c>
      <c r="J89" s="164">
        <v>3</v>
      </c>
      <c r="K89" s="164"/>
      <c r="L89" s="173">
        <v>11506</v>
      </c>
      <c r="M89" s="172">
        <v>112.3</v>
      </c>
      <c r="N89" s="172">
        <f t="shared" si="0"/>
        <v>224.9106500691563</v>
      </c>
      <c r="O89" s="164"/>
      <c r="P89" s="164"/>
      <c r="Q89" s="164"/>
      <c r="R89" s="164"/>
      <c r="S89" s="164"/>
      <c r="T89" s="164"/>
      <c r="U89" s="164"/>
      <c r="V89" s="167" t="s">
        <v>11</v>
      </c>
      <c r="W89" s="174">
        <f>IF('Tab4'!C30="",'Tab4'!C31,'Tab4'!C32)</f>
        <v>402.52052026699999</v>
      </c>
      <c r="X89" s="174">
        <f>IF('Tab4'!D30="",'Tab4'!D31,'Tab4'!D32)</f>
        <v>368.910391479</v>
      </c>
      <c r="Y89" s="174">
        <f>IF('Tab4'!E30="",'Tab4'!E31,'Tab4'!E32)</f>
        <v>372.46774135499999</v>
      </c>
      <c r="Z89" s="164"/>
      <c r="AA89" s="164"/>
      <c r="AB89" s="164"/>
      <c r="AC89" s="164"/>
      <c r="AD89" s="164"/>
      <c r="AE89" s="164"/>
      <c r="AF89" s="164"/>
      <c r="AG89" s="164"/>
      <c r="AH89" s="164"/>
      <c r="AI89" s="164"/>
      <c r="AJ89" s="164"/>
    </row>
    <row r="90" spans="1:36" x14ac:dyDescent="0.2">
      <c r="A90" s="167">
        <v>4</v>
      </c>
      <c r="B90" s="167"/>
      <c r="C90" s="167">
        <v>112</v>
      </c>
      <c r="D90" s="167">
        <v>89.8</v>
      </c>
      <c r="E90" s="167"/>
      <c r="F90" s="167"/>
      <c r="G90" s="167"/>
      <c r="H90" s="164"/>
      <c r="I90" s="172">
        <v>73.599999999999994</v>
      </c>
      <c r="J90" s="164">
        <v>4</v>
      </c>
      <c r="K90" s="164"/>
      <c r="L90" s="173">
        <v>12860</v>
      </c>
      <c r="M90" s="172">
        <v>134.5</v>
      </c>
      <c r="N90" s="172">
        <f t="shared" si="0"/>
        <v>264.61413043478262</v>
      </c>
      <c r="O90" s="164"/>
      <c r="P90" s="164"/>
      <c r="Q90" s="164"/>
      <c r="R90" s="164"/>
      <c r="S90" s="164"/>
      <c r="T90" s="164"/>
      <c r="U90" s="164"/>
      <c r="V90" s="167" t="s">
        <v>12</v>
      </c>
      <c r="W90" s="174">
        <f>IF('Tab4'!C32="",'Tab4'!C33,'Tab4'!C34)</f>
        <v>920.03614472499999</v>
      </c>
      <c r="X90" s="174">
        <f>IF('Tab4'!D32="",'Tab4'!D33,'Tab4'!D34)</f>
        <v>866.96305299300002</v>
      </c>
      <c r="Y90" s="174">
        <f>IF('Tab4'!E32="",'Tab4'!E33,'Tab4'!E34)</f>
        <v>679.31253502200002</v>
      </c>
      <c r="Z90" s="164"/>
      <c r="AA90" s="164"/>
      <c r="AB90" s="164"/>
      <c r="AC90" s="164"/>
      <c r="AD90" s="164"/>
      <c r="AE90" s="164"/>
      <c r="AF90" s="164"/>
      <c r="AG90" s="164"/>
      <c r="AH90" s="164"/>
      <c r="AI90" s="164"/>
      <c r="AJ90" s="164"/>
    </row>
    <row r="91" spans="1:36" x14ac:dyDescent="0.2">
      <c r="A91" s="167">
        <v>1</v>
      </c>
      <c r="B91" s="167">
        <v>1988</v>
      </c>
      <c r="C91" s="167">
        <v>134.1</v>
      </c>
      <c r="D91" s="167">
        <v>107.5</v>
      </c>
      <c r="E91" s="167"/>
      <c r="F91" s="167"/>
      <c r="G91" s="167"/>
      <c r="H91" s="164"/>
      <c r="I91" s="172">
        <v>75.2</v>
      </c>
      <c r="J91" s="164">
        <v>1</v>
      </c>
      <c r="K91" s="164">
        <v>1988</v>
      </c>
      <c r="L91" s="173">
        <v>10180</v>
      </c>
      <c r="M91" s="172">
        <v>130.80000000000001</v>
      </c>
      <c r="N91" s="172">
        <f t="shared" si="0"/>
        <v>251.85957446808516</v>
      </c>
      <c r="O91" s="164"/>
      <c r="P91" s="164"/>
      <c r="Q91" s="164"/>
      <c r="R91" s="164"/>
      <c r="S91" s="164"/>
      <c r="T91" s="164"/>
      <c r="U91" s="164"/>
      <c r="V91" s="167" t="s">
        <v>13</v>
      </c>
      <c r="W91" s="174">
        <f>IF('Tab4'!C34="",'Tab4'!C35,'Tab4'!C36)</f>
        <v>213.02098156100001</v>
      </c>
      <c r="X91" s="174">
        <f>IF('Tab4'!D34="",'Tab4'!D35,'Tab4'!D36)</f>
        <v>107.126529451</v>
      </c>
      <c r="Y91" s="174">
        <f>IF('Tab4'!E34="",'Tab4'!E35,'Tab4'!E36)</f>
        <v>89.789844258000002</v>
      </c>
      <c r="Z91" s="164"/>
      <c r="AA91" s="164"/>
      <c r="AB91" s="164"/>
      <c r="AC91" s="164"/>
      <c r="AD91" s="164"/>
      <c r="AE91" s="164"/>
      <c r="AF91" s="164"/>
      <c r="AG91" s="164"/>
      <c r="AH91" s="164"/>
      <c r="AI91" s="164"/>
      <c r="AJ91" s="164"/>
    </row>
    <row r="92" spans="1:36" x14ac:dyDescent="0.2">
      <c r="A92" s="167">
        <v>2</v>
      </c>
      <c r="B92" s="167"/>
      <c r="C92" s="167">
        <v>113.7</v>
      </c>
      <c r="D92" s="167">
        <v>90</v>
      </c>
      <c r="E92" s="167"/>
      <c r="F92" s="167"/>
      <c r="G92" s="167"/>
      <c r="H92" s="164"/>
      <c r="I92" s="172">
        <v>76.7</v>
      </c>
      <c r="J92" s="164">
        <v>2</v>
      </c>
      <c r="K92" s="164"/>
      <c r="L92" s="173">
        <v>11081</v>
      </c>
      <c r="M92" s="172">
        <v>95.1</v>
      </c>
      <c r="N92" s="172">
        <f t="shared" si="0"/>
        <v>179.5368970013038</v>
      </c>
      <c r="O92" s="164"/>
      <c r="P92" s="164"/>
      <c r="Q92" s="164"/>
      <c r="R92" s="164"/>
      <c r="S92" s="164"/>
      <c r="T92" s="164"/>
      <c r="U92" s="164"/>
      <c r="V92" s="167" t="s">
        <v>14</v>
      </c>
      <c r="W92" s="174">
        <f>IF('Tab4'!C38="",'Tab4'!C37,'Tab4'!C38)</f>
        <v>684.53181904999997</v>
      </c>
      <c r="X92" s="174">
        <f>IF('Tab4'!D38="",'Tab4'!D37,'Tab4'!D38)</f>
        <v>559.91563653899993</v>
      </c>
      <c r="Y92" s="174">
        <f>IF('Tab4'!E38="",'Tab4'!E37,'Tab4'!E38)</f>
        <v>702.44419805300004</v>
      </c>
      <c r="Z92" s="164"/>
      <c r="AA92" s="164"/>
      <c r="AB92" s="164"/>
      <c r="AC92" s="164"/>
      <c r="AD92" s="164"/>
      <c r="AE92" s="164"/>
      <c r="AF92" s="164"/>
      <c r="AG92" s="164"/>
      <c r="AH92" s="164"/>
      <c r="AI92" s="164"/>
      <c r="AJ92" s="164"/>
    </row>
    <row r="93" spans="1:36" x14ac:dyDescent="0.2">
      <c r="A93" s="167">
        <v>3</v>
      </c>
      <c r="B93" s="167"/>
      <c r="C93" s="167">
        <v>116.3</v>
      </c>
      <c r="D93" s="167">
        <v>93.1</v>
      </c>
      <c r="E93" s="167"/>
      <c r="F93" s="167"/>
      <c r="G93" s="167"/>
      <c r="H93" s="164"/>
      <c r="I93" s="172">
        <v>77</v>
      </c>
      <c r="J93" s="164">
        <v>3</v>
      </c>
      <c r="K93" s="164"/>
      <c r="L93" s="173">
        <v>15987</v>
      </c>
      <c r="M93" s="172">
        <v>148.69999999999999</v>
      </c>
      <c r="N93" s="172">
        <f t="shared" si="0"/>
        <v>279.63324675324674</v>
      </c>
      <c r="O93" s="164"/>
      <c r="P93" s="164"/>
      <c r="Q93" s="164"/>
      <c r="R93" s="164"/>
      <c r="S93" s="164"/>
      <c r="T93" s="164"/>
      <c r="U93" s="164"/>
      <c r="V93" s="167" t="s">
        <v>85</v>
      </c>
      <c r="W93" s="175">
        <f>SUM(W83:W92)</f>
        <v>17089.693872250999</v>
      </c>
      <c r="X93" s="175">
        <f>SUM(X83:X92)</f>
        <v>16697.190318072997</v>
      </c>
      <c r="Y93" s="175">
        <f>SUM(Y83:Y92)</f>
        <v>15816.845091668001</v>
      </c>
      <c r="Z93" s="164"/>
      <c r="AA93" s="164"/>
      <c r="AB93" s="164"/>
      <c r="AC93" s="164"/>
      <c r="AD93" s="164"/>
      <c r="AE93" s="164"/>
      <c r="AF93" s="164"/>
      <c r="AG93" s="164"/>
      <c r="AH93" s="164"/>
      <c r="AI93" s="164"/>
      <c r="AJ93" s="164"/>
    </row>
    <row r="94" spans="1:36" x14ac:dyDescent="0.2">
      <c r="A94" s="167">
        <v>4</v>
      </c>
      <c r="B94" s="167"/>
      <c r="C94" s="167">
        <v>115.2</v>
      </c>
      <c r="D94" s="167">
        <v>93.4</v>
      </c>
      <c r="E94" s="167"/>
      <c r="F94" s="167"/>
      <c r="G94" s="167"/>
      <c r="H94" s="164"/>
      <c r="I94" s="172">
        <v>78.099999999999994</v>
      </c>
      <c r="J94" s="164">
        <v>4</v>
      </c>
      <c r="K94" s="164"/>
      <c r="L94" s="173">
        <v>12493</v>
      </c>
      <c r="M94" s="172">
        <v>199.8</v>
      </c>
      <c r="N94" s="172">
        <f t="shared" si="0"/>
        <v>370.43585147247131</v>
      </c>
      <c r="O94" s="164"/>
      <c r="P94" s="164"/>
      <c r="Q94" s="164"/>
      <c r="R94" s="164"/>
      <c r="S94" s="164"/>
      <c r="T94" s="164"/>
      <c r="U94" s="164"/>
      <c r="V94" s="167"/>
      <c r="W94" s="167"/>
      <c r="X94" s="167"/>
      <c r="Y94" s="167"/>
      <c r="Z94" s="164"/>
      <c r="AA94" s="164"/>
      <c r="AB94" s="164"/>
      <c r="AC94" s="164"/>
      <c r="AD94" s="164"/>
      <c r="AE94" s="164"/>
      <c r="AF94" s="164"/>
      <c r="AG94" s="164"/>
      <c r="AH94" s="164"/>
      <c r="AI94" s="164"/>
      <c r="AJ94" s="164"/>
    </row>
    <row r="95" spans="1:36" x14ac:dyDescent="0.2">
      <c r="A95" s="167">
        <v>1</v>
      </c>
      <c r="B95" s="167">
        <v>1989</v>
      </c>
      <c r="C95" s="167">
        <v>106.6</v>
      </c>
      <c r="D95" s="167">
        <v>86.4</v>
      </c>
      <c r="E95" s="167"/>
      <c r="F95" s="167"/>
      <c r="G95" s="167"/>
      <c r="H95" s="164"/>
      <c r="I95" s="172">
        <v>78.900000000000006</v>
      </c>
      <c r="J95" s="164">
        <v>1</v>
      </c>
      <c r="K95" s="164">
        <v>1989</v>
      </c>
      <c r="L95" s="173">
        <v>10988</v>
      </c>
      <c r="M95" s="172">
        <v>142.6</v>
      </c>
      <c r="N95" s="172">
        <f t="shared" si="0"/>
        <v>261.70443599493029</v>
      </c>
      <c r="O95" s="164"/>
      <c r="P95" s="164"/>
      <c r="Q95" s="164"/>
      <c r="R95" s="164"/>
      <c r="S95" s="164"/>
      <c r="T95" s="164"/>
      <c r="U95" s="164"/>
      <c r="V95" s="167" t="s">
        <v>171</v>
      </c>
      <c r="W95" s="176">
        <f>+W93+X72</f>
        <v>26275.286785428998</v>
      </c>
      <c r="X95" s="176">
        <f>+X93+Y72</f>
        <v>26425.560161971996</v>
      </c>
      <c r="Y95" s="176">
        <f>+Y93+Z72</f>
        <v>26218.003461391003</v>
      </c>
      <c r="Z95" s="164"/>
      <c r="AA95" s="164"/>
      <c r="AB95" s="164"/>
      <c r="AC95" s="164"/>
      <c r="AD95" s="164"/>
      <c r="AE95" s="164"/>
      <c r="AF95" s="164"/>
      <c r="AG95" s="164"/>
      <c r="AH95" s="164"/>
      <c r="AI95" s="164"/>
      <c r="AJ95" s="164"/>
    </row>
    <row r="96" spans="1:36" x14ac:dyDescent="0.2">
      <c r="A96" s="167">
        <v>2</v>
      </c>
      <c r="B96" s="167"/>
      <c r="C96" s="167">
        <v>98</v>
      </c>
      <c r="D96" s="167">
        <v>79.599999999999994</v>
      </c>
      <c r="E96" s="167"/>
      <c r="F96" s="167"/>
      <c r="G96" s="167"/>
      <c r="H96" s="164"/>
      <c r="I96" s="172">
        <v>80.3</v>
      </c>
      <c r="J96" s="164">
        <v>2</v>
      </c>
      <c r="K96" s="164"/>
      <c r="L96" s="173">
        <v>10292</v>
      </c>
      <c r="M96" s="172">
        <v>117.3</v>
      </c>
      <c r="N96" s="172">
        <f t="shared" si="0"/>
        <v>211.51980074719805</v>
      </c>
      <c r="O96" s="164"/>
      <c r="P96" s="164"/>
      <c r="Q96" s="164"/>
      <c r="R96" s="164"/>
      <c r="S96" s="164"/>
      <c r="T96" s="164"/>
      <c r="U96" s="164"/>
      <c r="V96" s="164"/>
      <c r="W96" s="164"/>
      <c r="X96" s="164"/>
      <c r="Y96" s="164"/>
      <c r="Z96" s="164"/>
      <c r="AA96" s="164"/>
      <c r="AB96" s="164"/>
      <c r="AC96" s="164"/>
      <c r="AD96" s="164"/>
      <c r="AE96" s="164"/>
      <c r="AF96" s="164"/>
      <c r="AG96" s="164"/>
      <c r="AH96" s="164"/>
      <c r="AI96" s="164"/>
      <c r="AJ96" s="164"/>
    </row>
    <row r="97" spans="1:36" x14ac:dyDescent="0.2">
      <c r="A97" s="167">
        <v>3</v>
      </c>
      <c r="B97" s="167"/>
      <c r="C97" s="167">
        <v>96.9</v>
      </c>
      <c r="D97" s="167">
        <v>79</v>
      </c>
      <c r="E97" s="167"/>
      <c r="F97" s="167"/>
      <c r="G97" s="167"/>
      <c r="H97" s="164"/>
      <c r="I97" s="172">
        <v>80.599999999999994</v>
      </c>
      <c r="J97" s="164">
        <v>3</v>
      </c>
      <c r="K97" s="164"/>
      <c r="L97" s="173">
        <v>11352</v>
      </c>
      <c r="M97" s="172">
        <v>103.6</v>
      </c>
      <c r="N97" s="172">
        <f t="shared" si="0"/>
        <v>186.12009925558314</v>
      </c>
      <c r="O97" s="164"/>
      <c r="P97" s="164"/>
      <c r="Q97" s="164"/>
      <c r="R97" s="164"/>
      <c r="S97" s="164"/>
      <c r="T97" s="164"/>
      <c r="U97" s="164"/>
      <c r="V97" s="164"/>
      <c r="W97" s="164"/>
      <c r="X97" s="164"/>
      <c r="Y97" s="167"/>
      <c r="Z97" s="164"/>
      <c r="AA97" s="164"/>
      <c r="AB97" s="164"/>
      <c r="AC97" s="164"/>
      <c r="AD97" s="164"/>
      <c r="AE97" s="164"/>
      <c r="AF97" s="164"/>
      <c r="AG97" s="164"/>
      <c r="AH97" s="164"/>
      <c r="AI97" s="164"/>
      <c r="AJ97" s="164"/>
    </row>
    <row r="98" spans="1:36" x14ac:dyDescent="0.2">
      <c r="A98" s="167">
        <v>4</v>
      </c>
      <c r="B98" s="167"/>
      <c r="C98" s="167">
        <v>93.4</v>
      </c>
      <c r="D98" s="167">
        <v>76.8</v>
      </c>
      <c r="E98" s="167"/>
      <c r="F98" s="167"/>
      <c r="G98" s="167"/>
      <c r="H98" s="164"/>
      <c r="I98" s="172">
        <v>81.400000000000006</v>
      </c>
      <c r="J98" s="164">
        <v>4</v>
      </c>
      <c r="K98" s="164"/>
      <c r="L98" s="173">
        <v>11958</v>
      </c>
      <c r="M98" s="172">
        <v>132</v>
      </c>
      <c r="N98" s="172">
        <f t="shared" si="0"/>
        <v>234.81081081081081</v>
      </c>
      <c r="O98" s="164"/>
      <c r="P98" s="164"/>
      <c r="Q98" s="164"/>
      <c r="R98" s="164"/>
      <c r="S98" s="164"/>
      <c r="T98" s="164"/>
      <c r="U98" s="164"/>
      <c r="V98" s="166" t="s">
        <v>186</v>
      </c>
      <c r="W98" s="167"/>
      <c r="X98" s="167"/>
      <c r="Y98" s="167"/>
      <c r="Z98" s="164"/>
      <c r="AA98" s="164"/>
      <c r="AB98" s="164"/>
      <c r="AC98" s="164"/>
      <c r="AD98" s="164"/>
      <c r="AE98" s="164"/>
      <c r="AF98" s="164"/>
      <c r="AG98" s="164"/>
      <c r="AH98" s="164"/>
      <c r="AI98" s="164"/>
      <c r="AJ98" s="164"/>
    </row>
    <row r="99" spans="1:36" x14ac:dyDescent="0.2">
      <c r="A99" s="167">
        <v>1</v>
      </c>
      <c r="B99" s="167">
        <v>1990</v>
      </c>
      <c r="C99" s="167">
        <v>99.4</v>
      </c>
      <c r="D99" s="167">
        <v>81.3</v>
      </c>
      <c r="E99" s="167"/>
      <c r="F99" s="167"/>
      <c r="G99" s="167"/>
      <c r="H99" s="164"/>
      <c r="I99" s="172">
        <v>82.3</v>
      </c>
      <c r="J99" s="164">
        <v>1</v>
      </c>
      <c r="K99" s="164">
        <v>1990</v>
      </c>
      <c r="L99" s="173">
        <v>13741</v>
      </c>
      <c r="M99" s="172">
        <v>142.9</v>
      </c>
      <c r="N99" s="172">
        <f t="shared" si="0"/>
        <v>251.42065613608753</v>
      </c>
      <c r="O99" s="164"/>
      <c r="P99" s="164"/>
      <c r="Q99" s="164"/>
      <c r="R99" s="164"/>
      <c r="S99" s="164"/>
      <c r="T99" s="164"/>
      <c r="U99" s="164"/>
      <c r="V99" s="167"/>
      <c r="W99" s="164"/>
      <c r="X99" s="167"/>
      <c r="Y99" s="167"/>
      <c r="Z99" s="164"/>
      <c r="AA99" s="164"/>
      <c r="AB99" s="164"/>
      <c r="AC99" s="164"/>
      <c r="AD99" s="164"/>
      <c r="AE99" s="164"/>
      <c r="AF99" s="164"/>
      <c r="AG99" s="164"/>
      <c r="AH99" s="164"/>
      <c r="AI99" s="164"/>
      <c r="AJ99" s="164"/>
    </row>
    <row r="100" spans="1:36" x14ac:dyDescent="0.2">
      <c r="A100" s="167">
        <v>2</v>
      </c>
      <c r="B100" s="167"/>
      <c r="C100" s="167">
        <v>88.6</v>
      </c>
      <c r="D100" s="167">
        <v>73.099999999999994</v>
      </c>
      <c r="E100" s="167"/>
      <c r="F100" s="167"/>
      <c r="G100" s="167"/>
      <c r="H100" s="164"/>
      <c r="I100" s="172">
        <v>83.4</v>
      </c>
      <c r="J100" s="164">
        <v>2</v>
      </c>
      <c r="K100" s="164"/>
      <c r="L100" s="173">
        <v>10045</v>
      </c>
      <c r="M100" s="172">
        <v>116.5</v>
      </c>
      <c r="N100" s="172">
        <f t="shared" si="0"/>
        <v>202.2685851318945</v>
      </c>
      <c r="O100" s="164"/>
      <c r="P100" s="164"/>
      <c r="Q100" s="164"/>
      <c r="R100" s="164"/>
      <c r="S100" s="164"/>
      <c r="T100" s="164"/>
      <c r="U100" s="164"/>
      <c r="V100" s="167"/>
      <c r="W100" s="171" t="str">
        <f>+W82</f>
        <v>2015</v>
      </c>
      <c r="X100" s="171" t="str">
        <f>+X82</f>
        <v>2016</v>
      </c>
      <c r="Y100" s="171" t="str">
        <f>+Y82</f>
        <v>2017</v>
      </c>
      <c r="Z100" s="164"/>
      <c r="AA100" s="164"/>
      <c r="AB100" s="164"/>
      <c r="AC100" s="164"/>
      <c r="AD100" s="164"/>
      <c r="AE100" s="164"/>
      <c r="AF100" s="164"/>
      <c r="AG100" s="164"/>
      <c r="AH100" s="164"/>
      <c r="AI100" s="164"/>
      <c r="AJ100" s="164"/>
    </row>
    <row r="101" spans="1:36" x14ac:dyDescent="0.2">
      <c r="A101" s="167">
        <v>3</v>
      </c>
      <c r="B101" s="167"/>
      <c r="C101" s="167">
        <v>88.2</v>
      </c>
      <c r="D101" s="167">
        <v>72.5</v>
      </c>
      <c r="E101" s="167"/>
      <c r="F101" s="167"/>
      <c r="G101" s="167"/>
      <c r="H101" s="164"/>
      <c r="I101" s="172">
        <v>83.7</v>
      </c>
      <c r="J101" s="164">
        <v>3</v>
      </c>
      <c r="K101" s="164"/>
      <c r="L101" s="173">
        <v>10870</v>
      </c>
      <c r="M101" s="172">
        <v>101.4</v>
      </c>
      <c r="N101" s="172">
        <f t="shared" si="0"/>
        <v>175.42078853046598</v>
      </c>
      <c r="O101" s="164"/>
      <c r="P101" s="164"/>
      <c r="Q101" s="164"/>
      <c r="R101" s="164"/>
      <c r="S101" s="164"/>
      <c r="T101" s="164"/>
      <c r="U101" s="164"/>
      <c r="V101" s="167" t="s">
        <v>18</v>
      </c>
      <c r="W101" s="177">
        <f>IF('Tab7'!C10="",+'Tab7'!C9+'Tab11'!C9,+'Tab7'!C10+'Tab11'!C10)</f>
        <v>23890.575308695999</v>
      </c>
      <c r="X101" s="177">
        <f>IF('Tab7'!D10="",+'Tab7'!D9+'Tab11'!D9,+'Tab7'!D10+'Tab11'!D10)</f>
        <v>21734.710147124002</v>
      </c>
      <c r="Y101" s="177">
        <f>IF('Tab7'!E10="",+'Tab7'!E9+'Tab11'!E9,+'Tab7'!E10+'Tab11'!E10)</f>
        <v>21023.774245833003</v>
      </c>
      <c r="Z101" s="164"/>
      <c r="AA101" s="164"/>
      <c r="AB101" s="164"/>
      <c r="AC101" s="164"/>
      <c r="AD101" s="164"/>
      <c r="AE101" s="164"/>
      <c r="AF101" s="164"/>
      <c r="AG101" s="164"/>
      <c r="AH101" s="164"/>
      <c r="AI101" s="164"/>
      <c r="AJ101" s="164"/>
    </row>
    <row r="102" spans="1:36" x14ac:dyDescent="0.2">
      <c r="A102" s="167">
        <v>4</v>
      </c>
      <c r="B102" s="167"/>
      <c r="C102" s="167">
        <v>84.8</v>
      </c>
      <c r="D102" s="167">
        <v>70.2</v>
      </c>
      <c r="E102" s="167"/>
      <c r="F102" s="167"/>
      <c r="G102" s="167"/>
      <c r="H102" s="164"/>
      <c r="I102" s="172">
        <v>85.1</v>
      </c>
      <c r="J102" s="164">
        <v>4</v>
      </c>
      <c r="K102" s="164"/>
      <c r="L102" s="173">
        <v>11076</v>
      </c>
      <c r="M102" s="172">
        <v>120</v>
      </c>
      <c r="N102" s="172">
        <f t="shared" si="0"/>
        <v>204.18331374853116</v>
      </c>
      <c r="O102" s="164"/>
      <c r="P102" s="164"/>
      <c r="Q102" s="164"/>
      <c r="R102" s="164"/>
      <c r="S102" s="164"/>
      <c r="T102" s="164"/>
      <c r="U102" s="164"/>
      <c r="V102" s="167" t="s">
        <v>86</v>
      </c>
      <c r="W102" s="177">
        <f>IF('Tab7'!C12="",+'Tab7'!C11+'Tab11'!C11,+'Tab7'!C12+'Tab11'!C12)</f>
        <v>58062.924513834005</v>
      </c>
      <c r="X102" s="177">
        <f>IF('Tab7'!D12="",+'Tab7'!D11+'Tab11'!D11,+'Tab7'!D12+'Tab11'!D12)</f>
        <v>65032.458722178999</v>
      </c>
      <c r="Y102" s="177">
        <f>IF('Tab7'!E12="",+'Tab7'!E11+'Tab11'!E11,+'Tab7'!E12+'Tab11'!E12)</f>
        <v>55945.460935117</v>
      </c>
      <c r="Z102" s="164"/>
      <c r="AA102" s="164"/>
      <c r="AB102" s="164"/>
      <c r="AC102" s="164"/>
      <c r="AD102" s="164"/>
      <c r="AE102" s="164"/>
      <c r="AF102" s="164"/>
      <c r="AG102" s="164"/>
      <c r="AH102" s="164"/>
      <c r="AI102" s="164"/>
      <c r="AJ102" s="164"/>
    </row>
    <row r="103" spans="1:36" x14ac:dyDescent="0.2">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220.33309941520471</v>
      </c>
      <c r="O103" s="173">
        <v>6727</v>
      </c>
      <c r="P103" s="172">
        <v>376.9</v>
      </c>
      <c r="Q103" s="172">
        <f>P103/I103*$I$69</f>
        <v>638.30549707602336</v>
      </c>
      <c r="R103" s="173">
        <v>9077</v>
      </c>
      <c r="S103" s="172">
        <v>139.9</v>
      </c>
      <c r="T103" s="172">
        <f>S103/I103*$I$69</f>
        <v>236.93005847953219</v>
      </c>
      <c r="U103" s="164"/>
      <c r="V103" s="167" t="s">
        <v>63</v>
      </c>
      <c r="W103" s="177">
        <f>IF('Tab7'!C14="",+'Tab7'!C13+'Tab11'!C13,+'Tab7'!C14+'Tab11'!C14)</f>
        <v>27772.957593168001</v>
      </c>
      <c r="X103" s="177">
        <f>IF('Tab7'!D14="",+'Tab7'!D13+'Tab11'!D13,+'Tab7'!D14+'Tab11'!D14)</f>
        <v>26773.592666263998</v>
      </c>
      <c r="Y103" s="177">
        <f>IF('Tab7'!E14="",+'Tab7'!E13+'Tab11'!E13,+'Tab7'!E14+'Tab11'!E14)</f>
        <v>22043.333131714</v>
      </c>
      <c r="Z103" s="164"/>
      <c r="AA103" s="164"/>
      <c r="AB103" s="164"/>
      <c r="AC103" s="164"/>
      <c r="AD103" s="164"/>
      <c r="AE103" s="164"/>
      <c r="AF103" s="164"/>
      <c r="AG103" s="164"/>
      <c r="AH103" s="164"/>
      <c r="AI103" s="164"/>
      <c r="AJ103" s="164"/>
    </row>
    <row r="104" spans="1:36" x14ac:dyDescent="0.2">
      <c r="A104" s="167">
        <v>2</v>
      </c>
      <c r="B104" s="167"/>
      <c r="C104" s="167">
        <v>93.9</v>
      </c>
      <c r="D104" s="167">
        <v>78</v>
      </c>
      <c r="E104" s="167"/>
      <c r="F104" s="167"/>
      <c r="G104" s="167"/>
      <c r="H104" s="164"/>
      <c r="I104" s="172">
        <v>86.6</v>
      </c>
      <c r="J104" s="164">
        <v>2</v>
      </c>
      <c r="K104" s="164"/>
      <c r="L104" s="173">
        <v>10188</v>
      </c>
      <c r="M104" s="172">
        <v>126.69999999999993</v>
      </c>
      <c r="N104" s="172">
        <f t="shared" si="1"/>
        <v>211.84942263279439</v>
      </c>
      <c r="O104" s="173">
        <v>5864</v>
      </c>
      <c r="P104" s="172">
        <v>369.29999999999995</v>
      </c>
      <c r="Q104" s="172">
        <f t="shared" ref="Q104:Q167" si="2">P104/I104*$I$69</f>
        <v>617.4900692840647</v>
      </c>
      <c r="R104" s="173">
        <v>12525</v>
      </c>
      <c r="S104" s="172">
        <v>176.29999999999998</v>
      </c>
      <c r="T104" s="172">
        <f t="shared" ref="T104:T167" si="3">S104/I104*$I$69</f>
        <v>294.78337182448041</v>
      </c>
      <c r="U104" s="164"/>
      <c r="V104" s="167" t="s">
        <v>14</v>
      </c>
      <c r="W104" s="178">
        <f>+W106-SUM(W101:W103)</f>
        <v>153966.82123648198</v>
      </c>
      <c r="X104" s="178">
        <f>+X106-SUM(X101:X103)</f>
        <v>171109.09748597199</v>
      </c>
      <c r="Y104" s="178">
        <f>+Y106-SUM(Y101:Y103)</f>
        <v>164178.01150894404</v>
      </c>
      <c r="Z104" s="164"/>
      <c r="AA104" s="164"/>
      <c r="AB104" s="164"/>
      <c r="AC104" s="164"/>
      <c r="AD104" s="164"/>
      <c r="AE104" s="164"/>
      <c r="AF104" s="164"/>
      <c r="AG104" s="164"/>
      <c r="AH104" s="164"/>
      <c r="AI104" s="164"/>
      <c r="AJ104" s="164"/>
    </row>
    <row r="105" spans="1:36" x14ac:dyDescent="0.2">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221.71454965357972</v>
      </c>
      <c r="O105" s="173">
        <v>7951</v>
      </c>
      <c r="P105" s="172">
        <v>430.9</v>
      </c>
      <c r="Q105" s="172">
        <f t="shared" si="2"/>
        <v>720.4886836027714</v>
      </c>
      <c r="R105" s="173">
        <v>14126</v>
      </c>
      <c r="S105" s="172">
        <v>204.90000000000003</v>
      </c>
      <c r="T105" s="172">
        <f t="shared" si="3"/>
        <v>342.60415704387998</v>
      </c>
      <c r="U105" s="164"/>
      <c r="V105" s="167"/>
      <c r="W105" s="167"/>
      <c r="X105" s="167"/>
      <c r="Y105" s="167"/>
      <c r="Z105" s="164"/>
      <c r="AA105" s="164"/>
      <c r="AB105" s="164"/>
      <c r="AC105" s="164"/>
      <c r="AD105" s="164"/>
      <c r="AE105" s="164"/>
      <c r="AF105" s="164"/>
      <c r="AG105" s="164"/>
      <c r="AH105" s="164"/>
      <c r="AI105" s="164"/>
      <c r="AJ105" s="164"/>
    </row>
    <row r="106" spans="1:36" x14ac:dyDescent="0.2">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229.22520045819024</v>
      </c>
      <c r="O106" s="173">
        <v>13048</v>
      </c>
      <c r="P106" s="172">
        <v>427.00000000000023</v>
      </c>
      <c r="Q106" s="172">
        <f t="shared" si="2"/>
        <v>708.24284077892378</v>
      </c>
      <c r="R106" s="173">
        <v>13048</v>
      </c>
      <c r="S106" s="172">
        <v>185</v>
      </c>
      <c r="T106" s="172">
        <f t="shared" si="3"/>
        <v>306.8499427262314</v>
      </c>
      <c r="U106" s="164"/>
      <c r="V106" s="167" t="s">
        <v>87</v>
      </c>
      <c r="W106" s="177">
        <f>IF('Tab7'!C8="",+'Tab7'!C7+'Tab11'!C7,+'Tab7'!C8+'Tab11'!C8)</f>
        <v>263693.27865217999</v>
      </c>
      <c r="X106" s="177">
        <f>IF('Tab7'!D8="",+'Tab7'!D7+'Tab11'!D7,+'Tab7'!D8+'Tab11'!D8)</f>
        <v>284649.85902153898</v>
      </c>
      <c r="Y106" s="177">
        <f>IF('Tab7'!E8="",+'Tab7'!E7+'Tab11'!E7,+'Tab7'!E8+'Tab11'!E8)</f>
        <v>263190.57982160803</v>
      </c>
      <c r="Z106" s="164"/>
      <c r="AA106" s="164"/>
      <c r="AB106" s="164"/>
      <c r="AC106" s="164"/>
      <c r="AD106" s="164"/>
      <c r="AE106" s="164"/>
      <c r="AF106" s="164"/>
      <c r="AG106" s="164"/>
      <c r="AH106" s="164"/>
      <c r="AI106" s="164"/>
      <c r="AJ106" s="164"/>
    </row>
    <row r="107" spans="1:36" x14ac:dyDescent="0.2">
      <c r="A107" s="167">
        <v>1</v>
      </c>
      <c r="B107" s="167">
        <v>1992</v>
      </c>
      <c r="C107" s="167">
        <v>102</v>
      </c>
      <c r="D107" s="167">
        <v>87.1</v>
      </c>
      <c r="E107" s="167"/>
      <c r="F107" s="167"/>
      <c r="G107" s="167"/>
      <c r="H107" s="164"/>
      <c r="I107" s="172">
        <v>87.5</v>
      </c>
      <c r="J107" s="164">
        <v>1</v>
      </c>
      <c r="K107" s="164">
        <v>1992</v>
      </c>
      <c r="L107" s="173">
        <v>10520</v>
      </c>
      <c r="M107" s="172">
        <v>129.4</v>
      </c>
      <c r="N107" s="172">
        <f>M107/I107*$I$69</f>
        <v>214.13851428571431</v>
      </c>
      <c r="O107" s="173">
        <v>6509</v>
      </c>
      <c r="P107" s="172">
        <v>409.5</v>
      </c>
      <c r="Q107" s="172">
        <f t="shared" si="2"/>
        <v>677.66399999999999</v>
      </c>
      <c r="R107" s="173">
        <v>11030</v>
      </c>
      <c r="S107" s="172">
        <v>180.5</v>
      </c>
      <c r="T107" s="172">
        <f t="shared" si="3"/>
        <v>298.70171428571427</v>
      </c>
      <c r="U107" s="164"/>
      <c r="V107" s="164"/>
      <c r="W107" s="164"/>
      <c r="X107" s="164"/>
      <c r="Y107" s="164"/>
      <c r="Z107" s="164"/>
      <c r="AA107" s="164"/>
      <c r="AB107" s="164"/>
      <c r="AC107" s="164"/>
      <c r="AD107" s="164"/>
      <c r="AE107" s="164"/>
      <c r="AF107" s="164"/>
      <c r="AG107" s="164"/>
      <c r="AH107" s="164"/>
      <c r="AI107" s="164"/>
      <c r="AJ107" s="164"/>
    </row>
    <row r="108" spans="1:36" x14ac:dyDescent="0.2">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184.51376975169305</v>
      </c>
      <c r="O108" s="173">
        <v>5632</v>
      </c>
      <c r="P108" s="172">
        <v>412</v>
      </c>
      <c r="Q108" s="172">
        <f t="shared" si="2"/>
        <v>673.33634311512424</v>
      </c>
      <c r="R108" s="173">
        <v>13252</v>
      </c>
      <c r="S108" s="172">
        <v>167</v>
      </c>
      <c r="T108" s="172">
        <f t="shared" si="3"/>
        <v>272.93002257336349</v>
      </c>
      <c r="U108" s="164"/>
      <c r="V108" s="164"/>
      <c r="W108" s="164"/>
      <c r="X108" s="164"/>
      <c r="Y108" s="164"/>
      <c r="Z108" s="164"/>
      <c r="AA108" s="164"/>
      <c r="AB108" s="164"/>
      <c r="AC108" s="164"/>
      <c r="AD108" s="164"/>
      <c r="AE108" s="164"/>
      <c r="AF108" s="164"/>
      <c r="AG108" s="164"/>
      <c r="AH108" s="164"/>
      <c r="AI108" s="164"/>
      <c r="AJ108" s="164"/>
    </row>
    <row r="109" spans="1:36" x14ac:dyDescent="0.2">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213.2004509582863</v>
      </c>
      <c r="O109" s="173">
        <v>8642</v>
      </c>
      <c r="P109" s="172">
        <v>440.40000000000009</v>
      </c>
      <c r="Q109" s="172">
        <f t="shared" si="2"/>
        <v>718.93934611048496</v>
      </c>
      <c r="R109" s="173">
        <v>15450</v>
      </c>
      <c r="S109" s="172">
        <v>219.10000000000002</v>
      </c>
      <c r="T109" s="172">
        <f t="shared" si="3"/>
        <v>357.67395715896282</v>
      </c>
      <c r="U109" s="164"/>
      <c r="V109" s="166" t="s">
        <v>187</v>
      </c>
      <c r="W109" s="167"/>
      <c r="X109" s="167"/>
      <c r="Y109" s="167"/>
      <c r="Z109" s="164"/>
      <c r="AA109" s="164"/>
      <c r="AB109" s="164"/>
      <c r="AC109" s="164"/>
      <c r="AD109" s="164"/>
      <c r="AE109" s="164"/>
      <c r="AF109" s="164"/>
      <c r="AG109" s="164"/>
      <c r="AH109" s="164"/>
      <c r="AI109" s="164"/>
      <c r="AJ109" s="164"/>
    </row>
    <row r="110" spans="1:36" x14ac:dyDescent="0.2">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175.93281075028005</v>
      </c>
      <c r="O110" s="173">
        <v>7139</v>
      </c>
      <c r="P110" s="172">
        <v>425.59999999999991</v>
      </c>
      <c r="Q110" s="172">
        <f t="shared" si="2"/>
        <v>690.11063829787224</v>
      </c>
      <c r="R110" s="173">
        <v>12309</v>
      </c>
      <c r="S110" s="172">
        <v>109.39999999999998</v>
      </c>
      <c r="T110" s="172">
        <f t="shared" si="3"/>
        <v>177.39216125419932</v>
      </c>
      <c r="U110" s="164"/>
      <c r="V110" s="167"/>
      <c r="W110" s="167"/>
      <c r="X110" s="167"/>
      <c r="Y110" s="167"/>
      <c r="Z110" s="164"/>
      <c r="AA110" s="164"/>
      <c r="AB110" s="164"/>
      <c r="AC110" s="164"/>
      <c r="AD110" s="164"/>
      <c r="AE110" s="164"/>
      <c r="AF110" s="164"/>
      <c r="AG110" s="164"/>
      <c r="AH110" s="164"/>
      <c r="AI110" s="164"/>
      <c r="AJ110" s="164"/>
    </row>
    <row r="111" spans="1:36" x14ac:dyDescent="0.2">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220.74743875278395</v>
      </c>
      <c r="O111" s="173">
        <v>6982</v>
      </c>
      <c r="P111" s="172">
        <v>449.4</v>
      </c>
      <c r="Q111" s="172">
        <f t="shared" si="2"/>
        <v>724.64498886414253</v>
      </c>
      <c r="R111" s="173">
        <v>10571</v>
      </c>
      <c r="S111" s="172">
        <v>175.5</v>
      </c>
      <c r="T111" s="172">
        <f t="shared" si="3"/>
        <v>282.988864142539</v>
      </c>
      <c r="U111" s="164"/>
      <c r="V111" s="167"/>
      <c r="W111" s="171" t="str">
        <f>+W100</f>
        <v>2015</v>
      </c>
      <c r="X111" s="171" t="str">
        <f>+X100</f>
        <v>2016</v>
      </c>
      <c r="Y111" s="171" t="str">
        <f>+Y100</f>
        <v>2017</v>
      </c>
      <c r="Z111" s="164"/>
      <c r="AA111" s="164"/>
      <c r="AB111" s="164"/>
      <c r="AC111" s="164"/>
      <c r="AD111" s="164"/>
      <c r="AE111" s="164"/>
      <c r="AF111" s="164"/>
      <c r="AG111" s="164"/>
      <c r="AH111" s="164"/>
      <c r="AI111" s="164"/>
      <c r="AJ111" s="164"/>
    </row>
    <row r="112" spans="1:36" x14ac:dyDescent="0.2">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183.71101321585908</v>
      </c>
      <c r="O112" s="173">
        <v>6332</v>
      </c>
      <c r="P112" s="172">
        <v>352.9</v>
      </c>
      <c r="Q112" s="172">
        <f t="shared" si="2"/>
        <v>562.77444933920708</v>
      </c>
      <c r="R112" s="173">
        <v>12919</v>
      </c>
      <c r="S112" s="172">
        <v>191.20000000000005</v>
      </c>
      <c r="T112" s="172">
        <f t="shared" si="3"/>
        <v>304.90925110132167</v>
      </c>
      <c r="U112" s="164"/>
      <c r="V112" s="167" t="s">
        <v>172</v>
      </c>
      <c r="W112" s="176">
        <f>IF('Tab7'!C38="",+'Tab7'!C37+'Tab11'!C37,+'Tab7'!C38+'Tab11'!C38)</f>
        <v>3827.6818262020001</v>
      </c>
      <c r="X112" s="176">
        <f>IF('Tab7'!D38="",+'Tab7'!D37+'Tab11'!D37,+'Tab7'!D38+'Tab11'!D38)</f>
        <v>3751.1486136619997</v>
      </c>
      <c r="Y112" s="176">
        <f>IF('Tab7'!E38="",+'Tab7'!E37+'Tab11'!E37,+'Tab7'!E38+'Tab11'!E38)</f>
        <v>3932.461025477</v>
      </c>
      <c r="Z112" s="164"/>
      <c r="AA112" s="164"/>
      <c r="AB112" s="164"/>
      <c r="AC112" s="164"/>
      <c r="AD112" s="164"/>
      <c r="AE112" s="164"/>
      <c r="AF112" s="164"/>
      <c r="AG112" s="164"/>
      <c r="AH112" s="164"/>
      <c r="AI112" s="164"/>
      <c r="AJ112" s="164"/>
    </row>
    <row r="113" spans="1:36" x14ac:dyDescent="0.2">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212.24547461368655</v>
      </c>
      <c r="O113" s="173">
        <v>6675</v>
      </c>
      <c r="P113" s="172">
        <v>388.50000000000023</v>
      </c>
      <c r="Q113" s="172">
        <f t="shared" si="2"/>
        <v>620.91390728476858</v>
      </c>
      <c r="R113" s="173">
        <v>14800</v>
      </c>
      <c r="S113" s="172">
        <v>216.89999999999998</v>
      </c>
      <c r="T113" s="172">
        <f t="shared" si="3"/>
        <v>346.65695364238411</v>
      </c>
      <c r="U113" s="164"/>
      <c r="V113" s="167" t="s">
        <v>86</v>
      </c>
      <c r="W113" s="176">
        <f>IF('Tab7'!C40="",+'Tab7'!C39+'Tab11'!C39,+'Tab7'!C40+'Tab11'!C40)</f>
        <v>2677.1956927470001</v>
      </c>
      <c r="X113" s="176">
        <f>IF('Tab7'!D40="",+'Tab7'!D39+'Tab11'!D39,+'Tab7'!D40+'Tab11'!D40)</f>
        <v>3221.1451027599996</v>
      </c>
      <c r="Y113" s="176">
        <f>IF('Tab7'!E40="",+'Tab7'!E39+'Tab11'!E39,+'Tab7'!E40+'Tab11'!E40)</f>
        <v>2705.0121236939999</v>
      </c>
      <c r="Z113" s="164"/>
      <c r="AA113" s="164"/>
      <c r="AB113" s="164"/>
      <c r="AC113" s="164"/>
      <c r="AD113" s="164"/>
      <c r="AE113" s="164"/>
      <c r="AF113" s="164"/>
      <c r="AG113" s="164"/>
      <c r="AH113" s="164"/>
      <c r="AI113" s="164"/>
      <c r="AJ113" s="164"/>
    </row>
    <row r="114" spans="1:36" x14ac:dyDescent="0.2">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251.09274725274719</v>
      </c>
      <c r="O114" s="173">
        <v>6319</v>
      </c>
      <c r="P114" s="172">
        <v>466.99999999999977</v>
      </c>
      <c r="Q114" s="172">
        <f t="shared" si="2"/>
        <v>743.09450549450526</v>
      </c>
      <c r="R114" s="173">
        <v>11391</v>
      </c>
      <c r="S114" s="172">
        <v>164.5</v>
      </c>
      <c r="T114" s="172">
        <f t="shared" si="3"/>
        <v>261.75384615384615</v>
      </c>
      <c r="U114" s="164"/>
      <c r="V114" s="167" t="s">
        <v>63</v>
      </c>
      <c r="W114" s="176">
        <f>IF('Tab7'!C42="",+'Tab7'!C41+'Tab11'!C41,+'Tab7'!C42+'Tab11'!C42)</f>
        <v>455.38571088100002</v>
      </c>
      <c r="X114" s="176">
        <f>IF('Tab7'!D42="",+'Tab7'!D41+'Tab11'!D41,+'Tab7'!D42+'Tab11'!D42)</f>
        <v>430.35956677900003</v>
      </c>
      <c r="Y114" s="176">
        <f>IF('Tab7'!E42="",+'Tab7'!E41+'Tab11'!E41,+'Tab7'!E42+'Tab11'!E42)</f>
        <v>388.60721445499996</v>
      </c>
      <c r="Z114" s="164"/>
      <c r="AA114" s="164"/>
      <c r="AB114" s="164"/>
      <c r="AC114" s="164"/>
      <c r="AD114" s="164"/>
      <c r="AE114" s="164"/>
      <c r="AF114" s="164"/>
      <c r="AG114" s="164"/>
      <c r="AH114" s="164"/>
      <c r="AI114" s="164"/>
      <c r="AJ114" s="164"/>
    </row>
    <row r="115" spans="1:36" x14ac:dyDescent="0.2">
      <c r="A115" s="167">
        <v>1</v>
      </c>
      <c r="B115" s="167">
        <v>1994</v>
      </c>
      <c r="C115" s="167">
        <v>138.4</v>
      </c>
      <c r="D115" s="167">
        <v>120</v>
      </c>
      <c r="E115" s="167"/>
      <c r="F115" s="167"/>
      <c r="G115" s="167"/>
      <c r="H115" s="164"/>
      <c r="I115" s="172">
        <v>91</v>
      </c>
      <c r="J115" s="164">
        <v>1</v>
      </c>
      <c r="K115" s="164">
        <v>1994</v>
      </c>
      <c r="L115" s="173">
        <v>15224</v>
      </c>
      <c r="M115" s="172">
        <v>189</v>
      </c>
      <c r="N115" s="172">
        <f t="shared" si="4"/>
        <v>300.73846153846159</v>
      </c>
      <c r="O115" s="173">
        <v>6291</v>
      </c>
      <c r="P115" s="172">
        <v>427.6</v>
      </c>
      <c r="Q115" s="172">
        <f t="shared" si="2"/>
        <v>680.40087912087915</v>
      </c>
      <c r="R115" s="173">
        <v>8795</v>
      </c>
      <c r="S115" s="172">
        <v>161.69999999999999</v>
      </c>
      <c r="T115" s="172">
        <f t="shared" si="3"/>
        <v>257.29846153846154</v>
      </c>
      <c r="U115" s="164"/>
      <c r="V115" s="167" t="s">
        <v>14</v>
      </c>
      <c r="W115" s="179">
        <f>+W117-SUM(W112:W114)</f>
        <v>2390.2826663629994</v>
      </c>
      <c r="X115" s="179">
        <f>+X117-SUM(X112:X114)</f>
        <v>2218.3916381239997</v>
      </c>
      <c r="Y115" s="179">
        <f>+Y117-SUM(Y112:Y114)</f>
        <v>2105.2461926250007</v>
      </c>
      <c r="Z115" s="164"/>
      <c r="AA115" s="164"/>
      <c r="AB115" s="164"/>
      <c r="AC115" s="164"/>
      <c r="AD115" s="164"/>
      <c r="AE115" s="164"/>
      <c r="AF115" s="164"/>
      <c r="AG115" s="164"/>
      <c r="AH115" s="164"/>
      <c r="AI115" s="164"/>
      <c r="AJ115" s="164"/>
    </row>
    <row r="116" spans="1:36" x14ac:dyDescent="0.2">
      <c r="A116" s="167">
        <v>2</v>
      </c>
      <c r="B116" s="167"/>
      <c r="C116" s="167">
        <f>252.9-C115</f>
        <v>114.5</v>
      </c>
      <c r="D116" s="167">
        <f>218.1-D115</f>
        <v>98.1</v>
      </c>
      <c r="E116" s="167"/>
      <c r="F116" s="167"/>
      <c r="G116" s="167"/>
      <c r="H116" s="164"/>
      <c r="I116" s="172">
        <v>91.7</v>
      </c>
      <c r="J116" s="164">
        <v>2</v>
      </c>
      <c r="K116" s="164"/>
      <c r="L116" s="173">
        <v>13585</v>
      </c>
      <c r="M116" s="172">
        <v>166.5</v>
      </c>
      <c r="N116" s="172">
        <f t="shared" si="4"/>
        <v>262.91384950926937</v>
      </c>
      <c r="O116" s="173">
        <v>5517</v>
      </c>
      <c r="P116" s="172">
        <v>494.30000000000007</v>
      </c>
      <c r="Q116" s="172">
        <f t="shared" si="2"/>
        <v>780.53042529989102</v>
      </c>
      <c r="R116" s="173">
        <v>13449</v>
      </c>
      <c r="S116" s="172">
        <v>196.2</v>
      </c>
      <c r="T116" s="172">
        <f t="shared" si="3"/>
        <v>309.81199563794985</v>
      </c>
      <c r="U116" s="164"/>
      <c r="V116" s="167"/>
      <c r="W116" s="176"/>
      <c r="X116" s="176"/>
      <c r="Y116" s="176"/>
      <c r="Z116" s="164"/>
      <c r="AA116" s="164"/>
      <c r="AB116" s="164"/>
      <c r="AC116" s="164"/>
      <c r="AD116" s="164"/>
      <c r="AE116" s="164"/>
      <c r="AF116" s="164"/>
      <c r="AG116" s="164"/>
      <c r="AH116" s="164"/>
      <c r="AI116" s="164"/>
      <c r="AJ116" s="164"/>
    </row>
    <row r="117" spans="1:36" x14ac:dyDescent="0.2">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267.11748099891423</v>
      </c>
      <c r="O117" s="173">
        <v>8952</v>
      </c>
      <c r="P117" s="172">
        <v>425.5</v>
      </c>
      <c r="Q117" s="172">
        <f t="shared" si="2"/>
        <v>668.97285559174827</v>
      </c>
      <c r="R117" s="173">
        <v>15669</v>
      </c>
      <c r="S117" s="172">
        <v>219.80000000000007</v>
      </c>
      <c r="T117" s="172">
        <f t="shared" si="3"/>
        <v>345.57046688382212</v>
      </c>
      <c r="U117" s="164"/>
      <c r="V117" s="167" t="s">
        <v>87</v>
      </c>
      <c r="W117" s="176">
        <f>IF('Tab7'!C36="",+'Tab7'!C35+'Tab11'!C35,+'Tab7'!C36+'Tab11'!C36)</f>
        <v>9350.5458961929999</v>
      </c>
      <c r="X117" s="176">
        <f>IF('Tab7'!D36="",+'Tab7'!D35+'Tab11'!D35,+'Tab7'!D36+'Tab11'!D36)</f>
        <v>9621.0449213249995</v>
      </c>
      <c r="Y117" s="176">
        <f>IF('Tab7'!E36="",+'Tab7'!E35+'Tab11'!E35,+'Tab7'!E36+'Tab11'!E36)</f>
        <v>9131.3265562510005</v>
      </c>
      <c r="Z117" s="164"/>
      <c r="AA117" s="164"/>
      <c r="AB117" s="164"/>
      <c r="AC117" s="164"/>
      <c r="AD117" s="164"/>
      <c r="AE117" s="164"/>
      <c r="AF117" s="164"/>
      <c r="AG117" s="164"/>
      <c r="AH117" s="164"/>
      <c r="AI117" s="164"/>
      <c r="AJ117" s="164"/>
    </row>
    <row r="118" spans="1:36" x14ac:dyDescent="0.2">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220.1710583153349</v>
      </c>
      <c r="O118" s="173">
        <v>8189</v>
      </c>
      <c r="P118" s="172">
        <v>390.59999999999991</v>
      </c>
      <c r="Q118" s="172">
        <f t="shared" si="2"/>
        <v>610.78704103671703</v>
      </c>
      <c r="R118" s="173">
        <v>14139</v>
      </c>
      <c r="S118" s="172">
        <v>214.39999999999998</v>
      </c>
      <c r="T118" s="172">
        <f t="shared" si="3"/>
        <v>335.26047516198707</v>
      </c>
      <c r="U118" s="164"/>
      <c r="V118" s="167"/>
      <c r="W118" s="164"/>
      <c r="X118" s="167"/>
      <c r="Y118" s="164"/>
      <c r="Z118" s="164"/>
      <c r="AA118" s="164"/>
      <c r="AB118" s="164"/>
      <c r="AC118" s="164"/>
      <c r="AD118" s="164"/>
      <c r="AE118" s="164"/>
      <c r="AF118" s="164"/>
      <c r="AG118" s="164"/>
      <c r="AH118" s="164"/>
      <c r="AI118" s="164"/>
      <c r="AJ118" s="164"/>
    </row>
    <row r="119" spans="1:36" x14ac:dyDescent="0.2">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265.25995717344756</v>
      </c>
      <c r="O119" s="173">
        <v>7699</v>
      </c>
      <c r="P119" s="172">
        <v>543</v>
      </c>
      <c r="Q119" s="172">
        <f t="shared" si="2"/>
        <v>841.8244111349037</v>
      </c>
      <c r="R119" s="173">
        <v>11007</v>
      </c>
      <c r="S119" s="172">
        <v>183.1</v>
      </c>
      <c r="T119" s="172">
        <f t="shared" si="3"/>
        <v>283.86381156316918</v>
      </c>
      <c r="U119" s="164"/>
      <c r="V119" s="166" t="s">
        <v>181</v>
      </c>
      <c r="W119" s="164"/>
      <c r="X119" s="164"/>
      <c r="Y119" s="164"/>
      <c r="Z119" s="164"/>
      <c r="AA119" s="164"/>
      <c r="AB119" s="164"/>
      <c r="AC119" s="164"/>
      <c r="AD119" s="164"/>
      <c r="AE119" s="164"/>
      <c r="AF119" s="164"/>
      <c r="AG119" s="164"/>
      <c r="AH119" s="164"/>
      <c r="AI119" s="164"/>
      <c r="AJ119" s="164"/>
    </row>
    <row r="120" spans="1:36" x14ac:dyDescent="0.2">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228.20233793836354</v>
      </c>
      <c r="O120" s="173">
        <v>5465</v>
      </c>
      <c r="P120" s="172">
        <v>462.40000000000009</v>
      </c>
      <c r="Q120" s="172">
        <f t="shared" si="2"/>
        <v>711.53581296493121</v>
      </c>
      <c r="R120" s="173">
        <v>13915</v>
      </c>
      <c r="S120" s="172">
        <v>213.4</v>
      </c>
      <c r="T120" s="172">
        <f t="shared" si="3"/>
        <v>328.37747077577052</v>
      </c>
      <c r="U120" s="164"/>
      <c r="V120" s="164"/>
      <c r="W120" s="164"/>
      <c r="X120" s="164"/>
      <c r="Y120" s="164"/>
      <c r="Z120" s="164"/>
      <c r="AA120" s="164"/>
      <c r="AB120" s="164"/>
      <c r="AC120" s="164"/>
      <c r="AD120" s="164"/>
      <c r="AE120" s="164"/>
      <c r="AF120" s="164"/>
      <c r="AG120" s="164"/>
      <c r="AH120" s="164"/>
      <c r="AI120" s="164"/>
      <c r="AJ120" s="164"/>
    </row>
    <row r="121" spans="1:36" x14ac:dyDescent="0.2">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277.28969181721567</v>
      </c>
      <c r="O121" s="173">
        <v>9139</v>
      </c>
      <c r="P121" s="172">
        <v>487.89999999999986</v>
      </c>
      <c r="Q121" s="172">
        <f t="shared" si="2"/>
        <v>750.7749202975557</v>
      </c>
      <c r="R121" s="173">
        <v>17436</v>
      </c>
      <c r="S121" s="172">
        <v>224.09999999999991</v>
      </c>
      <c r="T121" s="172">
        <f t="shared" si="3"/>
        <v>344.84250797024436</v>
      </c>
      <c r="U121" s="164"/>
      <c r="V121" s="167"/>
      <c r="W121" s="171" t="str">
        <f>+'Tab3'!C6</f>
        <v>2015</v>
      </c>
      <c r="X121" s="171" t="str">
        <f>+'Tab3'!D6</f>
        <v>2016</v>
      </c>
      <c r="Y121" s="171" t="str">
        <f>+'Tab3'!E6</f>
        <v>2017</v>
      </c>
      <c r="Z121" s="164"/>
      <c r="AA121" s="164"/>
      <c r="AB121" s="164"/>
      <c r="AC121" s="164"/>
      <c r="AD121" s="164"/>
      <c r="AE121" s="164"/>
      <c r="AF121" s="164"/>
      <c r="AG121" s="164"/>
      <c r="AH121" s="164"/>
      <c r="AI121" s="164"/>
      <c r="AJ121" s="164"/>
    </row>
    <row r="122" spans="1:36" x14ac:dyDescent="0.2">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263.27272727272737</v>
      </c>
      <c r="O122" s="173">
        <v>7500</v>
      </c>
      <c r="P122" s="172">
        <v>369.89999999999986</v>
      </c>
      <c r="Q122" s="172">
        <f t="shared" si="2"/>
        <v>566.18942917547554</v>
      </c>
      <c r="R122" s="173">
        <v>15130</v>
      </c>
      <c r="S122" s="172">
        <v>206.30000000000018</v>
      </c>
      <c r="T122" s="172">
        <f t="shared" si="3"/>
        <v>315.77420718816097</v>
      </c>
      <c r="U122" s="164"/>
      <c r="V122" s="167" t="s">
        <v>10</v>
      </c>
      <c r="W122" s="171">
        <f>IF('Tab3'!C22="",'Tab3'!C29,'Tab3'!C30)</f>
        <v>250627</v>
      </c>
      <c r="X122" s="171">
        <f>IF('Tab3'!D22="",'Tab3'!D29,'Tab3'!D30)</f>
        <v>260701</v>
      </c>
      <c r="Y122" s="171">
        <f>IF('Tab3'!E22="",'Tab3'!E29,'Tab3'!E30)</f>
        <v>251107</v>
      </c>
      <c r="Z122" s="164"/>
      <c r="AA122" s="164"/>
      <c r="AB122" s="164"/>
      <c r="AC122" s="164"/>
      <c r="AD122" s="164"/>
      <c r="AE122" s="164"/>
      <c r="AF122" s="164"/>
      <c r="AG122" s="164"/>
      <c r="AH122" s="164"/>
      <c r="AI122" s="164"/>
      <c r="AJ122" s="164"/>
    </row>
    <row r="123" spans="1:36" x14ac:dyDescent="0.2">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577.35541401273883</v>
      </c>
      <c r="O123" s="173">
        <v>7239</v>
      </c>
      <c r="P123" s="172">
        <v>479.9</v>
      </c>
      <c r="Q123" s="172">
        <f t="shared" si="2"/>
        <v>737.68067940552021</v>
      </c>
      <c r="R123" s="173">
        <v>11785</v>
      </c>
      <c r="S123" s="172">
        <v>198.60000000000002</v>
      </c>
      <c r="T123" s="172">
        <f t="shared" si="3"/>
        <v>305.27898089171981</v>
      </c>
      <c r="U123" s="164"/>
      <c r="V123" s="164" t="s">
        <v>112</v>
      </c>
      <c r="W123" s="171">
        <f>IF('Tab9'!C8="",'Tab9'!C7,'Tab9'!C8)</f>
        <v>82065.255009678993</v>
      </c>
      <c r="X123" s="171">
        <f>IF('Tab9'!D8="",'Tab9'!D7,'Tab9'!D8)</f>
        <v>84406.458586512003</v>
      </c>
      <c r="Y123" s="171">
        <f>IF('Tab9'!E8="",'Tab9'!E7,'Tab9'!E8)</f>
        <v>81028.961555290007</v>
      </c>
      <c r="Z123" s="164"/>
      <c r="AA123" s="164"/>
      <c r="AB123" s="164"/>
      <c r="AC123" s="164"/>
      <c r="AD123" s="164"/>
      <c r="AE123" s="164"/>
      <c r="AF123" s="164"/>
      <c r="AG123" s="164"/>
      <c r="AH123" s="164"/>
      <c r="AI123" s="164"/>
      <c r="AJ123" s="164"/>
    </row>
    <row r="124" spans="1:36" x14ac:dyDescent="0.2">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357.50830704521564</v>
      </c>
      <c r="O124" s="173">
        <v>6503</v>
      </c>
      <c r="P124" s="172">
        <v>585.30000000000007</v>
      </c>
      <c r="Q124" s="172">
        <f t="shared" si="2"/>
        <v>891.18233438485822</v>
      </c>
      <c r="R124" s="173">
        <v>14642</v>
      </c>
      <c r="S124" s="172">
        <v>220.09999999999997</v>
      </c>
      <c r="T124" s="172">
        <f t="shared" si="3"/>
        <v>335.12597266035755</v>
      </c>
      <c r="U124" s="164"/>
      <c r="V124" s="164" t="s">
        <v>111</v>
      </c>
      <c r="W124" s="171">
        <f>IF('Tab8'!C8="",'Tab8'!C7,'Tab8'!C8)</f>
        <v>92730.628368125996</v>
      </c>
      <c r="X124" s="171">
        <f>IF('Tab8'!D8="",'Tab8'!D7,'Tab8'!D8)</f>
        <v>103685.175551444</v>
      </c>
      <c r="Y124" s="171">
        <f>IF('Tab8'!E8="",'Tab8'!E7,'Tab8'!E8)</f>
        <v>116619.830943625</v>
      </c>
      <c r="Z124" s="164"/>
      <c r="AA124" s="164"/>
      <c r="AB124" s="164"/>
      <c r="AC124" s="164"/>
      <c r="AD124" s="164"/>
      <c r="AE124" s="164"/>
      <c r="AF124" s="164"/>
      <c r="AG124" s="164"/>
      <c r="AH124" s="164"/>
      <c r="AI124" s="164"/>
      <c r="AJ124" s="164"/>
    </row>
    <row r="125" spans="1:36" x14ac:dyDescent="0.2">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363.89528795811538</v>
      </c>
      <c r="O125" s="173">
        <v>8934</v>
      </c>
      <c r="P125" s="172">
        <v>581.89999999999986</v>
      </c>
      <c r="Q125" s="172">
        <f t="shared" si="2"/>
        <v>882.29445026177996</v>
      </c>
      <c r="R125" s="173">
        <v>17198</v>
      </c>
      <c r="S125" s="172">
        <v>233.2</v>
      </c>
      <c r="T125" s="172">
        <f t="shared" si="3"/>
        <v>353.58492146596859</v>
      </c>
      <c r="U125" s="164"/>
      <c r="V125" s="167" t="s">
        <v>170</v>
      </c>
      <c r="W125" s="171">
        <f>IF('Tab3'!C16="",'Tab3'!C15,'Tab3'!C16)</f>
        <v>32945.626373626001</v>
      </c>
      <c r="X125" s="171">
        <f>IF('Tab3'!D16="",'Tab3'!D15,'Tab3'!D16)</f>
        <v>30478.7670387</v>
      </c>
      <c r="Y125" s="171">
        <f>IF('Tab3'!E16="",'Tab3'!E15,'Tab3'!E16)</f>
        <v>28413.15108304</v>
      </c>
      <c r="Z125" s="164"/>
      <c r="AA125" s="164"/>
      <c r="AB125" s="164"/>
      <c r="AC125" s="164"/>
      <c r="AD125" s="164"/>
      <c r="AE125" s="164"/>
      <c r="AF125" s="164"/>
      <c r="AG125" s="164"/>
      <c r="AH125" s="164"/>
      <c r="AI125" s="164"/>
      <c r="AJ125" s="164"/>
    </row>
    <row r="126" spans="1:36" x14ac:dyDescent="0.2">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350.94828660436156</v>
      </c>
      <c r="O126" s="173">
        <v>7966</v>
      </c>
      <c r="P126" s="172">
        <v>665.80000000000018</v>
      </c>
      <c r="Q126" s="172">
        <f t="shared" si="2"/>
        <v>1001.1198338525445</v>
      </c>
      <c r="R126" s="173">
        <v>13841</v>
      </c>
      <c r="S126" s="172">
        <v>188.00000000000011</v>
      </c>
      <c r="T126" s="172">
        <f t="shared" si="3"/>
        <v>282.68328141225356</v>
      </c>
      <c r="U126" s="164"/>
      <c r="V126" s="164"/>
      <c r="W126" s="164"/>
      <c r="X126" s="164"/>
      <c r="Y126" s="164"/>
      <c r="Z126" s="164"/>
      <c r="AA126" s="164"/>
      <c r="AB126" s="164"/>
      <c r="AC126" s="164"/>
      <c r="AD126" s="164"/>
      <c r="AE126" s="164"/>
      <c r="AF126" s="164"/>
      <c r="AG126" s="164"/>
      <c r="AH126" s="164"/>
      <c r="AI126" s="164"/>
      <c r="AJ126" s="164"/>
    </row>
    <row r="127" spans="1:36" x14ac:dyDescent="0.2">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379.93257965056529</v>
      </c>
      <c r="O127" s="173">
        <v>7574</v>
      </c>
      <c r="P127" s="172">
        <v>625.70000000000005</v>
      </c>
      <c r="Q127" s="172">
        <f t="shared" si="2"/>
        <v>931.15477903391582</v>
      </c>
      <c r="R127" s="173">
        <v>10571</v>
      </c>
      <c r="S127" s="172">
        <v>187.8</v>
      </c>
      <c r="T127" s="172">
        <f t="shared" si="3"/>
        <v>279.48036998972253</v>
      </c>
      <c r="U127" s="164"/>
      <c r="V127" s="166" t="s">
        <v>182</v>
      </c>
      <c r="W127" s="164"/>
      <c r="X127" s="164"/>
      <c r="Y127" s="164"/>
      <c r="Z127" s="164"/>
      <c r="AA127" s="164"/>
      <c r="AB127" s="164"/>
      <c r="AC127" s="164"/>
      <c r="AD127" s="164"/>
      <c r="AE127" s="164"/>
      <c r="AF127" s="164"/>
      <c r="AG127" s="164"/>
      <c r="AH127" s="164"/>
      <c r="AI127" s="164"/>
      <c r="AJ127" s="164"/>
    </row>
    <row r="128" spans="1:36" x14ac:dyDescent="0.2">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416.9113613101332</v>
      </c>
      <c r="O128" s="173">
        <v>7284</v>
      </c>
      <c r="P128" s="172">
        <v>664.39999999999986</v>
      </c>
      <c r="Q128" s="172">
        <f t="shared" si="2"/>
        <v>984.69928352098236</v>
      </c>
      <c r="R128" s="173">
        <v>14837</v>
      </c>
      <c r="S128" s="172">
        <v>224.59999999999997</v>
      </c>
      <c r="T128" s="172">
        <f t="shared" si="3"/>
        <v>332.87697031729778</v>
      </c>
      <c r="U128" s="164"/>
      <c r="V128" s="164"/>
      <c r="W128" s="171" t="str">
        <f>+'Tab3'!C6</f>
        <v>2015</v>
      </c>
      <c r="X128" s="171" t="str">
        <f>+'Tab3'!D6</f>
        <v>2016</v>
      </c>
      <c r="Y128" s="171" t="str">
        <f>+'Tab3'!E6</f>
        <v>2017</v>
      </c>
      <c r="Z128" s="164"/>
      <c r="AA128" s="164"/>
      <c r="AB128" s="164"/>
      <c r="AC128" s="164"/>
      <c r="AD128" s="164"/>
      <c r="AE128" s="164"/>
      <c r="AF128" s="164"/>
      <c r="AG128" s="164"/>
      <c r="AH128" s="164"/>
      <c r="AI128" s="164"/>
      <c r="AJ128" s="164"/>
    </row>
    <row r="129" spans="1:36" x14ac:dyDescent="0.2">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441.51402251791194</v>
      </c>
      <c r="O129" s="173">
        <v>14581</v>
      </c>
      <c r="P129" s="172">
        <v>720.30000000000018</v>
      </c>
      <c r="Q129" s="172">
        <f t="shared" si="2"/>
        <v>1067.5480040941661</v>
      </c>
      <c r="R129" s="173">
        <v>15670</v>
      </c>
      <c r="S129" s="172">
        <v>198.80000000000007</v>
      </c>
      <c r="T129" s="172">
        <f t="shared" si="3"/>
        <v>294.63909928352109</v>
      </c>
      <c r="U129" s="164"/>
      <c r="V129" s="167" t="s">
        <v>11</v>
      </c>
      <c r="W129" s="171">
        <f>IF('Tab3'!C30="",'Tab3'!C31,'Tab3'!C32)</f>
        <v>9041.0928927679997</v>
      </c>
      <c r="X129" s="171">
        <f>IF('Tab3'!D30="",'Tab3'!D31,'Tab3'!D32)</f>
        <v>8019.1474623129998</v>
      </c>
      <c r="Y129" s="171">
        <f>IF('Tab3'!E30="",'Tab3'!E31,'Tab3'!E32)</f>
        <v>7766.5109360349998</v>
      </c>
      <c r="Z129" s="164"/>
      <c r="AA129" s="164"/>
      <c r="AB129" s="164"/>
      <c r="AC129" s="164"/>
      <c r="AD129" s="164"/>
      <c r="AE129" s="164"/>
      <c r="AF129" s="164"/>
      <c r="AG129" s="164"/>
      <c r="AH129" s="164"/>
      <c r="AI129" s="164"/>
      <c r="AJ129" s="164"/>
    </row>
    <row r="130" spans="1:36" x14ac:dyDescent="0.2">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393.93252032520331</v>
      </c>
      <c r="O130" s="173">
        <v>9445</v>
      </c>
      <c r="P130" s="172">
        <v>564</v>
      </c>
      <c r="Q130" s="172">
        <f t="shared" si="2"/>
        <v>829.95121951219517</v>
      </c>
      <c r="R130" s="173">
        <v>13087</v>
      </c>
      <c r="S130" s="172">
        <v>185.09999999999991</v>
      </c>
      <c r="T130" s="172">
        <f t="shared" si="3"/>
        <v>272.38292682926817</v>
      </c>
      <c r="U130" s="164"/>
      <c r="V130" s="167" t="s">
        <v>12</v>
      </c>
      <c r="W130" s="171">
        <f>IF('Tab3'!C32="",'Tab3'!C33,'Tab3'!C34)</f>
        <v>6888.6930000000002</v>
      </c>
      <c r="X130" s="171">
        <f>IF('Tab3'!D32="",'Tab3'!D33,'Tab3'!D34)</f>
        <v>7187.7080118100002</v>
      </c>
      <c r="Y130" s="171">
        <f>IF('Tab3'!E32="",'Tab3'!E33,'Tab3'!E34)</f>
        <v>6841.3547511850002</v>
      </c>
      <c r="Z130" s="164"/>
      <c r="AA130" s="164"/>
      <c r="AB130" s="164"/>
      <c r="AC130" s="164"/>
      <c r="AD130" s="164"/>
      <c r="AE130" s="164"/>
      <c r="AF130" s="164"/>
      <c r="AG130" s="164"/>
      <c r="AH130" s="164"/>
      <c r="AI130" s="164"/>
      <c r="AJ130" s="164"/>
    </row>
    <row r="131" spans="1:36" x14ac:dyDescent="0.2">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415.58912386706947</v>
      </c>
      <c r="O131" s="173">
        <v>7614</v>
      </c>
      <c r="P131" s="172">
        <v>599.6</v>
      </c>
      <c r="Q131" s="172">
        <f t="shared" si="2"/>
        <v>874.34118831822764</v>
      </c>
      <c r="R131" s="173">
        <v>11958</v>
      </c>
      <c r="S131" s="172">
        <v>185.4</v>
      </c>
      <c r="T131" s="172">
        <f t="shared" si="3"/>
        <v>270.35166163141997</v>
      </c>
      <c r="U131" s="164"/>
      <c r="V131" s="167" t="s">
        <v>7</v>
      </c>
      <c r="W131" s="171">
        <f>IF('Tab3'!C18="",'Tab3'!C17,'Tab3'!C18)</f>
        <v>6819</v>
      </c>
      <c r="X131" s="171">
        <f>IF('Tab3'!D18="",'Tab3'!D17,'Tab3'!D18)</f>
        <v>7122</v>
      </c>
      <c r="Y131" s="171">
        <f>IF('Tab3'!E18="",'Tab3'!E17,'Tab3'!E18)</f>
        <v>7540.207785261</v>
      </c>
      <c r="Z131" s="164"/>
      <c r="AA131" s="164"/>
      <c r="AB131" s="164"/>
      <c r="AC131" s="164"/>
      <c r="AD131" s="164"/>
      <c r="AE131" s="164"/>
      <c r="AF131" s="164"/>
      <c r="AG131" s="164"/>
      <c r="AH131" s="164"/>
      <c r="AI131" s="164"/>
      <c r="AJ131" s="164"/>
    </row>
    <row r="132" spans="1:36" x14ac:dyDescent="0.2">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368.17251755265801</v>
      </c>
      <c r="O132" s="173">
        <v>6009</v>
      </c>
      <c r="P132" s="172">
        <v>576.9</v>
      </c>
      <c r="Q132" s="172">
        <f t="shared" si="2"/>
        <v>837.8647943831495</v>
      </c>
      <c r="R132" s="173">
        <v>15060</v>
      </c>
      <c r="S132" s="172">
        <v>204.20000000000002</v>
      </c>
      <c r="T132" s="172">
        <f t="shared" si="3"/>
        <v>296.57131394182551</v>
      </c>
      <c r="U132" s="164"/>
      <c r="V132" s="164" t="s">
        <v>113</v>
      </c>
      <c r="W132" s="171">
        <f>IF('Tab10'!C8="",'Tab10'!C7,'Tab10'!C8)</f>
        <v>13189.705697693</v>
      </c>
      <c r="X132" s="171">
        <f>IF('Tab10'!D8="",'Tab10'!D7,'Tab10'!D8)</f>
        <v>11662.40563067</v>
      </c>
      <c r="Y132" s="171">
        <f>IF('Tab10'!E8="",'Tab10'!E7,'Tab10'!E8)</f>
        <v>11429.066540731001</v>
      </c>
      <c r="Z132" s="164"/>
      <c r="AA132" s="164"/>
      <c r="AB132" s="164"/>
      <c r="AC132" s="164"/>
      <c r="AD132" s="164"/>
      <c r="AE132" s="164"/>
      <c r="AF132" s="164"/>
      <c r="AG132" s="164"/>
      <c r="AH132" s="164"/>
      <c r="AI132" s="164"/>
      <c r="AJ132" s="164"/>
    </row>
    <row r="133" spans="1:36" x14ac:dyDescent="0.2">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374.18757515030063</v>
      </c>
      <c r="O133" s="173">
        <v>8328</v>
      </c>
      <c r="P133" s="172">
        <v>432.80000000000018</v>
      </c>
      <c r="Q133" s="172">
        <f t="shared" si="2"/>
        <v>627.9503006012028</v>
      </c>
      <c r="R133" s="173">
        <v>17098</v>
      </c>
      <c r="S133" s="172">
        <v>209.60000000000002</v>
      </c>
      <c r="T133" s="172">
        <f t="shared" si="3"/>
        <v>304.1090180360722</v>
      </c>
      <c r="U133" s="164"/>
      <c r="V133" s="167" t="s">
        <v>9</v>
      </c>
      <c r="W133" s="171">
        <f>IF('Tab3'!C22="",'Tab3'!C21,'Tab3'!C22)</f>
        <v>18883.285</v>
      </c>
      <c r="X133" s="171">
        <f>IF('Tab3'!D22="",'Tab3'!D21,'Tab3'!D22)</f>
        <v>19570.410680575002</v>
      </c>
      <c r="Y133" s="171">
        <f>IF('Tab3'!E22="",'Tab3'!E21,'Tab3'!E22)</f>
        <v>17297.798561975</v>
      </c>
      <c r="Z133" s="164"/>
      <c r="AA133" s="164"/>
      <c r="AB133" s="164"/>
      <c r="AC133" s="164"/>
      <c r="AD133" s="164"/>
      <c r="AE133" s="164"/>
      <c r="AF133" s="164"/>
      <c r="AG133" s="164"/>
      <c r="AH133" s="164"/>
      <c r="AI133" s="164"/>
      <c r="AJ133" s="164"/>
    </row>
    <row r="134" spans="1:36" x14ac:dyDescent="0.2">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430.08619662363463</v>
      </c>
      <c r="O134" s="173">
        <v>7526</v>
      </c>
      <c r="P134" s="172">
        <v>738.59999999999945</v>
      </c>
      <c r="Q134" s="172">
        <f t="shared" si="2"/>
        <v>1062.058391261171</v>
      </c>
      <c r="R134" s="173">
        <v>14647</v>
      </c>
      <c r="S134" s="172">
        <v>205.79999999999995</v>
      </c>
      <c r="T134" s="172">
        <f t="shared" si="3"/>
        <v>295.92691161866929</v>
      </c>
      <c r="U134" s="164"/>
      <c r="V134" s="164"/>
      <c r="W134" s="164"/>
      <c r="X134" s="164"/>
      <c r="Y134" s="164"/>
      <c r="Z134" s="164"/>
      <c r="AA134" s="164"/>
      <c r="AB134" s="164"/>
      <c r="AC134" s="164"/>
      <c r="AD134" s="164"/>
      <c r="AE134" s="164"/>
      <c r="AF134" s="164"/>
      <c r="AG134" s="164"/>
      <c r="AH134" s="164"/>
      <c r="AI134" s="164"/>
      <c r="AJ134" s="164"/>
    </row>
    <row r="135" spans="1:36" x14ac:dyDescent="0.2">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469.10059171597641</v>
      </c>
      <c r="O135" s="173">
        <v>8863</v>
      </c>
      <c r="P135" s="172">
        <v>689.1</v>
      </c>
      <c r="Q135" s="172">
        <f t="shared" si="2"/>
        <v>984.04023668639059</v>
      </c>
      <c r="R135" s="173">
        <v>11175</v>
      </c>
      <c r="S135" s="172">
        <v>162.80000000000001</v>
      </c>
      <c r="T135" s="172">
        <f t="shared" si="3"/>
        <v>232.47968441814598</v>
      </c>
      <c r="U135" s="164"/>
      <c r="V135" s="164"/>
      <c r="W135" s="164"/>
      <c r="X135" s="164"/>
      <c r="Y135" s="164"/>
      <c r="Z135" s="164"/>
      <c r="AA135" s="164"/>
      <c r="AB135" s="164"/>
      <c r="AC135" s="164"/>
      <c r="AD135" s="164"/>
      <c r="AE135" s="164"/>
      <c r="AF135" s="164"/>
      <c r="AG135" s="164"/>
      <c r="AH135" s="164"/>
      <c r="AI135" s="164"/>
      <c r="AJ135" s="164"/>
    </row>
    <row r="136" spans="1:36" x14ac:dyDescent="0.2">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471.37925636007827</v>
      </c>
      <c r="O136" s="173">
        <v>5920</v>
      </c>
      <c r="P136" s="172">
        <v>874.6</v>
      </c>
      <c r="Q136" s="172">
        <f t="shared" si="2"/>
        <v>1239.1592954990217</v>
      </c>
      <c r="R136" s="173">
        <v>12451</v>
      </c>
      <c r="S136" s="172">
        <v>199.09999999999997</v>
      </c>
      <c r="T136" s="172">
        <f t="shared" si="3"/>
        <v>282.09080234833658</v>
      </c>
      <c r="U136" s="164"/>
      <c r="V136" s="164"/>
      <c r="W136" s="164"/>
      <c r="X136" s="164"/>
      <c r="Y136" s="164"/>
      <c r="Z136" s="164"/>
      <c r="AA136" s="164"/>
      <c r="AB136" s="164"/>
      <c r="AC136" s="164"/>
      <c r="AD136" s="164"/>
      <c r="AE136" s="164"/>
      <c r="AF136" s="164"/>
      <c r="AG136" s="164"/>
      <c r="AH136" s="164"/>
      <c r="AI136" s="164"/>
      <c r="AJ136" s="164"/>
    </row>
    <row r="137" spans="1:36" x14ac:dyDescent="0.2">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634.30088495575217</v>
      </c>
      <c r="O137" s="173">
        <v>11181</v>
      </c>
      <c r="P137" s="172">
        <v>566.99999999999977</v>
      </c>
      <c r="Q137" s="172">
        <f t="shared" si="2"/>
        <v>807.29203539822981</v>
      </c>
      <c r="R137" s="173">
        <v>18817</v>
      </c>
      <c r="S137" s="172">
        <v>227.70000000000005</v>
      </c>
      <c r="T137" s="172">
        <f t="shared" si="3"/>
        <v>324.19823008849568</v>
      </c>
      <c r="U137" s="164"/>
      <c r="V137" s="164"/>
      <c r="W137" s="164"/>
      <c r="X137" s="164"/>
      <c r="Y137" s="164"/>
      <c r="Z137" s="164"/>
      <c r="AA137" s="164"/>
      <c r="AB137" s="164"/>
      <c r="AC137" s="164"/>
      <c r="AD137" s="164"/>
      <c r="AE137" s="164"/>
      <c r="AF137" s="164"/>
      <c r="AG137" s="164"/>
      <c r="AH137" s="164"/>
      <c r="AI137" s="164"/>
      <c r="AJ137" s="164"/>
    </row>
    <row r="138" spans="1:36" x14ac:dyDescent="0.2">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574.44328502415419</v>
      </c>
      <c r="O138" s="173">
        <v>9544</v>
      </c>
      <c r="P138" s="172">
        <v>935.5</v>
      </c>
      <c r="Q138" s="172">
        <f t="shared" si="2"/>
        <v>1308.7961352657005</v>
      </c>
      <c r="R138" s="173">
        <v>13692</v>
      </c>
      <c r="S138" s="172">
        <v>192.19999999999993</v>
      </c>
      <c r="T138" s="172">
        <f t="shared" si="3"/>
        <v>268.89429951690812</v>
      </c>
      <c r="U138" s="164"/>
      <c r="V138" s="164"/>
      <c r="W138" s="164"/>
      <c r="X138" s="164"/>
      <c r="Y138" s="164"/>
      <c r="Z138" s="164"/>
      <c r="AA138" s="164"/>
      <c r="AB138" s="164"/>
      <c r="AC138" s="164"/>
      <c r="AD138" s="164"/>
      <c r="AE138" s="164"/>
      <c r="AF138" s="164"/>
      <c r="AG138" s="164"/>
      <c r="AH138" s="164"/>
      <c r="AI138" s="164"/>
      <c r="AJ138" s="164"/>
    </row>
    <row r="139" spans="1:36" x14ac:dyDescent="0.2">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478.83671128107079</v>
      </c>
      <c r="O139" s="173">
        <v>9154</v>
      </c>
      <c r="P139" s="172">
        <v>819.9</v>
      </c>
      <c r="Q139" s="172">
        <f t="shared" si="2"/>
        <v>1135.0049713193118</v>
      </c>
      <c r="R139" s="173">
        <v>12421</v>
      </c>
      <c r="S139" s="172">
        <v>198</v>
      </c>
      <c r="T139" s="172">
        <f t="shared" si="3"/>
        <v>274.09560229445509</v>
      </c>
      <c r="U139" s="164"/>
      <c r="V139" s="164"/>
      <c r="W139" s="164"/>
      <c r="X139" s="164"/>
      <c r="Y139" s="164"/>
      <c r="Z139" s="164"/>
      <c r="AA139" s="164"/>
      <c r="AB139" s="164"/>
      <c r="AC139" s="164"/>
      <c r="AD139" s="164"/>
      <c r="AE139" s="164"/>
      <c r="AF139" s="164"/>
      <c r="AG139" s="164"/>
      <c r="AH139" s="164"/>
      <c r="AI139" s="164"/>
      <c r="AJ139" s="164"/>
    </row>
    <row r="140" spans="1:36" x14ac:dyDescent="0.2">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347.74043767840158</v>
      </c>
      <c r="O140" s="173">
        <v>10238</v>
      </c>
      <c r="P140" s="172">
        <v>674.19999999999993</v>
      </c>
      <c r="Q140" s="172">
        <f t="shared" si="2"/>
        <v>928.8692673644149</v>
      </c>
      <c r="R140" s="173">
        <v>13950</v>
      </c>
      <c r="S140" s="172">
        <v>184.5</v>
      </c>
      <c r="T140" s="172">
        <f t="shared" si="3"/>
        <v>254.1921979067555</v>
      </c>
      <c r="U140" s="164"/>
      <c r="V140" s="164"/>
      <c r="W140" s="164"/>
      <c r="X140" s="164"/>
      <c r="Y140" s="164"/>
      <c r="Z140" s="164"/>
      <c r="AA140" s="164"/>
      <c r="AB140" s="164"/>
      <c r="AC140" s="164"/>
      <c r="AD140" s="164"/>
      <c r="AE140" s="164"/>
      <c r="AF140" s="164"/>
      <c r="AG140" s="164"/>
      <c r="AH140" s="164"/>
      <c r="AI140" s="164"/>
      <c r="AJ140" s="164"/>
    </row>
    <row r="141" spans="1:36" x14ac:dyDescent="0.2">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431.09971509971513</v>
      </c>
      <c r="O141" s="173">
        <v>13877</v>
      </c>
      <c r="P141" s="172">
        <v>706.20000000000027</v>
      </c>
      <c r="Q141" s="172">
        <f t="shared" si="2"/>
        <v>971.10883190883237</v>
      </c>
      <c r="R141" s="173">
        <v>14850</v>
      </c>
      <c r="S141" s="172">
        <v>193.89999999999998</v>
      </c>
      <c r="T141" s="172">
        <f t="shared" si="3"/>
        <v>266.6355175688509</v>
      </c>
      <c r="U141" s="164"/>
      <c r="V141" s="164"/>
      <c r="W141" s="164"/>
      <c r="X141" s="164"/>
      <c r="Y141" s="164"/>
      <c r="Z141" s="164"/>
      <c r="AA141" s="164"/>
      <c r="AB141" s="164"/>
      <c r="AC141" s="164"/>
      <c r="AD141" s="164"/>
      <c r="AE141" s="164"/>
      <c r="AF141" s="164"/>
      <c r="AG141" s="164"/>
      <c r="AH141" s="164"/>
      <c r="AI141" s="164"/>
      <c r="AJ141" s="164"/>
    </row>
    <row r="142" spans="1:36" x14ac:dyDescent="0.2">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657.29438202247195</v>
      </c>
      <c r="O142" s="173">
        <v>9978</v>
      </c>
      <c r="P142" s="172">
        <v>739.19999999999982</v>
      </c>
      <c r="Q142" s="172">
        <f t="shared" si="2"/>
        <v>1002.2112359550561</v>
      </c>
      <c r="R142" s="173">
        <v>13212</v>
      </c>
      <c r="S142" s="172">
        <v>215</v>
      </c>
      <c r="T142" s="172">
        <f t="shared" si="3"/>
        <v>291.498127340824</v>
      </c>
      <c r="U142" s="164"/>
      <c r="V142" s="164"/>
      <c r="W142" s="164"/>
      <c r="X142" s="164"/>
      <c r="Y142" s="164"/>
      <c r="Z142" s="164"/>
      <c r="AA142" s="164"/>
      <c r="AB142" s="164"/>
      <c r="AC142" s="164"/>
      <c r="AD142" s="164"/>
      <c r="AE142" s="164"/>
      <c r="AF142" s="164"/>
      <c r="AG142" s="164"/>
      <c r="AH142" s="164"/>
      <c r="AI142" s="164"/>
      <c r="AJ142" s="164"/>
    </row>
    <row r="143" spans="1:36" x14ac:dyDescent="0.2">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902.06125461254612</v>
      </c>
      <c r="O143" s="173">
        <v>7776</v>
      </c>
      <c r="P143" s="172">
        <v>877</v>
      </c>
      <c r="Q143" s="172">
        <f t="shared" si="2"/>
        <v>1171.490774907749</v>
      </c>
      <c r="R143" s="173">
        <v>10538</v>
      </c>
      <c r="S143" s="172">
        <v>164.1</v>
      </c>
      <c r="T143" s="172">
        <f t="shared" si="3"/>
        <v>219.20369003690035</v>
      </c>
      <c r="U143" s="164"/>
      <c r="V143" s="164"/>
      <c r="W143" s="164"/>
      <c r="X143" s="164"/>
      <c r="Y143" s="164"/>
      <c r="Z143" s="164"/>
      <c r="AA143" s="164"/>
      <c r="AB143" s="164"/>
      <c r="AC143" s="164"/>
      <c r="AD143" s="164"/>
      <c r="AE143" s="164"/>
      <c r="AF143" s="164"/>
      <c r="AG143" s="164"/>
      <c r="AH143" s="164"/>
      <c r="AI143" s="164"/>
      <c r="AJ143" s="164"/>
    </row>
    <row r="144" spans="1:36" x14ac:dyDescent="0.2">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597.16788321167894</v>
      </c>
      <c r="O144" s="173">
        <v>5711</v>
      </c>
      <c r="P144" s="172">
        <v>923</v>
      </c>
      <c r="Q144" s="172">
        <f t="shared" si="2"/>
        <v>1219.4379562043796</v>
      </c>
      <c r="R144" s="173">
        <v>11841</v>
      </c>
      <c r="S144" s="172">
        <v>190.29999999999998</v>
      </c>
      <c r="T144" s="172">
        <f t="shared" si="3"/>
        <v>251.41824817518247</v>
      </c>
      <c r="U144" s="164"/>
      <c r="V144" s="164"/>
      <c r="W144" s="164"/>
      <c r="X144" s="164"/>
      <c r="Y144" s="164"/>
      <c r="Z144" s="164"/>
      <c r="AA144" s="164"/>
      <c r="AB144" s="164"/>
      <c r="AC144" s="164"/>
      <c r="AD144" s="164"/>
      <c r="AE144" s="164"/>
      <c r="AF144" s="164"/>
      <c r="AG144" s="164"/>
      <c r="AH144" s="164"/>
      <c r="AI144" s="164"/>
      <c r="AJ144" s="164"/>
    </row>
    <row r="145" spans="1:36" x14ac:dyDescent="0.2">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536.33598519889006</v>
      </c>
      <c r="O145" s="173">
        <v>15359</v>
      </c>
      <c r="P145" s="172">
        <v>1172.1999999999998</v>
      </c>
      <c r="Q145" s="172">
        <f t="shared" si="2"/>
        <v>1570.1624421831636</v>
      </c>
      <c r="R145" s="173">
        <v>13534</v>
      </c>
      <c r="S145" s="172">
        <v>158.5</v>
      </c>
      <c r="T145" s="172">
        <f t="shared" si="3"/>
        <v>212.31082331174838</v>
      </c>
      <c r="U145" s="164"/>
      <c r="V145" s="164"/>
      <c r="W145" s="164"/>
      <c r="X145" s="164"/>
      <c r="Y145" s="164"/>
      <c r="Z145" s="164"/>
      <c r="AA145" s="164"/>
      <c r="AB145" s="164"/>
      <c r="AC145" s="164"/>
      <c r="AD145" s="164"/>
      <c r="AE145" s="164"/>
      <c r="AF145" s="164"/>
      <c r="AG145" s="164"/>
      <c r="AH145" s="164"/>
      <c r="AI145" s="164"/>
      <c r="AJ145" s="164"/>
    </row>
    <row r="146" spans="1:36" x14ac:dyDescent="0.2">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678.57516099356008</v>
      </c>
      <c r="O146" s="173">
        <v>9601</v>
      </c>
      <c r="P146" s="172">
        <v>803.30000000000018</v>
      </c>
      <c r="Q146" s="172">
        <f t="shared" si="2"/>
        <v>1070.0813247470105</v>
      </c>
      <c r="R146" s="173">
        <v>12341</v>
      </c>
      <c r="S146" s="172">
        <v>258.5</v>
      </c>
      <c r="T146" s="172">
        <f t="shared" si="3"/>
        <v>344.34958601655933</v>
      </c>
      <c r="U146" s="164"/>
      <c r="V146" s="164"/>
      <c r="W146" s="164"/>
      <c r="X146" s="164"/>
      <c r="Y146" s="164"/>
      <c r="Z146" s="164"/>
      <c r="AA146" s="164"/>
      <c r="AB146" s="164"/>
      <c r="AC146" s="164"/>
      <c r="AD146" s="164"/>
      <c r="AE146" s="164"/>
      <c r="AF146" s="164"/>
      <c r="AG146" s="164"/>
      <c r="AH146" s="164"/>
      <c r="AI146" s="164"/>
      <c r="AJ146" s="164"/>
    </row>
    <row r="147" spans="1:36" x14ac:dyDescent="0.2">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618.01646843549872</v>
      </c>
      <c r="O147" s="173">
        <v>6856</v>
      </c>
      <c r="P147" s="172">
        <v>820.40000000000009</v>
      </c>
      <c r="Q147" s="172">
        <f t="shared" si="2"/>
        <v>1086.8611161939618</v>
      </c>
      <c r="R147" s="173">
        <v>9371</v>
      </c>
      <c r="S147" s="172">
        <v>197.9</v>
      </c>
      <c r="T147" s="172">
        <f t="shared" si="3"/>
        <v>262.17676120768527</v>
      </c>
      <c r="U147" s="164"/>
      <c r="V147" s="164"/>
      <c r="W147" s="164"/>
      <c r="X147" s="164"/>
      <c r="Y147" s="164"/>
      <c r="Z147" s="164"/>
      <c r="AA147" s="164"/>
      <c r="AB147" s="164"/>
      <c r="AC147" s="164"/>
      <c r="AD147" s="164"/>
      <c r="AE147" s="164"/>
      <c r="AF147" s="164"/>
      <c r="AG147" s="164"/>
      <c r="AH147" s="164"/>
      <c r="AI147" s="164"/>
      <c r="AJ147" s="164"/>
    </row>
    <row r="148" spans="1:36" x14ac:dyDescent="0.2">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537.73454545454558</v>
      </c>
      <c r="O148" s="173">
        <v>9323</v>
      </c>
      <c r="P148" s="172">
        <v>689.09999999999991</v>
      </c>
      <c r="Q148" s="172">
        <f t="shared" si="2"/>
        <v>907.10618181818177</v>
      </c>
      <c r="R148" s="173">
        <v>14749</v>
      </c>
      <c r="S148" s="172">
        <v>233.49999999999997</v>
      </c>
      <c r="T148" s="172">
        <f t="shared" si="3"/>
        <v>307.37090909090909</v>
      </c>
      <c r="U148" s="164"/>
      <c r="V148" s="164"/>
      <c r="W148" s="164"/>
      <c r="X148" s="164"/>
      <c r="Y148" s="164"/>
      <c r="Z148" s="164"/>
      <c r="AA148" s="164"/>
      <c r="AB148" s="164"/>
      <c r="AC148" s="164"/>
      <c r="AD148" s="164"/>
      <c r="AE148" s="164"/>
      <c r="AF148" s="164"/>
      <c r="AG148" s="164"/>
      <c r="AH148" s="164"/>
      <c r="AI148" s="164"/>
      <c r="AJ148" s="164"/>
    </row>
    <row r="149" spans="1:36" x14ac:dyDescent="0.2">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664.54744525547449</v>
      </c>
      <c r="O149" s="173">
        <v>17422</v>
      </c>
      <c r="P149" s="172">
        <v>895.90000000000009</v>
      </c>
      <c r="Q149" s="172">
        <f t="shared" si="2"/>
        <v>1183.6343065693434</v>
      </c>
      <c r="R149" s="173">
        <v>14722</v>
      </c>
      <c r="S149" s="172">
        <v>184.5</v>
      </c>
      <c r="T149" s="172">
        <f t="shared" si="3"/>
        <v>243.75547445255478</v>
      </c>
      <c r="U149" s="164"/>
      <c r="V149" s="164"/>
      <c r="W149" s="164"/>
      <c r="X149" s="164"/>
      <c r="Y149" s="164"/>
      <c r="Z149" s="164"/>
      <c r="AA149" s="164"/>
      <c r="AB149" s="164"/>
      <c r="AC149" s="164"/>
      <c r="AD149" s="164"/>
      <c r="AE149" s="164"/>
      <c r="AF149" s="164"/>
      <c r="AG149" s="164"/>
      <c r="AH149" s="164"/>
      <c r="AI149" s="164"/>
      <c r="AJ149" s="164"/>
    </row>
    <row r="150" spans="1:36" x14ac:dyDescent="0.2">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605.55099099099107</v>
      </c>
      <c r="O150" s="173">
        <v>8123</v>
      </c>
      <c r="P150" s="172">
        <v>938.5</v>
      </c>
      <c r="Q150" s="172">
        <f t="shared" si="2"/>
        <v>1224.2774774774775</v>
      </c>
      <c r="R150" s="173">
        <v>14689</v>
      </c>
      <c r="S150" s="172">
        <v>194.00000000000011</v>
      </c>
      <c r="T150" s="172">
        <f t="shared" si="3"/>
        <v>253.07387387387405</v>
      </c>
      <c r="U150" s="164"/>
      <c r="V150" s="164"/>
      <c r="W150" s="164"/>
      <c r="X150" s="164"/>
      <c r="Y150" s="164"/>
      <c r="Z150" s="164"/>
      <c r="AA150" s="164"/>
      <c r="AB150" s="164"/>
      <c r="AC150" s="164"/>
      <c r="AD150" s="164"/>
      <c r="AE150" s="164"/>
      <c r="AF150" s="164"/>
      <c r="AG150" s="164"/>
      <c r="AH150" s="164"/>
      <c r="AI150" s="164"/>
      <c r="AJ150" s="164"/>
    </row>
    <row r="151" spans="1:36" x14ac:dyDescent="0.2">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791.97766143106458</v>
      </c>
      <c r="O151" s="173">
        <v>6823</v>
      </c>
      <c r="P151" s="172">
        <v>1087.2</v>
      </c>
      <c r="Q151" s="172">
        <f t="shared" si="2"/>
        <v>1373.7047120418852</v>
      </c>
      <c r="R151" s="173">
        <v>10626</v>
      </c>
      <c r="S151" s="172">
        <v>183</v>
      </c>
      <c r="T151" s="172">
        <f t="shared" si="3"/>
        <v>231.22513089005238</v>
      </c>
      <c r="U151" s="164"/>
      <c r="V151" s="164"/>
      <c r="W151" s="164"/>
      <c r="X151" s="164"/>
      <c r="Y151" s="164"/>
      <c r="Z151" s="164"/>
      <c r="AA151" s="164"/>
      <c r="AB151" s="164"/>
      <c r="AC151" s="164"/>
      <c r="AD151" s="164"/>
      <c r="AE151" s="164"/>
      <c r="AF151" s="164"/>
      <c r="AG151" s="164"/>
      <c r="AH151" s="164"/>
      <c r="AI151" s="164"/>
      <c r="AJ151" s="164"/>
    </row>
    <row r="152" spans="1:36" x14ac:dyDescent="0.2">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523.62671415850423</v>
      </c>
      <c r="O152" s="173">
        <v>5618</v>
      </c>
      <c r="P152" s="172">
        <v>817.8</v>
      </c>
      <c r="Q152" s="172">
        <f t="shared" si="2"/>
        <v>1054.4740872662512</v>
      </c>
      <c r="R152" s="173">
        <v>12719</v>
      </c>
      <c r="S152" s="172">
        <v>203.2</v>
      </c>
      <c r="T152" s="172">
        <f t="shared" si="3"/>
        <v>262.00676758682101</v>
      </c>
      <c r="U152" s="164"/>
      <c r="V152" s="164"/>
      <c r="W152" s="164"/>
      <c r="X152" s="164"/>
      <c r="Y152" s="164"/>
      <c r="Z152" s="164"/>
      <c r="AA152" s="164"/>
      <c r="AB152" s="164"/>
      <c r="AC152" s="164"/>
      <c r="AD152" s="164"/>
      <c r="AE152" s="164"/>
      <c r="AF152" s="164"/>
      <c r="AG152" s="164"/>
      <c r="AH152" s="164"/>
      <c r="AI152" s="164"/>
      <c r="AJ152" s="164"/>
    </row>
    <row r="153" spans="1:36" x14ac:dyDescent="0.2">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557.07238605898124</v>
      </c>
      <c r="O153" s="173">
        <v>16056</v>
      </c>
      <c r="P153" s="172">
        <v>860.19999999999982</v>
      </c>
      <c r="Q153" s="172">
        <f t="shared" si="2"/>
        <v>1113.1095621090258</v>
      </c>
      <c r="R153" s="173">
        <v>13690</v>
      </c>
      <c r="S153" s="172">
        <v>188.8</v>
      </c>
      <c r="T153" s="172">
        <f t="shared" si="3"/>
        <v>244.30956210902593</v>
      </c>
      <c r="U153" s="164"/>
      <c r="V153" s="164"/>
      <c r="W153" s="164"/>
      <c r="X153" s="164"/>
      <c r="Y153" s="164"/>
      <c r="Z153" s="164"/>
      <c r="AA153" s="164"/>
      <c r="AB153" s="164"/>
      <c r="AC153" s="164"/>
      <c r="AD153" s="164"/>
      <c r="AE153" s="164"/>
      <c r="AF153" s="164"/>
      <c r="AG153" s="164"/>
      <c r="AH153" s="164"/>
      <c r="AI153" s="164"/>
      <c r="AJ153" s="164"/>
    </row>
    <row r="154" spans="1:36" x14ac:dyDescent="0.2">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606.84831261101237</v>
      </c>
      <c r="O154" s="173">
        <v>7652</v>
      </c>
      <c r="P154" s="172">
        <v>762.30000000000018</v>
      </c>
      <c r="Q154" s="172">
        <f t="shared" si="2"/>
        <v>980.29342806394345</v>
      </c>
      <c r="R154" s="173">
        <v>11607</v>
      </c>
      <c r="S154" s="172">
        <v>220.90000000000009</v>
      </c>
      <c r="T154" s="172">
        <f t="shared" si="3"/>
        <v>284.07033747779769</v>
      </c>
      <c r="U154" s="164"/>
      <c r="V154" s="164"/>
      <c r="W154" s="164"/>
      <c r="X154" s="164"/>
      <c r="Y154" s="164"/>
      <c r="Z154" s="164"/>
      <c r="AA154" s="164"/>
      <c r="AB154" s="164"/>
      <c r="AC154" s="164"/>
      <c r="AD154" s="164"/>
      <c r="AE154" s="164"/>
      <c r="AF154" s="164"/>
      <c r="AG154" s="164"/>
      <c r="AH154" s="164"/>
      <c r="AI154" s="164"/>
      <c r="AJ154" s="164"/>
    </row>
    <row r="155" spans="1:36" x14ac:dyDescent="0.2">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665.74564831261102</v>
      </c>
      <c r="O155" s="173">
        <v>7033</v>
      </c>
      <c r="P155" s="172">
        <v>735.2</v>
      </c>
      <c r="Q155" s="172">
        <f t="shared" si="2"/>
        <v>945.44369449378348</v>
      </c>
      <c r="R155" s="173">
        <v>8913</v>
      </c>
      <c r="S155" s="172">
        <v>178.89999999999998</v>
      </c>
      <c r="T155" s="172">
        <f t="shared" si="3"/>
        <v>230.05968028419181</v>
      </c>
      <c r="U155" s="164"/>
      <c r="V155" s="164"/>
      <c r="W155" s="164"/>
      <c r="X155" s="164"/>
      <c r="Y155" s="164"/>
      <c r="Z155" s="164"/>
      <c r="AA155" s="164"/>
      <c r="AB155" s="164"/>
      <c r="AC155" s="164"/>
      <c r="AD155" s="164"/>
      <c r="AE155" s="164"/>
      <c r="AF155" s="164"/>
      <c r="AG155" s="164"/>
      <c r="AH155" s="164"/>
      <c r="AI155" s="164"/>
      <c r="AJ155" s="164"/>
    </row>
    <row r="156" spans="1:36" x14ac:dyDescent="0.2">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440.14603174603172</v>
      </c>
      <c r="O156" s="173">
        <v>6436</v>
      </c>
      <c r="P156" s="172">
        <v>708.3</v>
      </c>
      <c r="Q156" s="172">
        <f t="shared" si="2"/>
        <v>904.42539682539677</v>
      </c>
      <c r="R156" s="173">
        <v>10802</v>
      </c>
      <c r="S156" s="172">
        <v>228.40000000000003</v>
      </c>
      <c r="T156" s="172">
        <f t="shared" si="3"/>
        <v>291.64303350970022</v>
      </c>
      <c r="U156" s="164"/>
      <c r="V156" s="164"/>
      <c r="W156" s="164"/>
      <c r="X156" s="164"/>
      <c r="Y156" s="164"/>
      <c r="Z156" s="164"/>
      <c r="AA156" s="164"/>
      <c r="AB156" s="164"/>
      <c r="AC156" s="164"/>
      <c r="AD156" s="164"/>
      <c r="AE156" s="164"/>
      <c r="AF156" s="164"/>
      <c r="AG156" s="164"/>
      <c r="AH156" s="164"/>
      <c r="AI156" s="164"/>
      <c r="AJ156" s="164"/>
    </row>
    <row r="157" spans="1:36" x14ac:dyDescent="0.2">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581.89097345132734</v>
      </c>
      <c r="O157" s="173">
        <v>11805</v>
      </c>
      <c r="P157" s="172">
        <v>652.69999999999982</v>
      </c>
      <c r="Q157" s="172">
        <f t="shared" si="2"/>
        <v>836.38017699115039</v>
      </c>
      <c r="R157" s="173">
        <v>11365</v>
      </c>
      <c r="S157" s="172">
        <v>160.7999999999999</v>
      </c>
      <c r="T157" s="172">
        <f t="shared" si="3"/>
        <v>206.0516814159291</v>
      </c>
      <c r="U157" s="164"/>
      <c r="V157" s="164"/>
      <c r="W157" s="164"/>
      <c r="X157" s="164"/>
      <c r="Y157" s="164"/>
      <c r="Z157" s="164"/>
      <c r="AA157" s="164"/>
      <c r="AB157" s="164"/>
      <c r="AC157" s="164"/>
      <c r="AD157" s="164"/>
      <c r="AE157" s="164"/>
      <c r="AF157" s="164"/>
      <c r="AG157" s="164"/>
      <c r="AH157" s="164"/>
      <c r="AI157" s="164"/>
      <c r="AJ157" s="164"/>
    </row>
    <row r="158" spans="1:36" x14ac:dyDescent="0.2">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543.889122807018</v>
      </c>
      <c r="O158" s="173">
        <v>10088</v>
      </c>
      <c r="P158" s="172">
        <v>709.40000000000055</v>
      </c>
      <c r="Q158" s="172">
        <f t="shared" si="2"/>
        <v>901.06245614035163</v>
      </c>
      <c r="R158" s="173">
        <v>9276</v>
      </c>
      <c r="S158" s="172">
        <v>162.90000000000009</v>
      </c>
      <c r="T158" s="172">
        <f t="shared" si="3"/>
        <v>206.91157894736855</v>
      </c>
      <c r="U158" s="164"/>
      <c r="V158" s="164"/>
      <c r="W158" s="164"/>
      <c r="X158" s="164"/>
      <c r="Y158" s="164"/>
      <c r="Z158" s="164"/>
      <c r="AA158" s="164"/>
      <c r="AB158" s="164"/>
      <c r="AC158" s="164"/>
      <c r="AD158" s="164"/>
      <c r="AE158" s="164"/>
      <c r="AF158" s="164"/>
      <c r="AG158" s="164"/>
      <c r="AH158" s="164"/>
      <c r="AI158" s="164"/>
      <c r="AJ158" s="164"/>
    </row>
    <row r="159" spans="1:36" x14ac:dyDescent="0.2">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532.33421284080919</v>
      </c>
      <c r="O159" s="173">
        <v>7287</v>
      </c>
      <c r="P159" s="172">
        <v>715.2</v>
      </c>
      <c r="Q159" s="172">
        <f t="shared" si="2"/>
        <v>910.82638522427442</v>
      </c>
      <c r="R159" s="173">
        <v>7498</v>
      </c>
      <c r="S159" s="172">
        <v>159.69999999999999</v>
      </c>
      <c r="T159" s="172">
        <f t="shared" si="3"/>
        <v>203.38223394898858</v>
      </c>
      <c r="U159" s="164"/>
      <c r="V159" s="164"/>
      <c r="W159" s="164"/>
      <c r="X159" s="164"/>
      <c r="Y159" s="164"/>
      <c r="Z159" s="164"/>
      <c r="AA159" s="164"/>
      <c r="AB159" s="164"/>
      <c r="AC159" s="164"/>
      <c r="AD159" s="164"/>
      <c r="AE159" s="164"/>
      <c r="AF159" s="164"/>
      <c r="AG159" s="164"/>
      <c r="AH159" s="164"/>
      <c r="AI159" s="164"/>
      <c r="AJ159" s="164"/>
    </row>
    <row r="160" spans="1:36" x14ac:dyDescent="0.2">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406.24444444444453</v>
      </c>
      <c r="O160" s="173">
        <v>6172</v>
      </c>
      <c r="P160" s="172">
        <v>745.5</v>
      </c>
      <c r="Q160" s="172">
        <f t="shared" si="2"/>
        <v>937.05208333333337</v>
      </c>
      <c r="R160" s="173">
        <v>11610</v>
      </c>
      <c r="S160" s="172">
        <v>152.50000000000006</v>
      </c>
      <c r="T160" s="172">
        <f t="shared" si="3"/>
        <v>191.68402777777789</v>
      </c>
      <c r="U160" s="164"/>
      <c r="V160" s="164"/>
      <c r="W160" s="164"/>
      <c r="X160" s="164"/>
      <c r="Y160" s="164"/>
      <c r="Z160" s="164"/>
      <c r="AA160" s="164"/>
      <c r="AB160" s="164"/>
      <c r="AC160" s="164"/>
      <c r="AD160" s="164"/>
      <c r="AE160" s="164"/>
      <c r="AF160" s="164"/>
      <c r="AG160" s="164"/>
      <c r="AH160" s="164"/>
      <c r="AI160" s="164"/>
      <c r="AJ160" s="164"/>
    </row>
    <row r="161" spans="1:36" x14ac:dyDescent="0.2">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563.97775847089486</v>
      </c>
      <c r="O161" s="173">
        <v>6734</v>
      </c>
      <c r="P161" s="172">
        <v>832.10000000000014</v>
      </c>
      <c r="Q161" s="172">
        <f t="shared" si="2"/>
        <v>1046.8121633362298</v>
      </c>
      <c r="R161" s="173">
        <v>8742</v>
      </c>
      <c r="S161" s="172">
        <v>152.99999999999994</v>
      </c>
      <c r="T161" s="172">
        <f t="shared" si="3"/>
        <v>192.47958297132922</v>
      </c>
      <c r="U161" s="164"/>
      <c r="V161" s="164"/>
      <c r="W161" s="164"/>
      <c r="X161" s="164"/>
      <c r="Y161" s="164"/>
      <c r="Z161" s="164"/>
      <c r="AA161" s="164"/>
      <c r="AB161" s="164"/>
      <c r="AC161" s="164"/>
      <c r="AD161" s="164"/>
      <c r="AE161" s="164"/>
      <c r="AF161" s="164"/>
      <c r="AG161" s="164"/>
      <c r="AH161" s="164"/>
      <c r="AI161" s="164"/>
      <c r="AJ161" s="164"/>
    </row>
    <row r="162" spans="1:36" x14ac:dyDescent="0.2">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597.67448275862068</v>
      </c>
      <c r="O162" s="173">
        <v>8144</v>
      </c>
      <c r="P162" s="172">
        <v>795.79999999999973</v>
      </c>
      <c r="Q162" s="172">
        <f t="shared" si="2"/>
        <v>993.37793103448246</v>
      </c>
      <c r="R162" s="173">
        <v>11407</v>
      </c>
      <c r="S162" s="172">
        <v>142.00000000000006</v>
      </c>
      <c r="T162" s="172">
        <f t="shared" si="3"/>
        <v>177.25517241379319</v>
      </c>
      <c r="U162" s="164"/>
      <c r="V162" s="164"/>
      <c r="W162" s="164"/>
      <c r="X162" s="164"/>
      <c r="Y162" s="164"/>
      <c r="Z162" s="164"/>
      <c r="AA162" s="164"/>
      <c r="AB162" s="164"/>
      <c r="AC162" s="164"/>
      <c r="AD162" s="164"/>
      <c r="AE162" s="164"/>
      <c r="AF162" s="164"/>
      <c r="AG162" s="164"/>
      <c r="AH162" s="164"/>
      <c r="AI162" s="164"/>
      <c r="AJ162" s="164"/>
    </row>
    <row r="163" spans="1:36" x14ac:dyDescent="0.2">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726.48370497427118</v>
      </c>
      <c r="O163" s="173">
        <v>6106</v>
      </c>
      <c r="P163" s="172">
        <v>947.2</v>
      </c>
      <c r="Q163" s="172">
        <f t="shared" si="2"/>
        <v>1176.2826758147517</v>
      </c>
      <c r="R163" s="173">
        <v>7106</v>
      </c>
      <c r="S163" s="172">
        <v>150.6</v>
      </c>
      <c r="T163" s="172">
        <f t="shared" si="3"/>
        <v>187.02298456260721</v>
      </c>
      <c r="U163" s="164"/>
      <c r="V163" s="164"/>
      <c r="W163" s="164"/>
      <c r="X163" s="164"/>
      <c r="Y163" s="164"/>
      <c r="Z163" s="164"/>
      <c r="AA163" s="164"/>
      <c r="AB163" s="164"/>
      <c r="AC163" s="164"/>
      <c r="AD163" s="164"/>
      <c r="AE163" s="164"/>
      <c r="AF163" s="164"/>
      <c r="AG163" s="164"/>
      <c r="AH163" s="164"/>
      <c r="AI163" s="164"/>
      <c r="AJ163" s="164"/>
    </row>
    <row r="164" spans="1:36" x14ac:dyDescent="0.2">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532.77557251908388</v>
      </c>
      <c r="O164" s="173">
        <v>5246</v>
      </c>
      <c r="P164" s="172">
        <v>811.2</v>
      </c>
      <c r="Q164" s="172">
        <f t="shared" si="2"/>
        <v>996.28295165394411</v>
      </c>
      <c r="R164" s="173">
        <v>9193</v>
      </c>
      <c r="S164" s="172">
        <v>176.1</v>
      </c>
      <c r="T164" s="172">
        <f t="shared" si="3"/>
        <v>216.27888040712469</v>
      </c>
      <c r="U164" s="164"/>
      <c r="V164" s="164"/>
      <c r="W164" s="164"/>
      <c r="X164" s="164"/>
      <c r="Y164" s="164"/>
      <c r="Z164" s="164"/>
      <c r="AA164" s="164"/>
      <c r="AB164" s="164"/>
      <c r="AC164" s="164"/>
      <c r="AD164" s="164"/>
      <c r="AE164" s="164"/>
      <c r="AF164" s="164"/>
      <c r="AG164" s="164"/>
      <c r="AH164" s="164"/>
      <c r="AI164" s="164"/>
      <c r="AJ164" s="164"/>
    </row>
    <row r="165" spans="1:36" x14ac:dyDescent="0.2">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613.02369991474848</v>
      </c>
      <c r="O165" s="173">
        <v>9450</v>
      </c>
      <c r="P165" s="172">
        <v>855.90000000000009</v>
      </c>
      <c r="Q165" s="172">
        <f t="shared" si="2"/>
        <v>1056.5585677749364</v>
      </c>
      <c r="R165" s="173">
        <v>10840</v>
      </c>
      <c r="S165" s="172">
        <v>167.10000000000002</v>
      </c>
      <c r="T165" s="172">
        <f t="shared" si="3"/>
        <v>206.27519181585683</v>
      </c>
      <c r="U165" s="164"/>
      <c r="V165" s="164"/>
      <c r="W165" s="164"/>
      <c r="X165" s="164"/>
      <c r="Y165" s="164"/>
      <c r="Z165" s="164"/>
      <c r="AA165" s="164"/>
      <c r="AB165" s="164"/>
      <c r="AC165" s="164"/>
      <c r="AD165" s="164"/>
      <c r="AE165" s="164"/>
      <c r="AF165" s="164"/>
      <c r="AG165" s="164"/>
      <c r="AH165" s="164"/>
      <c r="AI165" s="164"/>
      <c r="AJ165" s="164"/>
    </row>
    <row r="166" spans="1:36" x14ac:dyDescent="0.2">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639.55361344537835</v>
      </c>
      <c r="O166" s="173">
        <v>10233</v>
      </c>
      <c r="P166" s="172">
        <v>826</v>
      </c>
      <c r="Q166" s="172">
        <f t="shared" si="2"/>
        <v>1005.0823529411766</v>
      </c>
      <c r="R166" s="173">
        <v>9520</v>
      </c>
      <c r="S166" s="172">
        <v>144.09999999999997</v>
      </c>
      <c r="T166" s="172">
        <f t="shared" si="3"/>
        <v>175.34184873949576</v>
      </c>
      <c r="U166" s="164"/>
      <c r="V166" s="164"/>
      <c r="W166" s="164"/>
      <c r="X166" s="164"/>
      <c r="Y166" s="164"/>
      <c r="Z166" s="164"/>
      <c r="AA166" s="164"/>
      <c r="AB166" s="164"/>
      <c r="AC166" s="164"/>
      <c r="AD166" s="164"/>
      <c r="AE166" s="164"/>
      <c r="AF166" s="164"/>
      <c r="AG166" s="164"/>
      <c r="AH166" s="164"/>
      <c r="AI166" s="164"/>
      <c r="AJ166" s="164"/>
    </row>
    <row r="167" spans="1:36" x14ac:dyDescent="0.2">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800.52834042553195</v>
      </c>
      <c r="O167" s="173">
        <v>7737</v>
      </c>
      <c r="P167" s="172">
        <v>1092.1999999999998</v>
      </c>
      <c r="Q167" s="172">
        <f t="shared" si="2"/>
        <v>1345.9622127659575</v>
      </c>
      <c r="R167" s="173">
        <v>8112</v>
      </c>
      <c r="S167" s="172">
        <v>167.4</v>
      </c>
      <c r="T167" s="172">
        <f t="shared" si="3"/>
        <v>206.29378723404258</v>
      </c>
      <c r="U167" s="164"/>
      <c r="V167" s="164"/>
      <c r="W167" s="164"/>
      <c r="X167" s="164"/>
      <c r="Y167" s="164"/>
      <c r="Z167" s="164"/>
      <c r="AA167" s="164"/>
      <c r="AB167" s="164"/>
      <c r="AC167" s="164"/>
      <c r="AD167" s="164"/>
      <c r="AE167" s="164"/>
      <c r="AF167" s="164"/>
      <c r="AG167" s="164"/>
      <c r="AH167" s="164"/>
      <c r="AI167" s="164"/>
      <c r="AJ167" s="164"/>
    </row>
    <row r="168" spans="1:36" x14ac:dyDescent="0.2">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629.3842772612004</v>
      </c>
      <c r="O168" s="173">
        <v>5067</v>
      </c>
      <c r="P168" s="172">
        <v>1041.6999999999998</v>
      </c>
      <c r="Q168" s="172">
        <f t="shared" ref="Q168:Q189" si="5">P168/I168*$I$69</f>
        <v>1275.047844463229</v>
      </c>
      <c r="R168" s="173">
        <v>10608</v>
      </c>
      <c r="S168" s="172">
        <v>160.99999999999997</v>
      </c>
      <c r="T168" s="172">
        <f t="shared" ref="T168:T189" si="6">S168/I168*$I$69</f>
        <v>197.06508875739644</v>
      </c>
      <c r="U168" s="164"/>
      <c r="V168" s="164"/>
      <c r="W168" s="164"/>
      <c r="X168" s="164"/>
      <c r="Y168" s="164"/>
      <c r="Z168" s="164"/>
      <c r="AA168" s="164"/>
      <c r="AB168" s="164"/>
      <c r="AC168" s="164"/>
      <c r="AD168" s="164"/>
      <c r="AE168" s="164"/>
      <c r="AF168" s="164"/>
      <c r="AG168" s="164"/>
      <c r="AH168" s="164"/>
      <c r="AI168" s="164"/>
      <c r="AJ168" s="164"/>
    </row>
    <row r="169" spans="1:36" x14ac:dyDescent="0.2">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804.14397283531457</v>
      </c>
      <c r="O169" s="173">
        <v>6417</v>
      </c>
      <c r="P169" s="172">
        <v>679.60000000000036</v>
      </c>
      <c r="Q169" s="172">
        <f t="shared" si="5"/>
        <v>835.36570458404128</v>
      </c>
      <c r="R169" s="173">
        <v>10319</v>
      </c>
      <c r="S169" s="172">
        <v>152.89999999999998</v>
      </c>
      <c r="T169" s="172">
        <f t="shared" si="6"/>
        <v>187.94499151103562</v>
      </c>
      <c r="U169" s="164"/>
      <c r="V169" s="164"/>
      <c r="W169" s="164"/>
      <c r="X169" s="164"/>
      <c r="Y169" s="164"/>
      <c r="Z169" s="164"/>
      <c r="AA169" s="164"/>
      <c r="AB169" s="164"/>
      <c r="AC169" s="164"/>
      <c r="AD169" s="164"/>
      <c r="AE169" s="164"/>
      <c r="AF169" s="164"/>
      <c r="AG169" s="164"/>
      <c r="AH169" s="164"/>
      <c r="AI169" s="164"/>
      <c r="AJ169" s="164"/>
    </row>
    <row r="170" spans="1:36" x14ac:dyDescent="0.2">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679.88874172185399</v>
      </c>
      <c r="O170" s="173">
        <v>5114</v>
      </c>
      <c r="P170" s="172">
        <v>911.69999999999982</v>
      </c>
      <c r="Q170" s="172">
        <f t="shared" si="5"/>
        <v>1092.8324503311258</v>
      </c>
      <c r="R170" s="173">
        <v>8645</v>
      </c>
      <c r="S170" s="172">
        <v>142.80000000000007</v>
      </c>
      <c r="T170" s="172">
        <f t="shared" si="6"/>
        <v>171.1708609271524</v>
      </c>
      <c r="U170" s="164"/>
      <c r="V170" s="164"/>
      <c r="W170" s="164"/>
      <c r="X170" s="164"/>
      <c r="Y170" s="164"/>
      <c r="Z170" s="164"/>
      <c r="AA170" s="164"/>
      <c r="AB170" s="164"/>
      <c r="AC170" s="164"/>
      <c r="AD170" s="164"/>
      <c r="AE170" s="164"/>
      <c r="AF170" s="164"/>
      <c r="AG170" s="164"/>
      <c r="AH170" s="164"/>
      <c r="AI170" s="164"/>
      <c r="AJ170" s="164"/>
    </row>
    <row r="171" spans="1:36" x14ac:dyDescent="0.2">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703.09368334700571</v>
      </c>
      <c r="O171" s="173">
        <v>6274</v>
      </c>
      <c r="P171" s="172">
        <v>963.6</v>
      </c>
      <c r="Q171" s="172">
        <f t="shared" si="5"/>
        <v>1144.6208367514357</v>
      </c>
      <c r="R171" s="173">
        <v>7939</v>
      </c>
      <c r="S171" s="172">
        <v>160.1</v>
      </c>
      <c r="T171" s="172">
        <f t="shared" si="6"/>
        <v>190.17621000820344</v>
      </c>
      <c r="U171" s="164"/>
      <c r="V171" s="164"/>
      <c r="W171" s="164"/>
      <c r="X171" s="164"/>
      <c r="Y171" s="164"/>
      <c r="Z171" s="164"/>
      <c r="AA171" s="164"/>
      <c r="AB171" s="164"/>
      <c r="AC171" s="164"/>
      <c r="AD171" s="164"/>
      <c r="AE171" s="164"/>
      <c r="AF171" s="164"/>
      <c r="AG171" s="164"/>
      <c r="AH171" s="164"/>
      <c r="AI171" s="164"/>
      <c r="AJ171" s="164"/>
    </row>
    <row r="172" spans="1:36" x14ac:dyDescent="0.2">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650.88786885245906</v>
      </c>
      <c r="O172" s="173">
        <v>5831</v>
      </c>
      <c r="P172" s="172">
        <v>1153.8000000000002</v>
      </c>
      <c r="Q172" s="172">
        <f t="shared" si="5"/>
        <v>1369.4281967213119</v>
      </c>
      <c r="R172" s="173">
        <v>10207</v>
      </c>
      <c r="S172" s="172">
        <v>188.4</v>
      </c>
      <c r="T172" s="172">
        <f t="shared" si="6"/>
        <v>223.6091803278689</v>
      </c>
      <c r="U172" s="164"/>
      <c r="V172" s="164"/>
      <c r="W172" s="164"/>
      <c r="X172" s="164"/>
      <c r="Y172" s="164"/>
      <c r="Z172" s="164"/>
      <c r="AA172" s="164"/>
      <c r="AB172" s="164"/>
      <c r="AC172" s="164"/>
      <c r="AD172" s="164"/>
      <c r="AE172" s="164"/>
      <c r="AF172" s="164"/>
      <c r="AG172" s="164"/>
      <c r="AH172" s="164"/>
      <c r="AI172" s="164"/>
      <c r="AJ172" s="164"/>
    </row>
    <row r="173" spans="1:36" x14ac:dyDescent="0.2">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850.09715678310363</v>
      </c>
      <c r="O173" s="173">
        <v>12252</v>
      </c>
      <c r="P173" s="172">
        <v>1486.4999999999995</v>
      </c>
      <c r="Q173" s="172">
        <f t="shared" si="5"/>
        <v>1748.5393988627129</v>
      </c>
      <c r="R173" s="173">
        <v>11007</v>
      </c>
      <c r="S173" s="172">
        <v>186.29999999999995</v>
      </c>
      <c r="T173" s="172">
        <f t="shared" si="6"/>
        <v>219.14086108854588</v>
      </c>
      <c r="U173" s="164"/>
      <c r="V173" s="164"/>
      <c r="W173" s="164"/>
      <c r="X173" s="164"/>
      <c r="Y173" s="164"/>
      <c r="Z173" s="164"/>
      <c r="AA173" s="164"/>
      <c r="AB173" s="164"/>
      <c r="AC173" s="164"/>
      <c r="AD173" s="164"/>
      <c r="AE173" s="164"/>
      <c r="AF173" s="164"/>
      <c r="AG173" s="164"/>
      <c r="AH173" s="164"/>
      <c r="AI173" s="164"/>
      <c r="AJ173" s="164"/>
    </row>
    <row r="174" spans="1:36" x14ac:dyDescent="0.2">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816.43047313552552</v>
      </c>
      <c r="O174" s="173">
        <v>7247</v>
      </c>
      <c r="P174" s="172">
        <v>1160</v>
      </c>
      <c r="Q174" s="172">
        <f t="shared" si="5"/>
        <v>1346.9767441860467</v>
      </c>
      <c r="R174" s="173">
        <v>10145</v>
      </c>
      <c r="S174" s="172">
        <v>269.60000000000014</v>
      </c>
      <c r="T174" s="172">
        <f t="shared" si="6"/>
        <v>313.0559743384124</v>
      </c>
      <c r="U174" s="164"/>
      <c r="V174" s="164"/>
      <c r="W174" s="164"/>
      <c r="X174" s="164"/>
      <c r="Y174" s="164"/>
      <c r="Z174" s="164"/>
      <c r="AA174" s="164"/>
      <c r="AB174" s="164"/>
      <c r="AC174" s="164"/>
      <c r="AD174" s="164"/>
      <c r="AE174" s="164"/>
      <c r="AF174" s="164"/>
      <c r="AG174" s="164"/>
      <c r="AH174" s="164"/>
      <c r="AI174" s="164"/>
      <c r="AJ174" s="164"/>
    </row>
    <row r="175" spans="1:36" x14ac:dyDescent="0.2">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856.75263999999993</v>
      </c>
      <c r="O175" s="173">
        <v>6194</v>
      </c>
      <c r="P175" s="172">
        <v>1049.9000000000001</v>
      </c>
      <c r="Q175" s="172">
        <f t="shared" si="5"/>
        <v>1216.2041600000002</v>
      </c>
      <c r="R175" s="173">
        <v>8619</v>
      </c>
      <c r="S175" s="172">
        <v>213.2</v>
      </c>
      <c r="T175" s="172">
        <f t="shared" si="6"/>
        <v>246.97088000000002</v>
      </c>
      <c r="U175" s="164"/>
      <c r="V175" s="164"/>
      <c r="W175" s="164"/>
      <c r="X175" s="164"/>
      <c r="Y175" s="164"/>
      <c r="Z175" s="164"/>
      <c r="AA175" s="164"/>
      <c r="AB175" s="164"/>
      <c r="AC175" s="164"/>
      <c r="AD175" s="164"/>
      <c r="AE175" s="164"/>
      <c r="AF175" s="164"/>
      <c r="AG175" s="164"/>
      <c r="AH175" s="164"/>
      <c r="AI175" s="164"/>
      <c r="AJ175" s="164"/>
    </row>
    <row r="176" spans="1:36" x14ac:dyDescent="0.2">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695.54685759745439</v>
      </c>
      <c r="O176" s="173">
        <v>5486</v>
      </c>
      <c r="P176" s="172">
        <v>1077.9000000000001</v>
      </c>
      <c r="Q176" s="172">
        <f t="shared" si="5"/>
        <v>1241.6859188544154</v>
      </c>
      <c r="R176" s="173">
        <v>11296</v>
      </c>
      <c r="S176" s="172">
        <v>235.3</v>
      </c>
      <c r="T176" s="172">
        <f t="shared" si="6"/>
        <v>271.05361972951476</v>
      </c>
      <c r="U176" s="164"/>
      <c r="V176" s="164"/>
      <c r="W176" s="164"/>
      <c r="X176" s="164"/>
      <c r="Y176" s="164"/>
      <c r="Z176" s="164"/>
      <c r="AA176" s="164"/>
      <c r="AB176" s="164"/>
      <c r="AC176" s="164"/>
      <c r="AD176" s="164"/>
      <c r="AE176" s="164"/>
      <c r="AF176" s="164"/>
      <c r="AG176" s="164"/>
      <c r="AH176" s="164"/>
      <c r="AI176" s="164"/>
      <c r="AJ176" s="164"/>
    </row>
    <row r="177" spans="1:36" x14ac:dyDescent="0.2">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918.79872408293443</v>
      </c>
      <c r="O177" s="173">
        <v>13278</v>
      </c>
      <c r="P177" s="172">
        <v>1278.0999999999999</v>
      </c>
      <c r="Q177" s="172">
        <f t="shared" si="5"/>
        <v>1475.8283891547048</v>
      </c>
      <c r="R177" s="173">
        <v>11383</v>
      </c>
      <c r="S177" s="172">
        <v>231.79999999999995</v>
      </c>
      <c r="T177" s="172">
        <f t="shared" si="6"/>
        <v>267.66060606060603</v>
      </c>
      <c r="U177" s="164"/>
      <c r="V177" s="164"/>
      <c r="W177" s="164"/>
      <c r="X177" s="164"/>
      <c r="Y177" s="164"/>
      <c r="Z177" s="164"/>
      <c r="AA177" s="164"/>
      <c r="AB177" s="164"/>
      <c r="AC177" s="164"/>
      <c r="AD177" s="164"/>
      <c r="AE177" s="164"/>
      <c r="AF177" s="164"/>
      <c r="AG177" s="164"/>
      <c r="AH177" s="164"/>
      <c r="AI177" s="164"/>
      <c r="AJ177" s="164"/>
    </row>
    <row r="178" spans="1:36" x14ac:dyDescent="0.2">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868.45687203791499</v>
      </c>
      <c r="O178" s="173">
        <v>6227</v>
      </c>
      <c r="P178" s="172">
        <v>1192.2000000000003</v>
      </c>
      <c r="Q178" s="172">
        <f t="shared" si="5"/>
        <v>1363.5905213270148</v>
      </c>
      <c r="R178" s="173">
        <v>10409</v>
      </c>
      <c r="S178" s="172">
        <v>276.40000000000009</v>
      </c>
      <c r="T178" s="172">
        <f t="shared" si="6"/>
        <v>316.13522906793065</v>
      </c>
      <c r="U178" s="164"/>
      <c r="V178" s="164"/>
      <c r="W178" s="164"/>
      <c r="X178" s="164"/>
      <c r="Y178" s="164"/>
      <c r="Z178" s="164"/>
      <c r="AA178" s="164"/>
      <c r="AB178" s="164"/>
      <c r="AC178" s="164"/>
      <c r="AD178" s="164"/>
      <c r="AE178" s="164"/>
      <c r="AF178" s="164"/>
      <c r="AG178" s="164"/>
      <c r="AH178" s="164"/>
      <c r="AI178" s="164"/>
      <c r="AJ178" s="164"/>
    </row>
    <row r="179" spans="1:36" x14ac:dyDescent="0.2">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1905.0427086087475</v>
      </c>
      <c r="O179" s="173">
        <v>6690</v>
      </c>
      <c r="P179" s="172">
        <v>1648.5</v>
      </c>
      <c r="Q179" s="172">
        <f t="shared" si="5"/>
        <v>1854.7226107226111</v>
      </c>
      <c r="R179" s="173">
        <v>7227</v>
      </c>
      <c r="S179" s="172">
        <v>243.10000000000002</v>
      </c>
      <c r="T179" s="172">
        <f t="shared" si="6"/>
        <v>273.51111111111118</v>
      </c>
      <c r="U179" s="164"/>
      <c r="V179" s="164"/>
      <c r="W179" s="164"/>
      <c r="X179" s="164"/>
      <c r="Y179" s="164"/>
      <c r="Z179" s="164"/>
      <c r="AA179" s="164"/>
      <c r="AB179" s="164"/>
      <c r="AC179" s="164"/>
      <c r="AD179" s="164"/>
      <c r="AE179" s="164"/>
      <c r="AF179" s="164"/>
      <c r="AG179" s="164"/>
      <c r="AH179" s="164"/>
      <c r="AI179" s="164"/>
      <c r="AJ179" s="164"/>
    </row>
    <row r="180" spans="1:36" x14ac:dyDescent="0.2">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971.66640175726889</v>
      </c>
      <c r="O180" s="173">
        <v>5716</v>
      </c>
      <c r="P180" s="172">
        <v>1381.6999999999998</v>
      </c>
      <c r="Q180" s="172">
        <f t="shared" si="5"/>
        <v>1552.134678044996</v>
      </c>
      <c r="R180" s="173">
        <v>10696</v>
      </c>
      <c r="S180" s="172">
        <v>201.60000000000002</v>
      </c>
      <c r="T180" s="172">
        <f t="shared" si="6"/>
        <v>226.46764934057413</v>
      </c>
      <c r="U180" s="164"/>
      <c r="V180" s="164"/>
      <c r="W180" s="164"/>
      <c r="X180" s="164"/>
      <c r="Y180" s="164"/>
      <c r="Z180" s="164"/>
      <c r="AA180" s="164"/>
      <c r="AB180" s="164"/>
      <c r="AC180" s="164"/>
      <c r="AD180" s="164"/>
      <c r="AE180" s="164"/>
      <c r="AF180" s="164"/>
      <c r="AG180" s="164"/>
      <c r="AH180" s="164"/>
      <c r="AI180" s="164"/>
      <c r="AJ180" s="164"/>
    </row>
    <row r="181" spans="1:36" x14ac:dyDescent="0.2">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976.34081407813926</v>
      </c>
      <c r="O181" s="173">
        <v>9089</v>
      </c>
      <c r="P181" s="172">
        <v>1286.1999999999998</v>
      </c>
      <c r="Q181" s="172">
        <f t="shared" si="5"/>
        <v>1457.2907668231612</v>
      </c>
      <c r="R181" s="173">
        <v>11532</v>
      </c>
      <c r="S181" s="172">
        <v>200.69999999999993</v>
      </c>
      <c r="T181" s="172">
        <f t="shared" si="6"/>
        <v>227.39718309859148</v>
      </c>
      <c r="U181" s="164"/>
      <c r="V181" s="164"/>
      <c r="W181" s="164"/>
      <c r="X181" s="164"/>
      <c r="Y181" s="164"/>
      <c r="Z181" s="164"/>
      <c r="AA181" s="164"/>
      <c r="AB181" s="164"/>
      <c r="AC181" s="164"/>
      <c r="AD181" s="164"/>
      <c r="AE181" s="164"/>
      <c r="AF181" s="164"/>
      <c r="AG181" s="164"/>
      <c r="AH181" s="164"/>
      <c r="AI181" s="164"/>
      <c r="AJ181" s="164"/>
    </row>
    <row r="182" spans="1:36" x14ac:dyDescent="0.2">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998.83820017812968</v>
      </c>
      <c r="O182" s="173">
        <v>5858</v>
      </c>
      <c r="P182" s="172">
        <v>1310.8000000000011</v>
      </c>
      <c r="Q182" s="172">
        <f t="shared" si="5"/>
        <v>1471.3475968992261</v>
      </c>
      <c r="R182" s="173">
        <v>9548</v>
      </c>
      <c r="S182" s="172">
        <v>205</v>
      </c>
      <c r="T182" s="172">
        <f t="shared" si="6"/>
        <v>230.10852713178295</v>
      </c>
      <c r="U182" s="164"/>
      <c r="V182" s="164"/>
      <c r="W182" s="164"/>
      <c r="X182" s="164"/>
      <c r="Y182" s="164"/>
      <c r="Z182" s="164"/>
      <c r="AA182" s="164"/>
      <c r="AB182" s="164"/>
      <c r="AC182" s="164"/>
      <c r="AD182" s="164"/>
      <c r="AE182" s="164"/>
      <c r="AF182" s="164"/>
      <c r="AG182" s="164"/>
      <c r="AH182" s="164"/>
      <c r="AI182" s="164"/>
      <c r="AJ182" s="164"/>
    </row>
    <row r="183" spans="1:36" x14ac:dyDescent="0.2">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1180.4435776834252</v>
      </c>
      <c r="O183" s="173">
        <v>5959</v>
      </c>
      <c r="P183" s="172">
        <v>1698.7</v>
      </c>
      <c r="Q183" s="172">
        <f t="shared" si="5"/>
        <v>1889.1840245775732</v>
      </c>
      <c r="R183" s="173">
        <v>6732</v>
      </c>
      <c r="S183" s="172">
        <v>156.5</v>
      </c>
      <c r="T183" s="172">
        <f t="shared" si="6"/>
        <v>174.04915514592938</v>
      </c>
      <c r="U183" s="164"/>
      <c r="V183" s="164"/>
      <c r="W183" s="164"/>
      <c r="X183" s="164"/>
      <c r="Y183" s="164"/>
      <c r="Z183" s="164"/>
      <c r="AA183" s="164"/>
      <c r="AB183" s="164"/>
      <c r="AC183" s="164"/>
      <c r="AD183" s="164"/>
      <c r="AE183" s="164"/>
      <c r="AF183" s="164"/>
      <c r="AG183" s="164"/>
      <c r="AH183" s="164"/>
      <c r="AI183" s="164"/>
      <c r="AJ183" s="164"/>
    </row>
    <row r="184" spans="1:36" x14ac:dyDescent="0.2">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858.39107764534435</v>
      </c>
      <c r="O184" s="173">
        <v>7524</v>
      </c>
      <c r="P184" s="172">
        <v>1533.4000000000003</v>
      </c>
      <c r="Q184" s="172">
        <f t="shared" si="5"/>
        <v>1694.9337404580156</v>
      </c>
      <c r="R184" s="173">
        <v>10017</v>
      </c>
      <c r="S184" s="172">
        <v>197.79999999999995</v>
      </c>
      <c r="T184" s="172">
        <f t="shared" si="6"/>
        <v>218.63694656488545</v>
      </c>
      <c r="U184" s="164"/>
      <c r="V184" s="164"/>
      <c r="W184" s="164"/>
      <c r="X184" s="164"/>
      <c r="Y184" s="164"/>
      <c r="Z184" s="164"/>
      <c r="AA184" s="164"/>
      <c r="AB184" s="164"/>
      <c r="AC184" s="164"/>
      <c r="AD184" s="164"/>
      <c r="AE184" s="164"/>
      <c r="AF184" s="164"/>
      <c r="AG184" s="164"/>
      <c r="AH184" s="164"/>
      <c r="AI184" s="164"/>
      <c r="AJ184" s="164"/>
    </row>
    <row r="185" spans="1:36" x14ac:dyDescent="0.2">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1023.4995508999925</v>
      </c>
      <c r="O185" s="173">
        <v>10171</v>
      </c>
      <c r="P185" s="172">
        <v>1285.3999999999996</v>
      </c>
      <c r="Q185" s="172">
        <f t="shared" si="5"/>
        <v>1438.3765069551775</v>
      </c>
      <c r="R185" s="173">
        <v>10339</v>
      </c>
      <c r="S185" s="172">
        <v>167.29999999999995</v>
      </c>
      <c r="T185" s="172">
        <f t="shared" si="6"/>
        <v>187.2105100463678</v>
      </c>
      <c r="U185" s="164"/>
      <c r="V185" s="164"/>
      <c r="W185" s="164"/>
      <c r="X185" s="164"/>
      <c r="Y185" s="164"/>
      <c r="Z185" s="164"/>
      <c r="AA185" s="164"/>
      <c r="AB185" s="164"/>
      <c r="AC185" s="164"/>
      <c r="AD185" s="164"/>
      <c r="AE185" s="164"/>
      <c r="AF185" s="164"/>
      <c r="AG185" s="164"/>
      <c r="AH185" s="164"/>
      <c r="AI185" s="164"/>
      <c r="AJ185" s="164"/>
    </row>
    <row r="186" spans="1:36" x14ac:dyDescent="0.2">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862.56882588621966</v>
      </c>
      <c r="O186" s="181">
        <v>8775.7956028314002</v>
      </c>
      <c r="P186" s="172">
        <v>1286.8626975018997</v>
      </c>
      <c r="Q186" s="172">
        <f t="shared" si="5"/>
        <v>1427.8752383009585</v>
      </c>
      <c r="R186" s="181">
        <v>9645.4866500746648</v>
      </c>
      <c r="S186" s="172">
        <v>181.103452008619</v>
      </c>
      <c r="T186" s="172">
        <f t="shared" si="6"/>
        <v>200.94850460419948</v>
      </c>
      <c r="U186" s="164"/>
      <c r="V186" s="164"/>
      <c r="W186" s="164"/>
      <c r="X186" s="164"/>
      <c r="Y186" s="164"/>
      <c r="Z186" s="164"/>
      <c r="AA186" s="164"/>
      <c r="AB186" s="164"/>
      <c r="AC186" s="164"/>
      <c r="AD186" s="164"/>
      <c r="AE186" s="164"/>
      <c r="AF186" s="164"/>
      <c r="AG186" s="164"/>
      <c r="AH186" s="164"/>
      <c r="AI186" s="164"/>
      <c r="AJ186" s="164"/>
    </row>
    <row r="187" spans="1:36" x14ac:dyDescent="0.2">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955.60811421484948</v>
      </c>
      <c r="O187" s="173">
        <v>6822.44890070785</v>
      </c>
      <c r="P187" s="172">
        <v>1150.314057295883</v>
      </c>
      <c r="Q187" s="172">
        <f t="shared" si="5"/>
        <v>1264.7340584392095</v>
      </c>
      <c r="R187" s="173">
        <v>7564.3716625186662</v>
      </c>
      <c r="S187" s="172">
        <v>175.73767321176348</v>
      </c>
      <c r="T187" s="172">
        <f t="shared" si="6"/>
        <v>193.21803402477872</v>
      </c>
      <c r="U187" s="164"/>
      <c r="V187" s="164"/>
      <c r="W187" s="164"/>
      <c r="X187" s="164"/>
      <c r="Y187" s="164"/>
      <c r="Z187" s="164"/>
      <c r="AA187" s="164"/>
      <c r="AB187" s="164"/>
      <c r="AC187" s="164"/>
      <c r="AD187" s="164"/>
      <c r="AE187" s="164"/>
      <c r="AF187" s="164"/>
      <c r="AG187" s="164"/>
      <c r="AH187" s="164"/>
      <c r="AI187" s="164"/>
      <c r="AJ187" s="164"/>
    </row>
    <row r="188" spans="1:36" x14ac:dyDescent="0.2">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698.6369375712743</v>
      </c>
      <c r="O188" s="173">
        <v>4838.55109929215</v>
      </c>
      <c r="P188" s="172">
        <v>1037.7970664905204</v>
      </c>
      <c r="Q188" s="172">
        <f t="shared" si="5"/>
        <v>1141.0251725727212</v>
      </c>
      <c r="R188" s="173">
        <v>10002.628337481334</v>
      </c>
      <c r="S188" s="172">
        <v>184.20744441885319</v>
      </c>
      <c r="T188" s="172">
        <f t="shared" si="6"/>
        <v>202.53028057592974</v>
      </c>
      <c r="U188" s="164"/>
      <c r="V188" s="164"/>
      <c r="W188" s="164"/>
      <c r="X188" s="164"/>
      <c r="Y188" s="164"/>
      <c r="Z188" s="164"/>
      <c r="AA188" s="164"/>
      <c r="AB188" s="164"/>
      <c r="AC188" s="164"/>
      <c r="AD188" s="164"/>
      <c r="AE188" s="164"/>
      <c r="AF188" s="164"/>
      <c r="AG188" s="164"/>
      <c r="AH188" s="164"/>
      <c r="AI188" s="164"/>
      <c r="AJ188" s="164"/>
    </row>
    <row r="189" spans="1:36" x14ac:dyDescent="0.2">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963.22482821987148</v>
      </c>
      <c r="O189" s="184">
        <v>6828.0536397386386</v>
      </c>
      <c r="P189" s="185">
        <v>1132.0609213635664</v>
      </c>
      <c r="Q189" s="172">
        <f t="shared" si="5"/>
        <v>1260.9417031803418</v>
      </c>
      <c r="R189" s="184">
        <v>10877.781177428844</v>
      </c>
      <c r="S189" s="185">
        <v>190.02859425457928</v>
      </c>
      <c r="T189" s="172">
        <f t="shared" si="6"/>
        <v>211.66261883125446</v>
      </c>
      <c r="U189" s="164"/>
      <c r="V189" s="164"/>
      <c r="W189" s="164"/>
      <c r="X189" s="164"/>
      <c r="Y189" s="164"/>
      <c r="Z189" s="164"/>
      <c r="AA189" s="164"/>
      <c r="AB189" s="164"/>
      <c r="AC189" s="164"/>
      <c r="AD189" s="164"/>
      <c r="AE189" s="164"/>
      <c r="AF189" s="164"/>
      <c r="AG189" s="164"/>
      <c r="AH189" s="164"/>
      <c r="AI189" s="164"/>
      <c r="AJ189" s="164"/>
    </row>
    <row r="190" spans="1:36" x14ac:dyDescent="0.2">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906.96739075245534</v>
      </c>
      <c r="O190" s="184">
        <v>5621.9463602613596</v>
      </c>
      <c r="P190" s="185">
        <v>1071.0118577206574</v>
      </c>
      <c r="Q190" s="172">
        <f t="shared" ref="Q190:Q209" si="11">P190/I190*$I$69</f>
        <v>1174.8675530147818</v>
      </c>
      <c r="R190" s="184">
        <v>8525.2188225711561</v>
      </c>
      <c r="S190" s="185">
        <v>190.41732478586363</v>
      </c>
      <c r="T190" s="172">
        <f t="shared" ref="T190:T209" si="12">S190/I190*$I$69</f>
        <v>208.8820350681292</v>
      </c>
      <c r="U190" s="164"/>
      <c r="V190" s="164"/>
      <c r="W190" s="164"/>
      <c r="X190" s="164"/>
      <c r="Y190" s="164"/>
      <c r="Z190" s="164"/>
      <c r="AA190" s="164"/>
      <c r="AB190" s="164"/>
      <c r="AC190" s="164"/>
      <c r="AD190" s="164"/>
      <c r="AE190" s="164"/>
      <c r="AF190" s="164"/>
      <c r="AG190" s="164"/>
      <c r="AH190" s="164"/>
      <c r="AI190" s="164"/>
      <c r="AJ190" s="164"/>
    </row>
    <row r="191" spans="1:36" x14ac:dyDescent="0.2">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1113.850824100705</v>
      </c>
      <c r="O191" s="184">
        <v>5520.4451678348678</v>
      </c>
      <c r="P191" s="185">
        <v>1148.1840804128565</v>
      </c>
      <c r="Q191" s="172">
        <f t="shared" si="11"/>
        <v>1250.0530439382078</v>
      </c>
      <c r="R191" s="184">
        <v>5958.3970505452735</v>
      </c>
      <c r="S191" s="185">
        <v>167.84779905693762</v>
      </c>
      <c r="T191" s="172">
        <f t="shared" si="12"/>
        <v>182.73955867251556</v>
      </c>
      <c r="U191" s="164"/>
      <c r="V191" s="164"/>
      <c r="W191" s="164"/>
      <c r="X191" s="164"/>
      <c r="Y191" s="164"/>
      <c r="Z191" s="164"/>
      <c r="AA191" s="164"/>
      <c r="AB191" s="164"/>
      <c r="AC191" s="164"/>
      <c r="AD191" s="164"/>
      <c r="AE191" s="164"/>
      <c r="AF191" s="164"/>
      <c r="AG191" s="164"/>
      <c r="AH191" s="164"/>
      <c r="AI191" s="164"/>
      <c r="AJ191" s="164"/>
    </row>
    <row r="192" spans="1:36" x14ac:dyDescent="0.2">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1090.6702155951366</v>
      </c>
      <c r="O192" s="184">
        <v>6388.5548321651322</v>
      </c>
      <c r="P192" s="185">
        <v>1133.7065185307133</v>
      </c>
      <c r="Q192" s="172">
        <f t="shared" si="11"/>
        <v>1222.3432902698978</v>
      </c>
      <c r="R192" s="184">
        <v>10154.602949454726</v>
      </c>
      <c r="S192" s="185">
        <v>176.1673175310234</v>
      </c>
      <c r="T192" s="172">
        <f t="shared" si="12"/>
        <v>189.9406372188547</v>
      </c>
      <c r="U192" s="164"/>
      <c r="V192" s="164"/>
      <c r="W192" s="164"/>
      <c r="X192" s="164"/>
      <c r="Y192" s="164"/>
      <c r="Z192" s="164"/>
      <c r="AA192" s="164"/>
      <c r="AB192" s="164"/>
      <c r="AC192" s="164"/>
      <c r="AD192" s="164"/>
      <c r="AE192" s="164"/>
      <c r="AF192" s="164"/>
      <c r="AG192" s="164"/>
      <c r="AH192" s="164"/>
      <c r="AI192" s="164"/>
      <c r="AJ192" s="164"/>
    </row>
    <row r="193" spans="1:36" x14ac:dyDescent="0.2">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793.62191698596166</v>
      </c>
      <c r="O193" s="184">
        <v>11492.955434782609</v>
      </c>
      <c r="P193" s="185">
        <v>1323.3889549928699</v>
      </c>
      <c r="Q193" s="172">
        <f t="shared" si="11"/>
        <v>1427.9189320638418</v>
      </c>
      <c r="R193" s="184">
        <v>11786.02326086957</v>
      </c>
      <c r="S193" s="185">
        <v>172.41802435151402</v>
      </c>
      <c r="T193" s="172">
        <f t="shared" si="12"/>
        <v>186.03673566392874</v>
      </c>
      <c r="U193" s="164"/>
      <c r="V193" s="164"/>
      <c r="W193" s="164"/>
      <c r="X193" s="164"/>
      <c r="Y193" s="164"/>
      <c r="Z193" s="164"/>
      <c r="AA193" s="164"/>
      <c r="AB193" s="164"/>
      <c r="AC193" s="164"/>
      <c r="AD193" s="164"/>
      <c r="AE193" s="164"/>
      <c r="AF193" s="164"/>
      <c r="AG193" s="164"/>
      <c r="AH193" s="164"/>
      <c r="AI193" s="164"/>
      <c r="AJ193" s="164"/>
    </row>
    <row r="194" spans="1:36" x14ac:dyDescent="0.2">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958.6026536729463</v>
      </c>
      <c r="O194" s="184">
        <v>7745.0445652173912</v>
      </c>
      <c r="P194" s="184">
        <v>1212.6630411771803</v>
      </c>
      <c r="Q194" s="172">
        <f t="shared" si="11"/>
        <v>1297.8093744453488</v>
      </c>
      <c r="R194" s="184">
        <v>11621.97673913043</v>
      </c>
      <c r="S194" s="184">
        <v>180.100371437175</v>
      </c>
      <c r="T194" s="172">
        <f t="shared" si="12"/>
        <v>192.74599988250509</v>
      </c>
      <c r="U194" s="164"/>
      <c r="V194" s="164"/>
      <c r="W194" s="164"/>
      <c r="X194" s="164"/>
      <c r="Y194" s="164"/>
      <c r="Z194" s="164"/>
      <c r="AA194" s="164"/>
      <c r="AB194" s="164"/>
      <c r="AC194" s="164"/>
      <c r="AD194" s="164"/>
      <c r="AE194" s="164"/>
      <c r="AF194" s="164"/>
      <c r="AG194" s="164"/>
      <c r="AH194" s="164"/>
      <c r="AI194" s="164"/>
      <c r="AJ194" s="164"/>
    </row>
    <row r="195" spans="1:36" x14ac:dyDescent="0.2">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945.44001402849915</v>
      </c>
      <c r="O195" s="184">
        <v>7032</v>
      </c>
      <c r="P195" s="184">
        <v>1484.9150299297401</v>
      </c>
      <c r="Q195" s="172">
        <f t="shared" ref="Q195" si="13">P195/I195*$I$69</f>
        <v>1583.326188025231</v>
      </c>
      <c r="R195" s="184">
        <v>8004</v>
      </c>
      <c r="S195" s="184">
        <v>165.16263465729782</v>
      </c>
      <c r="T195" s="172">
        <f t="shared" ref="T195" si="14">S195/I195*$I$69</f>
        <v>176.10861191735435</v>
      </c>
      <c r="U195" s="164"/>
      <c r="V195" s="164"/>
      <c r="W195" s="164"/>
      <c r="X195" s="164"/>
      <c r="Y195" s="164"/>
      <c r="Z195" s="164"/>
      <c r="AA195" s="164"/>
      <c r="AB195" s="164"/>
      <c r="AC195" s="164"/>
      <c r="AD195" s="164"/>
      <c r="AE195" s="164"/>
      <c r="AF195" s="164"/>
      <c r="AG195" s="164"/>
      <c r="AH195" s="164"/>
      <c r="AI195" s="164"/>
      <c r="AJ195" s="164"/>
    </row>
    <row r="196" spans="1:36" x14ac:dyDescent="0.2">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09" si="15">M196/I196*$I$69</f>
        <v>776.39288691467209</v>
      </c>
      <c r="O196" s="184">
        <v>6228</v>
      </c>
      <c r="P196" s="184">
        <v>1158.7677611998799</v>
      </c>
      <c r="Q196" s="172">
        <f t="shared" si="11"/>
        <v>1227.4292013294998</v>
      </c>
      <c r="R196" s="184">
        <v>11579</v>
      </c>
      <c r="S196" s="184">
        <v>167.32102845142202</v>
      </c>
      <c r="T196" s="172">
        <f t="shared" si="12"/>
        <v>177.23544198804618</v>
      </c>
      <c r="U196" s="164"/>
      <c r="V196" s="164"/>
      <c r="W196" s="164"/>
      <c r="X196" s="164"/>
      <c r="Y196" s="164"/>
      <c r="Z196" s="164"/>
      <c r="AA196" s="164"/>
      <c r="AB196" s="164"/>
      <c r="AC196" s="164"/>
      <c r="AD196" s="164"/>
      <c r="AE196" s="164"/>
      <c r="AF196" s="164"/>
      <c r="AG196" s="164"/>
      <c r="AH196" s="164"/>
      <c r="AI196" s="164"/>
      <c r="AJ196" s="164"/>
    </row>
    <row r="197" spans="1:36" x14ac:dyDescent="0.2">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1142.1150943905293</v>
      </c>
      <c r="O197" s="184">
        <v>20407</v>
      </c>
      <c r="P197" s="184">
        <v>1259.8740491119995</v>
      </c>
      <c r="Q197" s="172">
        <f t="shared" si="11"/>
        <v>1331.6041044629019</v>
      </c>
      <c r="R197" s="184">
        <v>11684</v>
      </c>
      <c r="S197" s="184">
        <v>177.03184293206914</v>
      </c>
      <c r="T197" s="172">
        <f t="shared" si="12"/>
        <v>187.11102815009937</v>
      </c>
      <c r="U197" s="164"/>
      <c r="V197" s="164"/>
      <c r="W197" s="164"/>
      <c r="X197" s="164"/>
      <c r="Y197" s="164"/>
      <c r="Z197" s="164"/>
      <c r="AA197" s="164"/>
      <c r="AB197" s="164"/>
      <c r="AC197" s="164"/>
      <c r="AD197" s="164"/>
      <c r="AE197" s="164"/>
      <c r="AF197" s="164"/>
      <c r="AG197" s="164"/>
      <c r="AH197" s="164"/>
      <c r="AI197" s="164"/>
      <c r="AJ197" s="164"/>
    </row>
    <row r="198" spans="1:36" x14ac:dyDescent="0.2">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913.18951015700009</v>
      </c>
      <c r="O198" s="184">
        <v>12863</v>
      </c>
      <c r="P198" s="184">
        <v>1106.850761909501</v>
      </c>
      <c r="Q198" s="172">
        <f t="shared" si="11"/>
        <v>1162.2334323748785</v>
      </c>
      <c r="R198" s="184">
        <v>9690</v>
      </c>
      <c r="S198" s="184">
        <v>175.42101671448501</v>
      </c>
      <c r="T198" s="172">
        <f t="shared" si="12"/>
        <v>184.19842799316481</v>
      </c>
      <c r="U198" s="164"/>
      <c r="V198" s="164"/>
      <c r="W198" s="164"/>
      <c r="X198" s="164"/>
      <c r="Y198" s="164"/>
      <c r="Z198" s="164"/>
      <c r="AA198" s="164"/>
      <c r="AB198" s="164"/>
      <c r="AC198" s="164"/>
      <c r="AD198" s="164"/>
      <c r="AE198" s="164"/>
      <c r="AF198" s="164"/>
      <c r="AG198" s="164"/>
      <c r="AH198" s="164"/>
      <c r="AI198" s="164"/>
      <c r="AJ198" s="164"/>
    </row>
    <row r="199" spans="1:36" x14ac:dyDescent="0.2">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1001.8875281908158</v>
      </c>
      <c r="O199" s="184">
        <v>9848</v>
      </c>
      <c r="P199" s="184">
        <v>1279.8360091262539</v>
      </c>
      <c r="Q199" s="172">
        <f t="shared" si="11"/>
        <v>1339.019177178335</v>
      </c>
      <c r="R199" s="184">
        <v>7135</v>
      </c>
      <c r="S199" s="184">
        <v>155.36971992416409</v>
      </c>
      <c r="T199" s="172">
        <f t="shared" si="12"/>
        <v>162.55444685707343</v>
      </c>
      <c r="U199" s="164"/>
      <c r="V199" s="164"/>
      <c r="W199" s="164"/>
      <c r="X199" s="164"/>
      <c r="Y199" s="164"/>
      <c r="Z199" s="164"/>
      <c r="AA199" s="164"/>
      <c r="AB199" s="164"/>
      <c r="AC199" s="164"/>
      <c r="AD199" s="164"/>
      <c r="AE199" s="164"/>
      <c r="AF199" s="164"/>
      <c r="AG199" s="164"/>
      <c r="AH199" s="164"/>
      <c r="AI199" s="164"/>
      <c r="AJ199" s="164"/>
    </row>
    <row r="200" spans="1:36" x14ac:dyDescent="0.2">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767.26971348766347</v>
      </c>
      <c r="O200" s="184">
        <v>5422.7168724637304</v>
      </c>
      <c r="P200" s="184">
        <v>1206.7408437095464</v>
      </c>
      <c r="Q200" s="172">
        <f t="shared" si="11"/>
        <v>1251.6910757101889</v>
      </c>
      <c r="R200" s="184">
        <v>9988.3050621118018</v>
      </c>
      <c r="S200" s="184">
        <v>168.85276765034422</v>
      </c>
      <c r="T200" s="172">
        <f t="shared" si="12"/>
        <v>175.14241229061494</v>
      </c>
      <c r="U200" s="164"/>
      <c r="V200" s="164"/>
      <c r="W200" s="164"/>
      <c r="X200" s="164"/>
      <c r="Y200" s="164"/>
      <c r="Z200" s="164"/>
      <c r="AA200" s="164"/>
      <c r="AB200" s="164"/>
      <c r="AC200" s="164"/>
      <c r="AD200" s="164"/>
      <c r="AE200" s="164"/>
      <c r="AF200" s="164"/>
      <c r="AG200" s="164"/>
      <c r="AH200" s="164"/>
      <c r="AI200" s="164"/>
      <c r="AJ200" s="164"/>
    </row>
    <row r="201" spans="1:36" x14ac:dyDescent="0.2">
      <c r="A201" s="164">
        <v>3</v>
      </c>
      <c r="B201" s="164"/>
      <c r="C201" s="175">
        <f>+E201-E200</f>
        <v>180.38826158445403</v>
      </c>
      <c r="D201" s="167">
        <f>+G201-G200</f>
        <v>162.29720926756397</v>
      </c>
      <c r="E201" s="164">
        <v>588.50278475336302</v>
      </c>
      <c r="F201" s="164"/>
      <c r="G201" s="164">
        <v>536.33962780269098</v>
      </c>
      <c r="H201" s="164"/>
      <c r="I201" s="164">
        <v>139.69999999999999</v>
      </c>
      <c r="J201" s="164">
        <v>3</v>
      </c>
      <c r="K201" s="164"/>
      <c r="L201" s="184">
        <v>22728.974837944646</v>
      </c>
      <c r="M201" s="184">
        <v>979.87465749478997</v>
      </c>
      <c r="N201" s="172">
        <f t="shared" si="15"/>
        <v>1015.6467459215863</v>
      </c>
      <c r="O201" s="184">
        <v>8619.8584362319707</v>
      </c>
      <c r="P201" s="184">
        <v>1341.1049733657396</v>
      </c>
      <c r="Q201" s="172">
        <f t="shared" si="11"/>
        <v>1390.064424791404</v>
      </c>
      <c r="R201" s="184">
        <v>10649.652531055901</v>
      </c>
      <c r="S201" s="184">
        <v>131.16322330640469</v>
      </c>
      <c r="T201" s="172">
        <f t="shared" si="12"/>
        <v>135.95157290456265</v>
      </c>
      <c r="U201" s="164"/>
      <c r="V201" s="164"/>
      <c r="W201" s="164"/>
      <c r="X201" s="164"/>
      <c r="Y201" s="164"/>
      <c r="Z201" s="164"/>
      <c r="AA201" s="164"/>
      <c r="AB201" s="164"/>
      <c r="AC201" s="164"/>
      <c r="AD201" s="164"/>
      <c r="AE201" s="164"/>
      <c r="AF201" s="164"/>
      <c r="AG201" s="164"/>
      <c r="AH201" s="164"/>
      <c r="AI201" s="164"/>
      <c r="AJ201" s="164"/>
    </row>
    <row r="202" spans="1:36" x14ac:dyDescent="0.2">
      <c r="A202" s="164">
        <v>4</v>
      </c>
      <c r="B202" s="164"/>
      <c r="C202" s="175">
        <f>+E202-E201</f>
        <v>195.22963867497901</v>
      </c>
      <c r="D202" s="167">
        <f>+G202-G201</f>
        <v>179.89113138755602</v>
      </c>
      <c r="E202" s="164">
        <v>783.73242342834203</v>
      </c>
      <c r="F202" s="164"/>
      <c r="G202" s="164">
        <v>716.230759190247</v>
      </c>
      <c r="H202" s="164"/>
      <c r="I202" s="164">
        <v>141.69999999999999</v>
      </c>
      <c r="J202" s="164">
        <v>4</v>
      </c>
      <c r="K202" s="164"/>
      <c r="L202" s="184">
        <v>17661.404213438705</v>
      </c>
      <c r="M202" s="184">
        <v>882.4718984768997</v>
      </c>
      <c r="N202" s="172">
        <f t="shared" si="15"/>
        <v>901.77791742734723</v>
      </c>
      <c r="O202" s="184">
        <v>7193.856491304301</v>
      </c>
      <c r="P202" s="184">
        <v>1425.3376484527203</v>
      </c>
      <c r="Q202" s="172">
        <f t="shared" si="11"/>
        <v>1456.5200529001688</v>
      </c>
      <c r="R202" s="184">
        <v>9159.825978260902</v>
      </c>
      <c r="S202" s="184">
        <v>158.55842389179503</v>
      </c>
      <c r="T202" s="172">
        <f t="shared" si="12"/>
        <v>162.02723909337985</v>
      </c>
      <c r="U202" s="164"/>
      <c r="V202" s="164"/>
      <c r="W202" s="164"/>
      <c r="X202" s="164"/>
      <c r="Y202" s="164"/>
      <c r="Z202" s="164"/>
      <c r="AA202" s="164"/>
      <c r="AB202" s="164"/>
      <c r="AC202" s="164"/>
      <c r="AD202" s="164"/>
      <c r="AE202" s="164"/>
      <c r="AF202" s="164"/>
      <c r="AG202" s="164"/>
      <c r="AH202" s="164"/>
      <c r="AI202" s="164"/>
      <c r="AJ202" s="164"/>
    </row>
    <row r="203" spans="1:36" x14ac:dyDescent="0.2">
      <c r="A203" s="164">
        <v>1</v>
      </c>
      <c r="B203" s="164">
        <v>2016</v>
      </c>
      <c r="C203" s="175">
        <f>E203</f>
        <v>217.297581707322</v>
      </c>
      <c r="D203" s="167">
        <f>G203</f>
        <v>201.19677375494101</v>
      </c>
      <c r="E203" s="164">
        <v>217.297581707322</v>
      </c>
      <c r="F203" s="164"/>
      <c r="G203" s="164">
        <v>201.19677375494101</v>
      </c>
      <c r="H203" s="164"/>
      <c r="I203" s="164">
        <v>142.69999999999999</v>
      </c>
      <c r="J203" s="164">
        <v>1</v>
      </c>
      <c r="K203" s="164">
        <v>2016</v>
      </c>
      <c r="L203" s="184">
        <v>20668.165818181998</v>
      </c>
      <c r="M203" s="184">
        <v>1021.6300324660001</v>
      </c>
      <c r="N203" s="172">
        <f t="shared" si="15"/>
        <v>1036.6645318926198</v>
      </c>
      <c r="O203" s="184">
        <v>6682.5362000000005</v>
      </c>
      <c r="P203" s="184">
        <v>1267.176908724</v>
      </c>
      <c r="Q203" s="172">
        <f t="shared" si="11"/>
        <v>1285.8249220969533</v>
      </c>
      <c r="R203" s="184">
        <v>6340.7358571430004</v>
      </c>
      <c r="S203" s="184">
        <v>128.592957756</v>
      </c>
      <c r="T203" s="172">
        <f t="shared" si="12"/>
        <v>130.48535587294188</v>
      </c>
      <c r="U203" s="164"/>
      <c r="V203" s="164"/>
      <c r="W203" s="164"/>
      <c r="X203" s="164"/>
      <c r="Y203" s="164"/>
      <c r="Z203" s="164"/>
      <c r="AA203" s="164"/>
      <c r="AB203" s="164"/>
      <c r="AC203" s="164"/>
      <c r="AD203" s="164"/>
      <c r="AE203" s="164"/>
      <c r="AF203" s="164"/>
      <c r="AG203" s="164"/>
      <c r="AH203" s="164"/>
      <c r="AI203" s="164"/>
      <c r="AJ203" s="164"/>
    </row>
    <row r="204" spans="1:36" x14ac:dyDescent="0.2">
      <c r="A204" s="164">
        <v>2</v>
      </c>
      <c r="B204" s="164"/>
      <c r="C204" s="175">
        <f>+E204-E203</f>
        <v>210.94903078835901</v>
      </c>
      <c r="D204" s="167">
        <f>+G204-G203</f>
        <v>192.89311593057502</v>
      </c>
      <c r="E204" s="164">
        <v>428.24661249568101</v>
      </c>
      <c r="F204" s="164"/>
      <c r="G204" s="164">
        <v>394.08988968551603</v>
      </c>
      <c r="H204" s="164"/>
      <c r="I204" s="164">
        <v>144.30000000000001</v>
      </c>
      <c r="J204" s="164">
        <v>2</v>
      </c>
      <c r="K204" s="164"/>
      <c r="L204" s="184">
        <v>19039.287573122998</v>
      </c>
      <c r="M204" s="184">
        <v>795.20392340999979</v>
      </c>
      <c r="N204" s="172">
        <f t="shared" si="15"/>
        <v>797.95930775999977</v>
      </c>
      <c r="O204" s="184">
        <v>5385.3991579709982</v>
      </c>
      <c r="P204" s="184">
        <v>991.5183596400002</v>
      </c>
      <c r="Q204" s="172">
        <f t="shared" si="11"/>
        <v>994.95397419176732</v>
      </c>
      <c r="R204" s="184">
        <v>10107.700518632999</v>
      </c>
      <c r="S204" s="184">
        <v>152.61472035099999</v>
      </c>
      <c r="T204" s="172">
        <f t="shared" si="12"/>
        <v>153.14353088582675</v>
      </c>
      <c r="U204" s="164"/>
      <c r="V204" s="164"/>
      <c r="W204" s="164"/>
      <c r="X204" s="164"/>
      <c r="Y204" s="164"/>
      <c r="Z204" s="164"/>
      <c r="AA204" s="164"/>
      <c r="AB204" s="164"/>
      <c r="AC204" s="164"/>
      <c r="AD204" s="164"/>
      <c r="AE204" s="164"/>
      <c r="AF204" s="164"/>
      <c r="AG204" s="164"/>
      <c r="AH204" s="164"/>
      <c r="AI204" s="164"/>
      <c r="AJ204" s="164"/>
    </row>
    <row r="205" spans="1:36" x14ac:dyDescent="0.2">
      <c r="A205" s="164">
        <v>3</v>
      </c>
      <c r="B205" s="164"/>
      <c r="C205" s="175">
        <f>+E205-E204</f>
        <v>193.64755294266695</v>
      </c>
      <c r="D205" s="167">
        <f>+G205-G204</f>
        <v>175.641874720337</v>
      </c>
      <c r="E205" s="164">
        <v>621.89416543834795</v>
      </c>
      <c r="F205" s="164"/>
      <c r="G205" s="164">
        <v>569.73176440585303</v>
      </c>
      <c r="H205" s="164"/>
      <c r="I205" s="164">
        <v>145.30000000000001</v>
      </c>
      <c r="J205" s="164">
        <v>3</v>
      </c>
      <c r="K205" s="164"/>
      <c r="L205" s="184">
        <v>25325.005330874006</v>
      </c>
      <c r="M205" s="184">
        <v>1404.3111468839998</v>
      </c>
      <c r="N205" s="172">
        <f t="shared" si="15"/>
        <v>1399.478692834158</v>
      </c>
      <c r="O205" s="184">
        <v>9666.7747891530034</v>
      </c>
      <c r="P205" s="184">
        <v>1492.4533452979995</v>
      </c>
      <c r="Q205" s="172">
        <f t="shared" si="11"/>
        <v>1487.3175801730924</v>
      </c>
      <c r="R205" s="184">
        <v>10325.156290487997</v>
      </c>
      <c r="S205" s="184">
        <v>149.15188867200001</v>
      </c>
      <c r="T205" s="172">
        <f t="shared" si="12"/>
        <v>148.63863372130487</v>
      </c>
      <c r="U205" s="164"/>
      <c r="V205" s="164"/>
      <c r="W205" s="164"/>
      <c r="X205" s="164"/>
      <c r="Y205" s="164"/>
      <c r="Z205" s="164"/>
      <c r="AA205" s="164"/>
      <c r="AB205" s="164"/>
      <c r="AC205" s="164"/>
      <c r="AD205" s="164"/>
      <c r="AE205" s="164"/>
      <c r="AF205" s="164"/>
      <c r="AG205" s="164"/>
      <c r="AH205" s="164"/>
      <c r="AI205" s="164"/>
      <c r="AJ205" s="164"/>
    </row>
    <row r="206" spans="1:36" x14ac:dyDescent="0.2">
      <c r="A206" s="164">
        <v>4</v>
      </c>
      <c r="B206" s="164"/>
      <c r="C206" s="175">
        <f>+E206-E205</f>
        <v>194.66297676649504</v>
      </c>
      <c r="D206" s="167">
        <f>+G206-G205</f>
        <v>178.45454935802093</v>
      </c>
      <c r="E206" s="164">
        <v>816.55714220484299</v>
      </c>
      <c r="F206" s="164"/>
      <c r="G206" s="164">
        <v>748.18631376387395</v>
      </c>
      <c r="H206" s="164"/>
      <c r="I206" s="164">
        <v>146.69999999999999</v>
      </c>
      <c r="J206" s="164">
        <v>4</v>
      </c>
      <c r="K206" s="164"/>
      <c r="L206" s="184">
        <v>18369.446222722992</v>
      </c>
      <c r="M206" s="184">
        <v>962.00640138500057</v>
      </c>
      <c r="N206" s="172">
        <f t="shared" si="15"/>
        <v>949.54687744068235</v>
      </c>
      <c r="O206" s="184">
        <v>6575.4640743699983</v>
      </c>
      <c r="P206" s="184">
        <v>1222.1149542560006</v>
      </c>
      <c r="Q206" s="172">
        <f t="shared" si="11"/>
        <v>1206.2866078818604</v>
      </c>
      <c r="R206" s="184">
        <v>7957.0224983410008</v>
      </c>
      <c r="S206" s="184">
        <v>147.86469469900001</v>
      </c>
      <c r="T206" s="172">
        <f t="shared" si="12"/>
        <v>145.94961003691347</v>
      </c>
      <c r="U206" s="164"/>
      <c r="V206" s="164"/>
      <c r="W206" s="164"/>
      <c r="X206" s="164"/>
      <c r="Y206" s="164"/>
      <c r="Z206" s="164"/>
      <c r="AA206" s="164"/>
      <c r="AB206" s="164"/>
      <c r="AC206" s="164"/>
      <c r="AD206" s="164"/>
      <c r="AE206" s="164"/>
      <c r="AF206" s="164"/>
      <c r="AG206" s="164"/>
      <c r="AH206" s="164"/>
      <c r="AI206" s="164"/>
      <c r="AJ206" s="164"/>
    </row>
    <row r="207" spans="1:36" x14ac:dyDescent="0.2">
      <c r="A207" s="164">
        <v>1</v>
      </c>
      <c r="B207" s="164">
        <v>2017</v>
      </c>
      <c r="C207" s="175">
        <f>E207</f>
        <v>227.02914608932699</v>
      </c>
      <c r="D207" s="167">
        <f>G207</f>
        <v>210.737716871462</v>
      </c>
      <c r="E207" s="164">
        <v>227.02914608932699</v>
      </c>
      <c r="F207" s="164"/>
      <c r="G207" s="164">
        <v>210.737716871462</v>
      </c>
      <c r="H207" s="164"/>
      <c r="I207" s="164">
        <f>1.39848675637978*104.7</f>
        <v>146.42156339296298</v>
      </c>
      <c r="J207" s="164">
        <v>1</v>
      </c>
      <c r="K207" s="164">
        <v>2017</v>
      </c>
      <c r="L207" s="184">
        <v>20188.970584052</v>
      </c>
      <c r="M207" s="184">
        <v>1029.1484993670001</v>
      </c>
      <c r="N207" s="172">
        <f t="shared" si="15"/>
        <v>1017.7510692766142</v>
      </c>
      <c r="O207" s="184">
        <v>7124.2571060979999</v>
      </c>
      <c r="P207" s="184">
        <v>1296.4468783369998</v>
      </c>
      <c r="Q207" s="172">
        <f t="shared" si="11"/>
        <v>1282.0892198738788</v>
      </c>
      <c r="R207" s="184">
        <v>6121.3819215860003</v>
      </c>
      <c r="S207" s="184">
        <v>141.149656131</v>
      </c>
      <c r="T207" s="172">
        <f t="shared" si="12"/>
        <v>139.58647711550847</v>
      </c>
      <c r="U207" s="164"/>
      <c r="V207" s="164"/>
      <c r="W207" s="164"/>
      <c r="X207" s="164"/>
      <c r="Y207" s="164"/>
      <c r="Z207" s="164"/>
      <c r="AA207" s="164"/>
      <c r="AB207" s="164"/>
      <c r="AC207" s="164"/>
      <c r="AD207" s="164"/>
      <c r="AE207" s="164"/>
      <c r="AF207" s="164"/>
      <c r="AG207" s="164"/>
      <c r="AH207" s="164"/>
      <c r="AI207" s="164"/>
      <c r="AJ207" s="164"/>
    </row>
    <row r="208" spans="1:36" x14ac:dyDescent="0.2">
      <c r="A208" s="164">
        <v>2</v>
      </c>
      <c r="B208" s="164"/>
      <c r="C208" s="175">
        <f>+E208-E207</f>
        <v>200.76722202181199</v>
      </c>
      <c r="D208" s="167">
        <f>+G208-G207</f>
        <v>183.70797761744905</v>
      </c>
      <c r="E208" s="164">
        <v>427.79636811113897</v>
      </c>
      <c r="F208" s="164"/>
      <c r="G208" s="164">
        <v>394.44569448891104</v>
      </c>
      <c r="H208" s="164"/>
      <c r="I208" s="164">
        <f>1.39848675637978*105.4</f>
        <v>147.40050412242883</v>
      </c>
      <c r="J208" s="164">
        <v>2</v>
      </c>
      <c r="K208" s="164"/>
      <c r="L208" s="184">
        <v>16357.538075795001</v>
      </c>
      <c r="M208" s="184">
        <v>768.50776898899994</v>
      </c>
      <c r="N208" s="172">
        <f t="shared" si="15"/>
        <v>754.94941901406003</v>
      </c>
      <c r="O208" s="184">
        <v>5007.3623026510004</v>
      </c>
      <c r="P208" s="184">
        <v>1681.8190342150001</v>
      </c>
      <c r="Q208" s="172">
        <f t="shared" si="11"/>
        <v>1652.1476476909572</v>
      </c>
      <c r="R208" s="184">
        <v>7194.9193664359991</v>
      </c>
      <c r="S208" s="184">
        <v>119.946167266</v>
      </c>
      <c r="T208" s="172">
        <f t="shared" si="12"/>
        <v>117.83002455467187</v>
      </c>
      <c r="U208" s="164"/>
      <c r="V208" s="164"/>
      <c r="W208" s="164"/>
      <c r="X208" s="164"/>
      <c r="Y208" s="164"/>
      <c r="Z208" s="164"/>
      <c r="AA208" s="164"/>
      <c r="AB208" s="164"/>
      <c r="AC208" s="164"/>
      <c r="AD208" s="164"/>
      <c r="AE208" s="164"/>
      <c r="AF208" s="164"/>
      <c r="AG208" s="164"/>
      <c r="AH208" s="164"/>
      <c r="AI208" s="164"/>
      <c r="AJ208" s="164"/>
    </row>
    <row r="209" spans="1:36" x14ac:dyDescent="0.2">
      <c r="A209" s="164">
        <v>3</v>
      </c>
      <c r="B209" s="164"/>
      <c r="C209" s="175">
        <f>+E209-E208</f>
        <v>195.05863188886104</v>
      </c>
      <c r="D209" s="167">
        <f>+G209-G208</f>
        <v>176.76630551108894</v>
      </c>
      <c r="E209" s="164">
        <v>622.85500000000002</v>
      </c>
      <c r="F209" s="164"/>
      <c r="G209" s="164">
        <v>571.21199999999999</v>
      </c>
      <c r="H209" s="164"/>
      <c r="I209" s="164">
        <f>1.39848675637978*105.8</f>
        <v>147.95989882498071</v>
      </c>
      <c r="J209" s="164">
        <v>3</v>
      </c>
      <c r="K209" s="164"/>
      <c r="L209" s="184">
        <v>19399</v>
      </c>
      <c r="M209" s="184">
        <v>907</v>
      </c>
      <c r="N209" s="172">
        <f t="shared" si="15"/>
        <v>887.62969590397142</v>
      </c>
      <c r="O209" s="184">
        <v>8892</v>
      </c>
      <c r="P209" s="184">
        <v>954</v>
      </c>
      <c r="Q209" s="172">
        <f t="shared" si="11"/>
        <v>933.62594254949136</v>
      </c>
      <c r="R209" s="184">
        <v>8727</v>
      </c>
      <c r="S209" s="184">
        <v>128</v>
      </c>
      <c r="T209" s="172">
        <f t="shared" si="12"/>
        <v>125.26637384311836</v>
      </c>
      <c r="U209" s="164"/>
      <c r="V209" s="164"/>
      <c r="W209" s="164"/>
      <c r="X209" s="164"/>
      <c r="Y209" s="164"/>
      <c r="Z209" s="164"/>
      <c r="AA209" s="164"/>
      <c r="AB209" s="164"/>
      <c r="AC209" s="164"/>
      <c r="AD209" s="164"/>
      <c r="AE209" s="164"/>
      <c r="AF209" s="164"/>
      <c r="AG209" s="164"/>
      <c r="AH209" s="164"/>
      <c r="AI209" s="164"/>
      <c r="AJ209" s="164"/>
    </row>
    <row r="210" spans="1:36" x14ac:dyDescent="0.2">
      <c r="A210" s="164"/>
      <c r="B210" s="164"/>
      <c r="C210" s="164"/>
      <c r="D210" s="164"/>
      <c r="E210" s="168" t="s">
        <v>110</v>
      </c>
      <c r="F210" s="164"/>
      <c r="G210" s="164"/>
      <c r="H210" s="164"/>
      <c r="I210" s="164"/>
      <c r="J210" s="186"/>
      <c r="K210" s="187" t="s">
        <v>161</v>
      </c>
      <c r="L210" s="188">
        <f>L212-L207-L208</f>
        <v>19398.952275270003</v>
      </c>
      <c r="M210" s="188">
        <f>M212-M207-M208</f>
        <v>907.35585533799986</v>
      </c>
      <c r="N210" s="189" t="s">
        <v>175</v>
      </c>
      <c r="O210" s="188">
        <f>O212-O207-O208</f>
        <v>8892.1548370840028</v>
      </c>
      <c r="P210" s="188">
        <f>P212-P207-P208</f>
        <v>954.1951129250001</v>
      </c>
      <c r="Q210" s="189" t="s">
        <v>175</v>
      </c>
      <c r="R210" s="188">
        <f>R212-R207-R208</f>
        <v>8727.0318436920006</v>
      </c>
      <c r="S210" s="188">
        <f>S212-S207-S208</f>
        <v>127.51139105799996</v>
      </c>
      <c r="T210" s="190" t="s">
        <v>175</v>
      </c>
      <c r="U210" s="164"/>
      <c r="V210" s="164"/>
      <c r="W210" s="164"/>
      <c r="X210" s="164"/>
      <c r="Y210" s="164"/>
      <c r="Z210" s="164"/>
      <c r="AA210" s="164"/>
      <c r="AB210" s="164"/>
      <c r="AC210" s="164"/>
      <c r="AD210" s="164"/>
      <c r="AE210" s="164"/>
      <c r="AF210" s="164"/>
      <c r="AG210" s="164"/>
      <c r="AH210" s="164"/>
      <c r="AI210" s="164"/>
      <c r="AJ210" s="164"/>
    </row>
    <row r="211" spans="1:36" x14ac:dyDescent="0.2">
      <c r="A211" s="164"/>
      <c r="B211" s="164"/>
      <c r="C211" s="164"/>
      <c r="D211" s="164"/>
      <c r="E211" s="183">
        <f>IF('Tab5'!E8="",'Tab5'!E7,'Tab5'!E8)/1000</f>
        <v>622.85497055235896</v>
      </c>
      <c r="F211" s="164"/>
      <c r="G211" s="183">
        <f>IF('Tab5'!E10="",'Tab5'!E9,'Tab5'!E10)/1000</f>
        <v>571.21237644188705</v>
      </c>
      <c r="H211" s="164"/>
      <c r="I211" s="164"/>
      <c r="J211" s="164"/>
      <c r="K211" s="170" t="s">
        <v>189</v>
      </c>
      <c r="L211" s="173">
        <f>SUM('Tab7'!E11,'Tab11'!E11)</f>
        <v>72137.888769449273</v>
      </c>
      <c r="M211" s="172">
        <f>SUM('Tab7'!E39,'Tab11'!E39)</f>
        <v>3540.581247494621</v>
      </c>
      <c r="N211" s="191" t="s">
        <v>174</v>
      </c>
      <c r="O211" s="173">
        <f>SUM('Tab7'!E9,'Tab11'!E9)</f>
        <v>27375.180516715493</v>
      </c>
      <c r="P211" s="172">
        <f>SUM('Tab7'!E37,'Tab11'!E37)</f>
        <v>5275.8938693337514</v>
      </c>
      <c r="Q211" s="191" t="s">
        <v>174</v>
      </c>
      <c r="R211" s="173">
        <f>SUM('Tab7'!E13,'Tab11'!E13)</f>
        <v>28842.228913654562</v>
      </c>
      <c r="S211" s="172">
        <f>SUM('Tab7'!E41,'Tab11'!E41)</f>
        <v>525.09413919849976</v>
      </c>
      <c r="T211" s="191" t="s">
        <v>174</v>
      </c>
      <c r="U211" s="164"/>
      <c r="V211" s="164"/>
      <c r="W211" s="164"/>
      <c r="X211" s="164"/>
      <c r="Y211" s="164"/>
      <c r="Z211" s="164"/>
      <c r="AA211" s="164"/>
      <c r="AB211" s="164"/>
      <c r="AC211" s="164"/>
      <c r="AD211" s="164"/>
      <c r="AE211" s="164"/>
      <c r="AF211" s="164"/>
      <c r="AG211" s="164"/>
      <c r="AH211" s="164"/>
      <c r="AI211" s="164"/>
      <c r="AJ211" s="164"/>
    </row>
    <row r="212" spans="1:36" x14ac:dyDescent="0.2">
      <c r="A212" s="164"/>
      <c r="B212" s="164"/>
      <c r="C212" s="164"/>
      <c r="D212" s="164"/>
      <c r="E212" s="164"/>
      <c r="F212" s="164"/>
      <c r="G212" s="164"/>
      <c r="H212" s="164"/>
      <c r="I212" s="164"/>
      <c r="J212" s="164"/>
      <c r="K212" s="170" t="s">
        <v>188</v>
      </c>
      <c r="L212" s="173">
        <f>SUM('Tab7'!E12,'Tab11'!E12)</f>
        <v>55945.460935117</v>
      </c>
      <c r="M212" s="172">
        <f>SUM('Tab7'!E40,'Tab11'!E40)</f>
        <v>2705.0121236939999</v>
      </c>
      <c r="N212" s="191" t="s">
        <v>174</v>
      </c>
      <c r="O212" s="173">
        <f>SUM('Tab7'!E10,'Tab11'!E10)</f>
        <v>21023.774245833003</v>
      </c>
      <c r="P212" s="172">
        <f>SUM('Tab7'!E38,'Tab11'!E38)</f>
        <v>3932.461025477</v>
      </c>
      <c r="Q212" s="191" t="s">
        <v>174</v>
      </c>
      <c r="R212" s="173">
        <f>SUM('Tab7'!E14,'Tab11'!E14)</f>
        <v>22043.333131714</v>
      </c>
      <c r="S212" s="172">
        <f>SUM('Tab7'!E42,'Tab11'!E42)</f>
        <v>388.60721445499996</v>
      </c>
      <c r="T212" s="191" t="s">
        <v>174</v>
      </c>
      <c r="U212" s="164"/>
      <c r="V212" s="164"/>
      <c r="W212" s="164"/>
      <c r="X212" s="164"/>
      <c r="Y212" s="164"/>
      <c r="Z212" s="164"/>
      <c r="AA212" s="164"/>
      <c r="AB212" s="164"/>
      <c r="AC212" s="164"/>
      <c r="AD212" s="164"/>
      <c r="AE212" s="164"/>
      <c r="AF212" s="164"/>
      <c r="AG212" s="164"/>
      <c r="AH212" s="164"/>
      <c r="AI212" s="164"/>
      <c r="AJ212" s="164"/>
    </row>
    <row r="213" spans="1:36" x14ac:dyDescent="0.2">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x14ac:dyDescent="0.2">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sheetData>
  <autoFilter ref="A2"/>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2</v>
      </c>
      <c r="B7" s="19" t="s">
        <v>3</v>
      </c>
      <c r="C7" s="20">
        <v>1873934.291872282</v>
      </c>
      <c r="D7" s="20">
        <v>1873571.660366575</v>
      </c>
      <c r="E7" s="79">
        <v>1878778.8742354894</v>
      </c>
      <c r="F7" s="22" t="s">
        <v>241</v>
      </c>
      <c r="G7" s="23">
        <v>0.25852466568436228</v>
      </c>
      <c r="H7" s="24">
        <v>0.27792979468399892</v>
      </c>
    </row>
    <row r="8" spans="1:8" x14ac:dyDescent="0.2">
      <c r="A8" s="199"/>
      <c r="B8" s="25" t="s">
        <v>242</v>
      </c>
      <c r="C8" s="26">
        <v>1398265.9914504669</v>
      </c>
      <c r="D8" s="26">
        <v>1434479.8765320459</v>
      </c>
      <c r="E8" s="26">
        <v>1426061.0841628939</v>
      </c>
      <c r="F8" s="27"/>
      <c r="G8" s="28">
        <v>1.9878258416050159</v>
      </c>
      <c r="H8" s="29">
        <v>-0.58688814718718163</v>
      </c>
    </row>
    <row r="9" spans="1:8" x14ac:dyDescent="0.2">
      <c r="A9" s="30" t="s">
        <v>4</v>
      </c>
      <c r="B9" s="31" t="s">
        <v>3</v>
      </c>
      <c r="C9" s="20">
        <v>635550.76978571399</v>
      </c>
      <c r="D9" s="20">
        <v>673665.88803002005</v>
      </c>
      <c r="E9" s="20">
        <v>668803.43577263318</v>
      </c>
      <c r="F9" s="22" t="s">
        <v>241</v>
      </c>
      <c r="G9" s="32">
        <v>5.2321022281399934</v>
      </c>
      <c r="H9" s="33">
        <v>-0.72178988780416375</v>
      </c>
    </row>
    <row r="10" spans="1:8" x14ac:dyDescent="0.2">
      <c r="A10" s="34"/>
      <c r="B10" s="25" t="s">
        <v>242</v>
      </c>
      <c r="C10" s="26">
        <v>478976.101345292</v>
      </c>
      <c r="D10" s="26">
        <v>511248.76428485499</v>
      </c>
      <c r="E10" s="26">
        <v>506379.16555845801</v>
      </c>
      <c r="F10" s="27"/>
      <c r="G10" s="28">
        <v>5.721175677909514</v>
      </c>
      <c r="H10" s="29">
        <v>-0.95249105065488493</v>
      </c>
    </row>
    <row r="11" spans="1:8" x14ac:dyDescent="0.2">
      <c r="A11" s="30" t="s">
        <v>5</v>
      </c>
      <c r="B11" s="31" t="s">
        <v>3</v>
      </c>
      <c r="C11" s="20">
        <v>148181.65364262799</v>
      </c>
      <c r="D11" s="20">
        <v>142891.254174823</v>
      </c>
      <c r="E11" s="20">
        <v>152808.32829907513</v>
      </c>
      <c r="F11" s="22" t="s">
        <v>241</v>
      </c>
      <c r="G11" s="37">
        <v>3.1222992473854703</v>
      </c>
      <c r="H11" s="33">
        <v>6.9402946887980193</v>
      </c>
    </row>
    <row r="12" spans="1:8" x14ac:dyDescent="0.2">
      <c r="A12" s="34"/>
      <c r="B12" s="25" t="s">
        <v>242</v>
      </c>
      <c r="C12" s="26">
        <v>109526.683408072</v>
      </c>
      <c r="D12" s="26">
        <v>110645.40115349399</v>
      </c>
      <c r="E12" s="26">
        <v>116475.80499390099</v>
      </c>
      <c r="F12" s="27"/>
      <c r="G12" s="28">
        <v>6.3446836602712722</v>
      </c>
      <c r="H12" s="29">
        <v>5.2694497734421901</v>
      </c>
    </row>
    <row r="13" spans="1:8" x14ac:dyDescent="0.2">
      <c r="A13" s="30" t="s">
        <v>6</v>
      </c>
      <c r="B13" s="31" t="s">
        <v>3</v>
      </c>
      <c r="C13" s="20">
        <v>305854.777466667</v>
      </c>
      <c r="D13" s="20">
        <v>334517.38835614501</v>
      </c>
      <c r="E13" s="20">
        <v>309727.5238168409</v>
      </c>
      <c r="F13" s="22" t="s">
        <v>241</v>
      </c>
      <c r="G13" s="23">
        <v>1.266204302006031</v>
      </c>
      <c r="H13" s="24">
        <v>-7.4106355610164911</v>
      </c>
    </row>
    <row r="14" spans="1:8" x14ac:dyDescent="0.2">
      <c r="A14" s="34"/>
      <c r="B14" s="25" t="s">
        <v>242</v>
      </c>
      <c r="C14" s="26">
        <v>230747.65227855399</v>
      </c>
      <c r="D14" s="26">
        <v>254171.09198283899</v>
      </c>
      <c r="E14" s="26">
        <v>234777.42873856801</v>
      </c>
      <c r="F14" s="27"/>
      <c r="G14" s="38">
        <v>1.7463997662473929</v>
      </c>
      <c r="H14" s="24">
        <v>-7.6301608861091097</v>
      </c>
    </row>
    <row r="15" spans="1:8" x14ac:dyDescent="0.2">
      <c r="A15" s="30" t="s">
        <v>169</v>
      </c>
      <c r="B15" s="31" t="s">
        <v>3</v>
      </c>
      <c r="C15" s="20">
        <v>42956.936227273</v>
      </c>
      <c r="D15" s="20">
        <v>40113.599095906997</v>
      </c>
      <c r="E15" s="20">
        <v>37279.059259137888</v>
      </c>
      <c r="F15" s="22" t="s">
        <v>241</v>
      </c>
      <c r="G15" s="37">
        <v>-13.217602247271714</v>
      </c>
      <c r="H15" s="33">
        <v>-7.0662815121426803</v>
      </c>
    </row>
    <row r="16" spans="1:8" x14ac:dyDescent="0.2">
      <c r="A16" s="34"/>
      <c r="B16" s="25" t="s">
        <v>242</v>
      </c>
      <c r="C16" s="26">
        <v>32945.626373626001</v>
      </c>
      <c r="D16" s="26">
        <v>30478.7670387</v>
      </c>
      <c r="E16" s="26">
        <v>28413.15108304</v>
      </c>
      <c r="F16" s="27"/>
      <c r="G16" s="28">
        <v>-13.757441546822093</v>
      </c>
      <c r="H16" s="29">
        <v>-6.777229384106036</v>
      </c>
    </row>
    <row r="17" spans="1:8" x14ac:dyDescent="0.2">
      <c r="A17" s="30" t="s">
        <v>7</v>
      </c>
      <c r="B17" s="31" t="s">
        <v>3</v>
      </c>
      <c r="C17" s="20">
        <v>9685</v>
      </c>
      <c r="D17" s="20">
        <v>9463</v>
      </c>
      <c r="E17" s="20">
        <v>10248.89130113162</v>
      </c>
      <c r="F17" s="22" t="s">
        <v>241</v>
      </c>
      <c r="G17" s="23">
        <v>5.822315964188121</v>
      </c>
      <c r="H17" s="24">
        <v>8.30488535487288</v>
      </c>
    </row>
    <row r="18" spans="1:8" x14ac:dyDescent="0.2">
      <c r="A18" s="30"/>
      <c r="B18" s="25" t="s">
        <v>242</v>
      </c>
      <c r="C18" s="26">
        <v>6819</v>
      </c>
      <c r="D18" s="26">
        <v>7122</v>
      </c>
      <c r="E18" s="26">
        <v>7540.207785261</v>
      </c>
      <c r="F18" s="27"/>
      <c r="G18" s="38">
        <v>10.576445010426738</v>
      </c>
      <c r="H18" s="24">
        <v>5.8720553954086085</v>
      </c>
    </row>
    <row r="19" spans="1:8" x14ac:dyDescent="0.2">
      <c r="A19" s="39" t="s">
        <v>8</v>
      </c>
      <c r="B19" s="31" t="s">
        <v>3</v>
      </c>
      <c r="C19" s="20">
        <v>5158</v>
      </c>
      <c r="D19" s="20">
        <v>4979</v>
      </c>
      <c r="E19" s="20">
        <v>5008.5245543964184</v>
      </c>
      <c r="F19" s="22" t="s">
        <v>241</v>
      </c>
      <c r="G19" s="37">
        <v>-2.8979341916165424</v>
      </c>
      <c r="H19" s="33">
        <v>0.59298161069327193</v>
      </c>
    </row>
    <row r="20" spans="1:8" x14ac:dyDescent="0.2">
      <c r="A20" s="34"/>
      <c r="B20" s="25" t="s">
        <v>242</v>
      </c>
      <c r="C20" s="26">
        <v>3897</v>
      </c>
      <c r="D20" s="26">
        <v>3634</v>
      </c>
      <c r="E20" s="26">
        <v>3697.4073881139998</v>
      </c>
      <c r="F20" s="27"/>
      <c r="G20" s="28">
        <v>-5.1216990476263788</v>
      </c>
      <c r="H20" s="29">
        <v>1.7448373173913012</v>
      </c>
    </row>
    <row r="21" spans="1:8" x14ac:dyDescent="0.2">
      <c r="A21" s="39" t="s">
        <v>9</v>
      </c>
      <c r="B21" s="31" t="s">
        <v>3</v>
      </c>
      <c r="C21" s="20">
        <v>24133</v>
      </c>
      <c r="D21" s="20">
        <v>25480.007092866999</v>
      </c>
      <c r="E21" s="20">
        <v>22383.007343850972</v>
      </c>
      <c r="F21" s="22" t="s">
        <v>241</v>
      </c>
      <c r="G21" s="37">
        <v>-7.2514509433101182</v>
      </c>
      <c r="H21" s="33">
        <v>-12.154626714695922</v>
      </c>
    </row>
    <row r="22" spans="1:8" x14ac:dyDescent="0.2">
      <c r="A22" s="34"/>
      <c r="B22" s="25" t="s">
        <v>242</v>
      </c>
      <c r="C22" s="26">
        <v>18883.285</v>
      </c>
      <c r="D22" s="26">
        <v>19570.410680575002</v>
      </c>
      <c r="E22" s="26">
        <v>17297.798561975</v>
      </c>
      <c r="F22" s="27"/>
      <c r="G22" s="28">
        <v>-8.3962426983705427</v>
      </c>
      <c r="H22" s="29">
        <v>-11.612490691652823</v>
      </c>
    </row>
    <row r="23" spans="1:8" x14ac:dyDescent="0.2">
      <c r="A23" s="39" t="s">
        <v>194</v>
      </c>
      <c r="B23" s="31" t="s">
        <v>3</v>
      </c>
      <c r="C23" s="20">
        <v>4554</v>
      </c>
      <c r="D23" s="20">
        <v>5258</v>
      </c>
      <c r="E23" s="20">
        <v>5546.2889885401082</v>
      </c>
      <c r="F23" s="22" t="s">
        <v>241</v>
      </c>
      <c r="G23" s="37">
        <v>21.78939368774941</v>
      </c>
      <c r="H23" s="33">
        <v>5.4828639889712463</v>
      </c>
    </row>
    <row r="24" spans="1:8" x14ac:dyDescent="0.2">
      <c r="A24" s="34"/>
      <c r="B24" s="25" t="s">
        <v>242</v>
      </c>
      <c r="C24" s="26">
        <v>3368</v>
      </c>
      <c r="D24" s="26">
        <v>4014</v>
      </c>
      <c r="E24" s="26">
        <v>4209</v>
      </c>
      <c r="F24" s="27"/>
      <c r="G24" s="28">
        <v>24.970308788598587</v>
      </c>
      <c r="H24" s="29">
        <v>4.8579970104633929</v>
      </c>
    </row>
    <row r="25" spans="1:8" x14ac:dyDescent="0.2">
      <c r="A25" s="39" t="s">
        <v>195</v>
      </c>
      <c r="B25" s="31" t="s">
        <v>3</v>
      </c>
      <c r="C25" s="20">
        <v>733</v>
      </c>
      <c r="D25" s="20">
        <v>918</v>
      </c>
      <c r="E25" s="20">
        <v>927.78503132212336</v>
      </c>
      <c r="F25" s="22" t="s">
        <v>241</v>
      </c>
      <c r="G25" s="37">
        <v>26.573674123072763</v>
      </c>
      <c r="H25" s="33">
        <v>1.0659075514295751</v>
      </c>
    </row>
    <row r="26" spans="1:8" x14ac:dyDescent="0.2">
      <c r="A26" s="34"/>
      <c r="B26" s="25" t="s">
        <v>242</v>
      </c>
      <c r="C26" s="26">
        <v>517</v>
      </c>
      <c r="D26" s="26">
        <v>674</v>
      </c>
      <c r="E26" s="26">
        <v>686</v>
      </c>
      <c r="F26" s="27"/>
      <c r="G26" s="28">
        <v>32.688588007736939</v>
      </c>
      <c r="H26" s="29">
        <v>1.7804154302670554</v>
      </c>
    </row>
    <row r="27" spans="1:8" x14ac:dyDescent="0.2">
      <c r="A27" s="39" t="s">
        <v>196</v>
      </c>
      <c r="B27" s="31" t="s">
        <v>3</v>
      </c>
      <c r="C27" s="20">
        <v>241263</v>
      </c>
      <c r="D27" s="20">
        <v>247116.93649583799</v>
      </c>
      <c r="E27" s="20">
        <v>267662.84299064142</v>
      </c>
      <c r="F27" s="22" t="s">
        <v>241</v>
      </c>
      <c r="G27" s="37">
        <v>10.942350460137447</v>
      </c>
      <c r="H27" s="33">
        <v>8.314244578355499</v>
      </c>
    </row>
    <row r="28" spans="1:8" x14ac:dyDescent="0.2">
      <c r="A28" s="34"/>
      <c r="B28" s="25" t="s">
        <v>242</v>
      </c>
      <c r="C28" s="26">
        <v>160106.49542138699</v>
      </c>
      <c r="D28" s="26">
        <v>175130.33367981401</v>
      </c>
      <c r="E28" s="26">
        <v>193238.6</v>
      </c>
      <c r="F28" s="27"/>
      <c r="G28" s="28">
        <v>20.693791648747336</v>
      </c>
      <c r="H28" s="29">
        <v>10.339879985207375</v>
      </c>
    </row>
    <row r="29" spans="1:8" x14ac:dyDescent="0.2">
      <c r="A29" s="30" t="s">
        <v>10</v>
      </c>
      <c r="B29" s="31" t="s">
        <v>3</v>
      </c>
      <c r="C29" s="20">
        <v>320739</v>
      </c>
      <c r="D29" s="20">
        <v>311962</v>
      </c>
      <c r="E29" s="20">
        <v>307438.79625355353</v>
      </c>
      <c r="F29" s="22" t="s">
        <v>241</v>
      </c>
      <c r="G29" s="37">
        <v>-4.1467372993139122</v>
      </c>
      <c r="H29" s="33">
        <v>-1.4499213835167239</v>
      </c>
    </row>
    <row r="30" spans="1:8" x14ac:dyDescent="0.2">
      <c r="A30" s="30"/>
      <c r="B30" s="25" t="s">
        <v>242</v>
      </c>
      <c r="C30" s="26">
        <v>250627</v>
      </c>
      <c r="D30" s="26">
        <v>260701</v>
      </c>
      <c r="E30" s="26">
        <v>251107</v>
      </c>
      <c r="F30" s="27"/>
      <c r="G30" s="28">
        <v>0.19151966867096348</v>
      </c>
      <c r="H30" s="29">
        <v>-3.6800779436979525</v>
      </c>
    </row>
    <row r="31" spans="1:8" x14ac:dyDescent="0.2">
      <c r="A31" s="39" t="s">
        <v>11</v>
      </c>
      <c r="B31" s="31" t="s">
        <v>3</v>
      </c>
      <c r="C31" s="20">
        <v>10720.65475</v>
      </c>
      <c r="D31" s="20">
        <v>10018.849101247</v>
      </c>
      <c r="E31" s="20">
        <v>9538.5737597420102</v>
      </c>
      <c r="F31" s="22" t="s">
        <v>241</v>
      </c>
      <c r="G31" s="37">
        <v>-11.02620145712639</v>
      </c>
      <c r="H31" s="33">
        <v>-4.793717688044751</v>
      </c>
    </row>
    <row r="32" spans="1:8" x14ac:dyDescent="0.2">
      <c r="A32" s="34"/>
      <c r="B32" s="25" t="s">
        <v>242</v>
      </c>
      <c r="C32" s="26">
        <v>9041.0928927679997</v>
      </c>
      <c r="D32" s="26">
        <v>8019.1474623129998</v>
      </c>
      <c r="E32" s="26">
        <v>7766.5109360349998</v>
      </c>
      <c r="F32" s="27"/>
      <c r="G32" s="28">
        <v>-14.097653589562626</v>
      </c>
      <c r="H32" s="29">
        <v>-3.1504162688776773</v>
      </c>
    </row>
    <row r="33" spans="1:8" x14ac:dyDescent="0.2">
      <c r="A33" s="30" t="s">
        <v>12</v>
      </c>
      <c r="B33" s="31" t="s">
        <v>3</v>
      </c>
      <c r="C33" s="20">
        <v>9026</v>
      </c>
      <c r="D33" s="20">
        <v>8825.3934933599994</v>
      </c>
      <c r="E33" s="20">
        <v>8588.0749940047972</v>
      </c>
      <c r="F33" s="22" t="s">
        <v>241</v>
      </c>
      <c r="G33" s="37">
        <v>-4.8518170396100544</v>
      </c>
      <c r="H33" s="33">
        <v>-2.6890415654979449</v>
      </c>
    </row>
    <row r="34" spans="1:8" x14ac:dyDescent="0.2">
      <c r="A34" s="30"/>
      <c r="B34" s="25" t="s">
        <v>242</v>
      </c>
      <c r="C34" s="26">
        <v>6888.6930000000002</v>
      </c>
      <c r="D34" s="26">
        <v>7187.7080118100002</v>
      </c>
      <c r="E34" s="26">
        <v>6841.3547511850002</v>
      </c>
      <c r="F34" s="27"/>
      <c r="G34" s="28">
        <v>-0.68718766847354118</v>
      </c>
      <c r="H34" s="29">
        <v>-4.8186885173397798</v>
      </c>
    </row>
    <row r="35" spans="1:8" x14ac:dyDescent="0.2">
      <c r="A35" s="39" t="s">
        <v>13</v>
      </c>
      <c r="B35" s="31" t="s">
        <v>3</v>
      </c>
      <c r="C35" s="20">
        <v>86</v>
      </c>
      <c r="D35" s="20">
        <v>73</v>
      </c>
      <c r="E35" s="20">
        <v>101.81365113759479</v>
      </c>
      <c r="F35" s="22" t="s">
        <v>241</v>
      </c>
      <c r="G35" s="23">
        <v>18.387966439063703</v>
      </c>
      <c r="H35" s="24">
        <v>39.470754983006572</v>
      </c>
    </row>
    <row r="36" spans="1:8" x14ac:dyDescent="0.2">
      <c r="A36" s="34"/>
      <c r="B36" s="25" t="s">
        <v>242</v>
      </c>
      <c r="C36" s="26">
        <v>71</v>
      </c>
      <c r="D36" s="26">
        <v>52</v>
      </c>
      <c r="E36" s="26">
        <v>76</v>
      </c>
      <c r="F36" s="27"/>
      <c r="G36" s="28">
        <v>7.042253521126753</v>
      </c>
      <c r="H36" s="29">
        <v>46.153846153846132</v>
      </c>
    </row>
    <row r="37" spans="1:8" x14ac:dyDescent="0.2">
      <c r="A37" s="30" t="s">
        <v>14</v>
      </c>
      <c r="B37" s="31" t="s">
        <v>3</v>
      </c>
      <c r="C37" s="40">
        <v>115292.5</v>
      </c>
      <c r="D37" s="40">
        <v>58289.344526369001</v>
      </c>
      <c r="E37" s="20">
        <v>65465.299810317818</v>
      </c>
      <c r="F37" s="22" t="s">
        <v>241</v>
      </c>
      <c r="G37" s="23">
        <v>-43.218075928340681</v>
      </c>
      <c r="H37" s="24">
        <v>12.310921219404932</v>
      </c>
    </row>
    <row r="38" spans="1:8" ht="13.5" thickBot="1" x14ac:dyDescent="0.25">
      <c r="A38" s="41"/>
      <c r="B38" s="42" t="s">
        <v>242</v>
      </c>
      <c r="C38" s="43">
        <v>85851.361730769</v>
      </c>
      <c r="D38" s="43">
        <v>41831.252237645997</v>
      </c>
      <c r="E38" s="43">
        <v>47555.654366358001</v>
      </c>
      <c r="F38" s="44"/>
      <c r="G38" s="45">
        <v>-44.606988861174777</v>
      </c>
      <c r="H38" s="46">
        <v>13.684510557301309</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8"/>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1">
        <v>9</v>
      </c>
    </row>
    <row r="62" spans="1:8" ht="12.75" customHeight="1" x14ac:dyDescent="0.2">
      <c r="A62" s="54" t="s">
        <v>244</v>
      </c>
      <c r="G62" s="53"/>
      <c r="H62" s="194"/>
    </row>
    <row r="63" spans="1:8" x14ac:dyDescent="0.2">
      <c r="H63" s="87"/>
    </row>
    <row r="64" spans="1:8" x14ac:dyDescent="0.2">
      <c r="A64" s="200"/>
      <c r="H64" s="53"/>
    </row>
    <row r="65" spans="1:8" x14ac:dyDescent="0.2">
      <c r="A65" s="200"/>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2" t="s">
        <v>16</v>
      </c>
      <c r="D5" s="196"/>
      <c r="E5" s="196"/>
      <c r="F5" s="203"/>
      <c r="G5" s="196" t="s">
        <v>1</v>
      </c>
      <c r="H5" s="197"/>
    </row>
    <row r="6" spans="1:10" x14ac:dyDescent="0.2">
      <c r="A6" s="12"/>
      <c r="B6" s="13"/>
      <c r="C6" s="14" t="s">
        <v>236</v>
      </c>
      <c r="D6" s="15" t="s">
        <v>237</v>
      </c>
      <c r="E6" s="15" t="s">
        <v>238</v>
      </c>
      <c r="F6" s="16"/>
      <c r="G6" s="17" t="s">
        <v>239</v>
      </c>
      <c r="H6" s="18" t="s">
        <v>240</v>
      </c>
    </row>
    <row r="7" spans="1:10" x14ac:dyDescent="0.2">
      <c r="A7" s="198" t="s">
        <v>2</v>
      </c>
      <c r="B7" s="19" t="s">
        <v>3</v>
      </c>
      <c r="C7" s="80">
        <v>36303.954413655003</v>
      </c>
      <c r="D7" s="80">
        <v>36539.078417285004</v>
      </c>
      <c r="E7" s="81">
        <v>36595.49058162103</v>
      </c>
      <c r="F7" s="22" t="s">
        <v>241</v>
      </c>
      <c r="G7" s="23">
        <v>0.80304245825179521</v>
      </c>
      <c r="H7" s="24">
        <v>0.15438858006156408</v>
      </c>
    </row>
    <row r="8" spans="1:10" x14ac:dyDescent="0.2">
      <c r="A8" s="199"/>
      <c r="B8" s="25" t="s">
        <v>242</v>
      </c>
      <c r="C8" s="82">
        <v>27699.508840887</v>
      </c>
      <c r="D8" s="82">
        <v>27957.317738713999</v>
      </c>
      <c r="E8" s="82">
        <v>27974.253943554999</v>
      </c>
      <c r="F8" s="27"/>
      <c r="G8" s="28">
        <v>0.99187716376563628</v>
      </c>
      <c r="H8" s="29">
        <v>6.0578790137483907E-2</v>
      </c>
      <c r="J8" s="95"/>
    </row>
    <row r="9" spans="1:10" x14ac:dyDescent="0.2">
      <c r="A9" s="30" t="s">
        <v>4</v>
      </c>
      <c r="B9" s="31" t="s">
        <v>3</v>
      </c>
      <c r="C9" s="80">
        <v>8762.4370246910003</v>
      </c>
      <c r="D9" s="80">
        <v>9443.6952770820008</v>
      </c>
      <c r="E9" s="80">
        <v>9985.2863418512334</v>
      </c>
      <c r="F9" s="22" t="s">
        <v>241</v>
      </c>
      <c r="G9" s="32">
        <v>13.955584658862136</v>
      </c>
      <c r="H9" s="33">
        <v>5.7349485437503205</v>
      </c>
    </row>
    <row r="10" spans="1:10" x14ac:dyDescent="0.2">
      <c r="A10" s="34"/>
      <c r="B10" s="25" t="s">
        <v>242</v>
      </c>
      <c r="C10" s="82">
        <v>6716.829012657</v>
      </c>
      <c r="D10" s="82">
        <v>7092.2127222279996</v>
      </c>
      <c r="E10" s="82">
        <v>7549.9943404469996</v>
      </c>
      <c r="F10" s="27"/>
      <c r="G10" s="35">
        <v>12.404146751689041</v>
      </c>
      <c r="H10" s="29">
        <v>6.4547079472707907</v>
      </c>
      <c r="J10" s="95"/>
    </row>
    <row r="11" spans="1:10" x14ac:dyDescent="0.2">
      <c r="A11" s="30" t="s">
        <v>5</v>
      </c>
      <c r="B11" s="31" t="s">
        <v>3</v>
      </c>
      <c r="C11" s="80">
        <v>3194.3181110219998</v>
      </c>
      <c r="D11" s="80">
        <v>3312.059159337</v>
      </c>
      <c r="E11" s="80">
        <v>3617.8298340464125</v>
      </c>
      <c r="F11" s="22" t="s">
        <v>241</v>
      </c>
      <c r="G11" s="37">
        <v>13.258282622606842</v>
      </c>
      <c r="H11" s="33">
        <v>9.2320414581791681</v>
      </c>
    </row>
    <row r="12" spans="1:10" x14ac:dyDescent="0.2">
      <c r="A12" s="34"/>
      <c r="B12" s="25" t="s">
        <v>242</v>
      </c>
      <c r="C12" s="82">
        <v>2468.7639005209999</v>
      </c>
      <c r="D12" s="82">
        <v>2636.1571216699999</v>
      </c>
      <c r="E12" s="82">
        <v>2851.1640292759998</v>
      </c>
      <c r="F12" s="27"/>
      <c r="G12" s="28">
        <v>15.489538253305611</v>
      </c>
      <c r="H12" s="29">
        <v>8.1560733174277971</v>
      </c>
    </row>
    <row r="13" spans="1:10" x14ac:dyDescent="0.2">
      <c r="A13" s="30" t="s">
        <v>6</v>
      </c>
      <c r="B13" s="31" t="s">
        <v>3</v>
      </c>
      <c r="C13" s="80">
        <v>6790.1078110569997</v>
      </c>
      <c r="D13" s="80">
        <v>7461.0390863120001</v>
      </c>
      <c r="E13" s="80">
        <v>6962.1898358381795</v>
      </c>
      <c r="F13" s="22" t="s">
        <v>241</v>
      </c>
      <c r="G13" s="23">
        <v>2.5343047499328577</v>
      </c>
      <c r="H13" s="24">
        <v>-6.686055986343888</v>
      </c>
    </row>
    <row r="14" spans="1:10" x14ac:dyDescent="0.2">
      <c r="A14" s="34"/>
      <c r="B14" s="25" t="s">
        <v>242</v>
      </c>
      <c r="C14" s="82">
        <v>5136.5891006860002</v>
      </c>
      <c r="D14" s="82">
        <v>5586.440061235</v>
      </c>
      <c r="E14" s="82">
        <v>5230.7509564250004</v>
      </c>
      <c r="F14" s="27"/>
      <c r="G14" s="38">
        <v>1.8331592014324087</v>
      </c>
      <c r="H14" s="24">
        <v>-6.367008343617087</v>
      </c>
    </row>
    <row r="15" spans="1:10" x14ac:dyDescent="0.2">
      <c r="A15" s="30" t="s">
        <v>169</v>
      </c>
      <c r="B15" s="31" t="s">
        <v>3</v>
      </c>
      <c r="C15" s="80">
        <v>5832.965228219</v>
      </c>
      <c r="D15" s="80">
        <v>5391.969568126</v>
      </c>
      <c r="E15" s="80">
        <v>5274.9600096542681</v>
      </c>
      <c r="F15" s="22" t="s">
        <v>241</v>
      </c>
      <c r="G15" s="37">
        <v>-9.5664074228522367</v>
      </c>
      <c r="H15" s="33">
        <v>-2.1700708246467144</v>
      </c>
    </row>
    <row r="16" spans="1:10" x14ac:dyDescent="0.2">
      <c r="A16" s="34"/>
      <c r="B16" s="25" t="s">
        <v>242</v>
      </c>
      <c r="C16" s="82">
        <v>4213.9567955069997</v>
      </c>
      <c r="D16" s="82">
        <v>4034.6048600899999</v>
      </c>
      <c r="E16" s="82">
        <v>3900.5755998260001</v>
      </c>
      <c r="F16" s="27"/>
      <c r="G16" s="28">
        <v>-7.4367443922332797</v>
      </c>
      <c r="H16" s="29">
        <v>-3.3219922374507291</v>
      </c>
    </row>
    <row r="17" spans="1:8" x14ac:dyDescent="0.2">
      <c r="A17" s="30" t="s">
        <v>7</v>
      </c>
      <c r="B17" s="31" t="s">
        <v>3</v>
      </c>
      <c r="C17" s="80">
        <v>2427.3984782100001</v>
      </c>
      <c r="D17" s="80">
        <v>1966.977229306</v>
      </c>
      <c r="E17" s="80">
        <v>1835.7015293089055</v>
      </c>
      <c r="F17" s="22" t="s">
        <v>241</v>
      </c>
      <c r="G17" s="23">
        <v>-24.375765009847939</v>
      </c>
      <c r="H17" s="24">
        <v>-6.6739816832252785</v>
      </c>
    </row>
    <row r="18" spans="1:8" x14ac:dyDescent="0.2">
      <c r="A18" s="30"/>
      <c r="B18" s="25" t="s">
        <v>242</v>
      </c>
      <c r="C18" s="82">
        <v>1931.9222761799999</v>
      </c>
      <c r="D18" s="82">
        <v>1493.238663907</v>
      </c>
      <c r="E18" s="82">
        <v>1415.35173663</v>
      </c>
      <c r="F18" s="27"/>
      <c r="G18" s="38">
        <v>-26.738681256443584</v>
      </c>
      <c r="H18" s="24">
        <v>-5.2159731166625392</v>
      </c>
    </row>
    <row r="19" spans="1:8" x14ac:dyDescent="0.2">
      <c r="A19" s="39" t="s">
        <v>8</v>
      </c>
      <c r="B19" s="31" t="s">
        <v>3</v>
      </c>
      <c r="C19" s="80">
        <v>1969.2178060450001</v>
      </c>
      <c r="D19" s="80">
        <v>1986.7947992970001</v>
      </c>
      <c r="E19" s="80">
        <v>1780.3431295508319</v>
      </c>
      <c r="F19" s="22" t="s">
        <v>241</v>
      </c>
      <c r="G19" s="37">
        <v>-9.5913553043432245</v>
      </c>
      <c r="H19" s="33">
        <v>-10.391192377754265</v>
      </c>
    </row>
    <row r="20" spans="1:8" x14ac:dyDescent="0.2">
      <c r="A20" s="34"/>
      <c r="B20" s="25" t="s">
        <v>242</v>
      </c>
      <c r="C20" s="82">
        <v>1519.2245707239999</v>
      </c>
      <c r="D20" s="82">
        <v>1556.112056663</v>
      </c>
      <c r="E20" s="82">
        <v>1387.375417875</v>
      </c>
      <c r="F20" s="27"/>
      <c r="G20" s="28">
        <v>-8.6787138247879909</v>
      </c>
      <c r="H20" s="29">
        <v>-10.843476089366391</v>
      </c>
    </row>
    <row r="21" spans="1:8" x14ac:dyDescent="0.2">
      <c r="A21" s="39" t="s">
        <v>9</v>
      </c>
      <c r="B21" s="31" t="s">
        <v>3</v>
      </c>
      <c r="C21" s="80">
        <v>617.195755996</v>
      </c>
      <c r="D21" s="80">
        <v>507.423043302</v>
      </c>
      <c r="E21" s="80">
        <v>511.05410121866868</v>
      </c>
      <c r="F21" s="22" t="s">
        <v>241</v>
      </c>
      <c r="G21" s="37">
        <v>-17.197405158116354</v>
      </c>
      <c r="H21" s="33">
        <v>0.71558790334786693</v>
      </c>
    </row>
    <row r="22" spans="1:8" x14ac:dyDescent="0.2">
      <c r="A22" s="34"/>
      <c r="B22" s="25" t="s">
        <v>242</v>
      </c>
      <c r="C22" s="82">
        <v>485.32077073900001</v>
      </c>
      <c r="D22" s="82">
        <v>397.93455426700001</v>
      </c>
      <c r="E22" s="82">
        <v>401.14017347499998</v>
      </c>
      <c r="F22" s="27"/>
      <c r="G22" s="28">
        <v>-17.345352257604361</v>
      </c>
      <c r="H22" s="29">
        <v>0.80556442601591982</v>
      </c>
    </row>
    <row r="23" spans="1:8" x14ac:dyDescent="0.2">
      <c r="A23" s="39" t="s">
        <v>194</v>
      </c>
      <c r="B23" s="31" t="s">
        <v>3</v>
      </c>
      <c r="C23" s="80">
        <v>800.24281891500004</v>
      </c>
      <c r="D23" s="80">
        <v>831.72795936499995</v>
      </c>
      <c r="E23" s="80">
        <v>983.35429317518265</v>
      </c>
      <c r="F23" s="22" t="s">
        <v>241</v>
      </c>
      <c r="G23" s="23">
        <v>22.881989057827752</v>
      </c>
      <c r="H23" s="24">
        <v>18.230279757090884</v>
      </c>
    </row>
    <row r="24" spans="1:8" x14ac:dyDescent="0.2">
      <c r="A24" s="34"/>
      <c r="B24" s="25" t="s">
        <v>242</v>
      </c>
      <c r="C24" s="82">
        <v>642.543922974</v>
      </c>
      <c r="D24" s="82">
        <v>654.47906621200002</v>
      </c>
      <c r="E24" s="82">
        <v>761.31006413</v>
      </c>
      <c r="F24" s="27"/>
      <c r="G24" s="38">
        <v>18.483738918001677</v>
      </c>
      <c r="H24" s="24">
        <v>16.323058052309818</v>
      </c>
    </row>
    <row r="25" spans="1:8" x14ac:dyDescent="0.2">
      <c r="A25" s="39" t="s">
        <v>195</v>
      </c>
      <c r="B25" s="31" t="s">
        <v>3</v>
      </c>
      <c r="C25" s="80">
        <v>307.38186722199998</v>
      </c>
      <c r="D25" s="80">
        <v>330.10029545899999</v>
      </c>
      <c r="E25" s="80">
        <v>383.03693428200029</v>
      </c>
      <c r="F25" s="22" t="s">
        <v>241</v>
      </c>
      <c r="G25" s="37">
        <v>24.612729353146932</v>
      </c>
      <c r="H25" s="33">
        <v>16.036531790858461</v>
      </c>
    </row>
    <row r="26" spans="1:8" x14ac:dyDescent="0.2">
      <c r="A26" s="34"/>
      <c r="B26" s="25" t="s">
        <v>242</v>
      </c>
      <c r="C26" s="82">
        <v>212.35701286400001</v>
      </c>
      <c r="D26" s="82">
        <v>246.957777389</v>
      </c>
      <c r="E26" s="82">
        <v>286.79966274700001</v>
      </c>
      <c r="F26" s="27"/>
      <c r="G26" s="38">
        <v>35.055423354761245</v>
      </c>
      <c r="H26" s="24">
        <v>16.133075774828654</v>
      </c>
    </row>
    <row r="27" spans="1:8" x14ac:dyDescent="0.2">
      <c r="A27" s="39" t="s">
        <v>196</v>
      </c>
      <c r="B27" s="31" t="s">
        <v>3</v>
      </c>
      <c r="C27" s="80">
        <v>802.17088901099999</v>
      </c>
      <c r="D27" s="80">
        <v>889.62084010800004</v>
      </c>
      <c r="E27" s="80">
        <v>981.03209813028957</v>
      </c>
      <c r="F27" s="22" t="s">
        <v>241</v>
      </c>
      <c r="G27" s="37">
        <v>22.297145355126062</v>
      </c>
      <c r="H27" s="33">
        <v>10.275305377422612</v>
      </c>
    </row>
    <row r="28" spans="1:8" x14ac:dyDescent="0.2">
      <c r="A28" s="34"/>
      <c r="B28" s="25" t="s">
        <v>242</v>
      </c>
      <c r="C28" s="82">
        <v>569.32111961999999</v>
      </c>
      <c r="D28" s="82">
        <v>630.32073314000002</v>
      </c>
      <c r="E28" s="82">
        <v>708.14075528599994</v>
      </c>
      <c r="F28" s="27"/>
      <c r="G28" s="38">
        <v>24.383363076124184</v>
      </c>
      <c r="H28" s="24">
        <v>12.346099065841031</v>
      </c>
    </row>
    <row r="29" spans="1:8" x14ac:dyDescent="0.2">
      <c r="A29" s="30" t="s">
        <v>10</v>
      </c>
      <c r="B29" s="31" t="s">
        <v>3</v>
      </c>
      <c r="C29" s="80">
        <v>2002.9648543779999</v>
      </c>
      <c r="D29" s="80">
        <v>2043.508105676</v>
      </c>
      <c r="E29" s="80">
        <v>1983.5211265618175</v>
      </c>
      <c r="F29" s="22" t="s">
        <v>241</v>
      </c>
      <c r="G29" s="37">
        <v>-0.97074732857559809</v>
      </c>
      <c r="H29" s="33">
        <v>-2.9354901479257194</v>
      </c>
    </row>
    <row r="30" spans="1:8" x14ac:dyDescent="0.2">
      <c r="A30" s="30"/>
      <c r="B30" s="25" t="s">
        <v>242</v>
      </c>
      <c r="C30" s="82">
        <v>1582.570892812</v>
      </c>
      <c r="D30" s="82">
        <v>1725.9445114489999</v>
      </c>
      <c r="E30" s="82">
        <v>1637.636888749</v>
      </c>
      <c r="F30" s="27"/>
      <c r="G30" s="28">
        <v>3.4795279116473381</v>
      </c>
      <c r="H30" s="29">
        <v>-5.1164809826859425</v>
      </c>
    </row>
    <row r="31" spans="1:8" x14ac:dyDescent="0.2">
      <c r="A31" s="39" t="s">
        <v>11</v>
      </c>
      <c r="B31" s="31" t="s">
        <v>3</v>
      </c>
      <c r="C31" s="80">
        <v>470.83394949500001</v>
      </c>
      <c r="D31" s="80">
        <v>453.98179332199999</v>
      </c>
      <c r="E31" s="80">
        <v>450.79991255150225</v>
      </c>
      <c r="F31" s="22" t="s">
        <v>241</v>
      </c>
      <c r="G31" s="23">
        <v>-4.2550111275929794</v>
      </c>
      <c r="H31" s="24">
        <v>-0.70088290264118314</v>
      </c>
    </row>
    <row r="32" spans="1:8" x14ac:dyDescent="0.2">
      <c r="A32" s="34"/>
      <c r="B32" s="25" t="s">
        <v>242</v>
      </c>
      <c r="C32" s="82">
        <v>402.52052026699999</v>
      </c>
      <c r="D32" s="82">
        <v>368.910391479</v>
      </c>
      <c r="E32" s="82">
        <v>372.46774135499999</v>
      </c>
      <c r="F32" s="27"/>
      <c r="G32" s="38">
        <v>-7.4661482828416723</v>
      </c>
      <c r="H32" s="24">
        <v>0.96428562549787955</v>
      </c>
    </row>
    <row r="33" spans="1:8" x14ac:dyDescent="0.2">
      <c r="A33" s="30" t="s">
        <v>12</v>
      </c>
      <c r="B33" s="31" t="s">
        <v>3</v>
      </c>
      <c r="C33" s="80">
        <v>1175.9397378880001</v>
      </c>
      <c r="D33" s="80">
        <v>1026.4393155570001</v>
      </c>
      <c r="E33" s="80">
        <v>825.60056052367668</v>
      </c>
      <c r="F33" s="22" t="s">
        <v>241</v>
      </c>
      <c r="G33" s="37">
        <v>-29.792273028678849</v>
      </c>
      <c r="H33" s="33">
        <v>-19.566549331203049</v>
      </c>
    </row>
    <row r="34" spans="1:8" x14ac:dyDescent="0.2">
      <c r="A34" s="30"/>
      <c r="B34" s="25" t="s">
        <v>242</v>
      </c>
      <c r="C34" s="82">
        <v>920.03614472499999</v>
      </c>
      <c r="D34" s="82">
        <v>866.96305299300002</v>
      </c>
      <c r="E34" s="82">
        <v>679.31253502200002</v>
      </c>
      <c r="F34" s="27"/>
      <c r="G34" s="28">
        <v>-26.164581802919557</v>
      </c>
      <c r="H34" s="29">
        <v>-21.644580737688614</v>
      </c>
    </row>
    <row r="35" spans="1:8" x14ac:dyDescent="0.2">
      <c r="A35" s="39" t="s">
        <v>13</v>
      </c>
      <c r="B35" s="31" t="s">
        <v>3</v>
      </c>
      <c r="C35" s="80">
        <v>239.90116805900001</v>
      </c>
      <c r="D35" s="80">
        <v>144.28091435900001</v>
      </c>
      <c r="E35" s="80">
        <v>114.32760853469367</v>
      </c>
      <c r="F35" s="22" t="s">
        <v>241</v>
      </c>
      <c r="G35" s="23">
        <v>-52.343871661943496</v>
      </c>
      <c r="H35" s="24">
        <v>-20.760407540651201</v>
      </c>
    </row>
    <row r="36" spans="1:8" x14ac:dyDescent="0.2">
      <c r="A36" s="34"/>
      <c r="B36" s="25" t="s">
        <v>242</v>
      </c>
      <c r="C36" s="82">
        <v>213.02098156100001</v>
      </c>
      <c r="D36" s="82">
        <v>107.126529451</v>
      </c>
      <c r="E36" s="82">
        <v>89.789844258000002</v>
      </c>
      <c r="F36" s="27"/>
      <c r="G36" s="28">
        <v>-57.849295595190902</v>
      </c>
      <c r="H36" s="29">
        <v>-16.183372393231352</v>
      </c>
    </row>
    <row r="37" spans="1:8" x14ac:dyDescent="0.2">
      <c r="A37" s="30" t="s">
        <v>14</v>
      </c>
      <c r="B37" s="31" t="s">
        <v>3</v>
      </c>
      <c r="C37" s="85">
        <v>910.87891344699995</v>
      </c>
      <c r="D37" s="85">
        <v>749.46103067699994</v>
      </c>
      <c r="E37" s="83">
        <v>938.39743923596961</v>
      </c>
      <c r="F37" s="22" t="s">
        <v>241</v>
      </c>
      <c r="G37" s="23">
        <v>3.0210959308337095</v>
      </c>
      <c r="H37" s="24">
        <v>25.209637436158673</v>
      </c>
    </row>
    <row r="38" spans="1:8" ht="13.5" thickBot="1" x14ac:dyDescent="0.25">
      <c r="A38" s="41"/>
      <c r="B38" s="42" t="s">
        <v>242</v>
      </c>
      <c r="C38" s="86">
        <v>684.53181904999997</v>
      </c>
      <c r="D38" s="86">
        <v>559.91563653899993</v>
      </c>
      <c r="E38" s="86">
        <v>702.44419805300004</v>
      </c>
      <c r="F38" s="44"/>
      <c r="G38" s="45">
        <v>2.6167343145361741</v>
      </c>
      <c r="H38" s="46">
        <v>25.455363667821501</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8"/>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3">
        <v>10</v>
      </c>
    </row>
    <row r="62" spans="1:8" ht="12.75" customHeight="1" x14ac:dyDescent="0.2">
      <c r="A62" s="54" t="s">
        <v>244</v>
      </c>
      <c r="H62" s="194"/>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26</v>
      </c>
      <c r="B7" s="19" t="s">
        <v>3</v>
      </c>
      <c r="C7" s="20">
        <v>783732.42342834198</v>
      </c>
      <c r="D7" s="20">
        <v>816557.142204843</v>
      </c>
      <c r="E7" s="21">
        <v>821705.99238014536</v>
      </c>
      <c r="F7" s="22" t="s">
        <v>241</v>
      </c>
      <c r="G7" s="23">
        <v>4.8452211260691058</v>
      </c>
      <c r="H7" s="24">
        <v>0.63055601490418667</v>
      </c>
    </row>
    <row r="8" spans="1:8" x14ac:dyDescent="0.2">
      <c r="A8" s="199"/>
      <c r="B8" s="25" t="s">
        <v>242</v>
      </c>
      <c r="C8" s="26">
        <v>588502.784753363</v>
      </c>
      <c r="D8" s="26">
        <v>621894.16543834796</v>
      </c>
      <c r="E8" s="26">
        <v>622854.97055235901</v>
      </c>
      <c r="F8" s="27"/>
      <c r="G8" s="28">
        <v>5.8372172042300008</v>
      </c>
      <c r="H8" s="29">
        <v>0.15449656346812901</v>
      </c>
    </row>
    <row r="9" spans="1:8" x14ac:dyDescent="0.2">
      <c r="A9" s="30" t="s">
        <v>28</v>
      </c>
      <c r="B9" s="31" t="s">
        <v>3</v>
      </c>
      <c r="C9" s="20">
        <v>716230.75919024704</v>
      </c>
      <c r="D9" s="20">
        <v>748186.313763874</v>
      </c>
      <c r="E9" s="21">
        <v>754353.79791779513</v>
      </c>
      <c r="F9" s="22" t="s">
        <v>241</v>
      </c>
      <c r="G9" s="32">
        <v>5.3227312899335715</v>
      </c>
      <c r="H9" s="33">
        <v>0.82432464219969859</v>
      </c>
    </row>
    <row r="10" spans="1:8" x14ac:dyDescent="0.2">
      <c r="A10" s="34"/>
      <c r="B10" s="25" t="s">
        <v>242</v>
      </c>
      <c r="C10" s="26">
        <v>536339.62780269096</v>
      </c>
      <c r="D10" s="26">
        <v>569731.764405853</v>
      </c>
      <c r="E10" s="26">
        <v>571212.376441887</v>
      </c>
      <c r="F10" s="27"/>
      <c r="G10" s="35">
        <v>6.5019899391109561</v>
      </c>
      <c r="H10" s="29">
        <v>0.25987879358947907</v>
      </c>
    </row>
    <row r="11" spans="1:8" x14ac:dyDescent="0.2">
      <c r="A11" s="30" t="s">
        <v>29</v>
      </c>
      <c r="B11" s="31" t="s">
        <v>3</v>
      </c>
      <c r="C11" s="20">
        <v>34516.146404762003</v>
      </c>
      <c r="D11" s="20">
        <v>34519.914220484003</v>
      </c>
      <c r="E11" s="21">
        <v>33984.773536174391</v>
      </c>
      <c r="F11" s="22" t="s">
        <v>241</v>
      </c>
      <c r="G11" s="37">
        <v>-1.5394907135817988</v>
      </c>
      <c r="H11" s="33">
        <v>-1.5502375842871032</v>
      </c>
    </row>
    <row r="12" spans="1:8" x14ac:dyDescent="0.2">
      <c r="A12" s="34"/>
      <c r="B12" s="25" t="s">
        <v>242</v>
      </c>
      <c r="C12" s="26">
        <v>26038.578475335999</v>
      </c>
      <c r="D12" s="26">
        <v>25887.200516248002</v>
      </c>
      <c r="E12" s="26">
        <v>25536.297055235998</v>
      </c>
      <c r="F12" s="27"/>
      <c r="G12" s="28">
        <v>-1.9289894053769672</v>
      </c>
      <c r="H12" s="29">
        <v>-1.3555094950949211</v>
      </c>
    </row>
    <row r="13" spans="1:8" x14ac:dyDescent="0.2">
      <c r="A13" s="30" t="s">
        <v>27</v>
      </c>
      <c r="B13" s="31" t="s">
        <v>3</v>
      </c>
      <c r="C13" s="20">
        <v>8654.8519285710008</v>
      </c>
      <c r="D13" s="20">
        <v>9364.5742661450004</v>
      </c>
      <c r="E13" s="21">
        <v>9270.9594002593458</v>
      </c>
      <c r="F13" s="22" t="s">
        <v>241</v>
      </c>
      <c r="G13" s="23">
        <v>7.1186367689836345</v>
      </c>
      <c r="H13" s="24">
        <v>-0.9996702810515643</v>
      </c>
    </row>
    <row r="14" spans="1:8" x14ac:dyDescent="0.2">
      <c r="A14" s="34"/>
      <c r="B14" s="25" t="s">
        <v>242</v>
      </c>
      <c r="C14" s="26">
        <v>6955.4735426010002</v>
      </c>
      <c r="D14" s="26">
        <v>7362.160154874</v>
      </c>
      <c r="E14" s="26">
        <v>7341.7891165709998</v>
      </c>
      <c r="F14" s="27"/>
      <c r="G14" s="38">
        <v>5.554123261398189</v>
      </c>
      <c r="H14" s="24">
        <v>-0.27669920070285059</v>
      </c>
    </row>
    <row r="15" spans="1:8" x14ac:dyDescent="0.2">
      <c r="A15" s="30" t="s">
        <v>30</v>
      </c>
      <c r="B15" s="31" t="s">
        <v>3</v>
      </c>
      <c r="C15" s="20">
        <v>11511.665904762</v>
      </c>
      <c r="D15" s="20">
        <v>12045.765688194</v>
      </c>
      <c r="E15" s="21">
        <v>11572.85834881011</v>
      </c>
      <c r="F15" s="22" t="s">
        <v>241</v>
      </c>
      <c r="G15" s="37">
        <v>0.53156897146222093</v>
      </c>
      <c r="H15" s="33">
        <v>-3.9259217855066311</v>
      </c>
    </row>
    <row r="16" spans="1:8" x14ac:dyDescent="0.2">
      <c r="A16" s="34"/>
      <c r="B16" s="25" t="s">
        <v>242</v>
      </c>
      <c r="C16" s="26">
        <v>8904.6313901350004</v>
      </c>
      <c r="D16" s="26">
        <v>9203.8802064989995</v>
      </c>
      <c r="E16" s="26">
        <v>8878.7188220940006</v>
      </c>
      <c r="F16" s="27"/>
      <c r="G16" s="28">
        <v>-0.29100101852286286</v>
      </c>
      <c r="H16" s="29">
        <v>-3.5328728439489794</v>
      </c>
    </row>
    <row r="17" spans="1:9" x14ac:dyDescent="0.2">
      <c r="A17" s="30" t="s">
        <v>31</v>
      </c>
      <c r="B17" s="31" t="s">
        <v>3</v>
      </c>
      <c r="C17" s="20">
        <v>12819</v>
      </c>
      <c r="D17" s="20">
        <v>12440.574266145</v>
      </c>
      <c r="E17" s="21">
        <v>12559.952769033318</v>
      </c>
      <c r="F17" s="22" t="s">
        <v>241</v>
      </c>
      <c r="G17" s="37">
        <v>-2.0208068567492177</v>
      </c>
      <c r="H17" s="33">
        <v>0.95958997016067826</v>
      </c>
    </row>
    <row r="18" spans="1:9" ht="13.5" thickBot="1" x14ac:dyDescent="0.25">
      <c r="A18" s="56"/>
      <c r="B18" s="42" t="s">
        <v>242</v>
      </c>
      <c r="C18" s="43">
        <v>10264.473542600999</v>
      </c>
      <c r="D18" s="43">
        <v>9709.160154874</v>
      </c>
      <c r="E18" s="43">
        <v>9885.7891165710007</v>
      </c>
      <c r="F18" s="44"/>
      <c r="G18" s="57">
        <v>-3.6892727567403369</v>
      </c>
      <c r="H18" s="46">
        <v>1.8191991776789678</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26</v>
      </c>
      <c r="B35" s="19" t="s">
        <v>3</v>
      </c>
      <c r="C35" s="80">
        <v>11956.755135713</v>
      </c>
      <c r="D35" s="80">
        <v>12755.754436417999</v>
      </c>
      <c r="E35" s="83">
        <v>13604.952401316559</v>
      </c>
      <c r="F35" s="22" t="s">
        <v>241</v>
      </c>
      <c r="G35" s="23">
        <v>13.784653502526339</v>
      </c>
      <c r="H35" s="24">
        <v>6.6573715347959279</v>
      </c>
    </row>
    <row r="36" spans="1:9" ht="12.75" customHeight="1" x14ac:dyDescent="0.2">
      <c r="A36" s="199"/>
      <c r="B36" s="25" t="s">
        <v>242</v>
      </c>
      <c r="C36" s="82">
        <v>9185.5929131779994</v>
      </c>
      <c r="D36" s="82">
        <v>9728.3698438989995</v>
      </c>
      <c r="E36" s="82">
        <v>10401.158369723</v>
      </c>
      <c r="F36" s="27"/>
      <c r="G36" s="28">
        <v>13.233391333956291</v>
      </c>
      <c r="H36" s="29">
        <v>6.9157375451338368</v>
      </c>
    </row>
    <row r="37" spans="1:9" x14ac:dyDescent="0.2">
      <c r="A37" s="30" t="s">
        <v>28</v>
      </c>
      <c r="B37" s="31" t="s">
        <v>3</v>
      </c>
      <c r="C37" s="80">
        <v>9841.7234037479993</v>
      </c>
      <c r="D37" s="80">
        <v>10754.520929132999</v>
      </c>
      <c r="E37" s="83">
        <v>11416.218008055093</v>
      </c>
      <c r="F37" s="22" t="s">
        <v>241</v>
      </c>
      <c r="G37" s="32">
        <v>15.998159465724086</v>
      </c>
      <c r="H37" s="33">
        <v>6.1527341225365006</v>
      </c>
    </row>
    <row r="38" spans="1:9" x14ac:dyDescent="0.2">
      <c r="A38" s="34"/>
      <c r="B38" s="25" t="s">
        <v>242</v>
      </c>
      <c r="C38" s="82">
        <v>7623.9824852829997</v>
      </c>
      <c r="D38" s="82">
        <v>8150.3652956739998</v>
      </c>
      <c r="E38" s="82">
        <v>8714.8519816560001</v>
      </c>
      <c r="F38" s="27"/>
      <c r="G38" s="35">
        <v>14.308394575653423</v>
      </c>
      <c r="H38" s="29">
        <v>6.9259065760109593</v>
      </c>
    </row>
    <row r="39" spans="1:9" x14ac:dyDescent="0.2">
      <c r="A39" s="30" t="s">
        <v>29</v>
      </c>
      <c r="B39" s="31" t="s">
        <v>3</v>
      </c>
      <c r="C39" s="80">
        <v>945.74782281</v>
      </c>
      <c r="D39" s="80">
        <v>892.27423895000004</v>
      </c>
      <c r="E39" s="83">
        <v>974.57041281411875</v>
      </c>
      <c r="F39" s="22" t="s">
        <v>241</v>
      </c>
      <c r="G39" s="37">
        <v>3.0475978171941449</v>
      </c>
      <c r="H39" s="33">
        <v>9.2231928561517407</v>
      </c>
    </row>
    <row r="40" spans="1:9" x14ac:dyDescent="0.2">
      <c r="A40" s="34"/>
      <c r="B40" s="25" t="s">
        <v>242</v>
      </c>
      <c r="C40" s="82">
        <v>698.42686450199994</v>
      </c>
      <c r="D40" s="82">
        <v>718.35942318299999</v>
      </c>
      <c r="E40" s="82">
        <v>761.71808056500004</v>
      </c>
      <c r="F40" s="27"/>
      <c r="G40" s="28">
        <v>9.0619675845557026</v>
      </c>
      <c r="H40" s="29">
        <v>6.0357887685082261</v>
      </c>
    </row>
    <row r="41" spans="1:9" x14ac:dyDescent="0.2">
      <c r="A41" s="30" t="s">
        <v>27</v>
      </c>
      <c r="B41" s="31" t="s">
        <v>3</v>
      </c>
      <c r="C41" s="80">
        <v>310.81555923600001</v>
      </c>
      <c r="D41" s="80">
        <v>244.73397585800001</v>
      </c>
      <c r="E41" s="83">
        <v>286.23657846981212</v>
      </c>
      <c r="F41" s="22" t="s">
        <v>241</v>
      </c>
      <c r="G41" s="23">
        <v>-7.9078990854268199</v>
      </c>
      <c r="H41" s="24">
        <v>16.958251287468485</v>
      </c>
    </row>
    <row r="42" spans="1:9" x14ac:dyDescent="0.2">
      <c r="A42" s="34"/>
      <c r="B42" s="25" t="s">
        <v>242</v>
      </c>
      <c r="C42" s="82">
        <v>216.56141253300001</v>
      </c>
      <c r="D42" s="82">
        <v>203.41579355299999</v>
      </c>
      <c r="E42" s="82">
        <v>223.53651159899999</v>
      </c>
      <c r="F42" s="27"/>
      <c r="G42" s="38">
        <v>3.2208411389711813</v>
      </c>
      <c r="H42" s="24">
        <v>9.8914237162010465</v>
      </c>
    </row>
    <row r="43" spans="1:9" x14ac:dyDescent="0.2">
      <c r="A43" s="30" t="s">
        <v>30</v>
      </c>
      <c r="B43" s="31" t="s">
        <v>3</v>
      </c>
      <c r="C43" s="80">
        <v>549.290368758</v>
      </c>
      <c r="D43" s="80">
        <v>547.12021663999997</v>
      </c>
      <c r="E43" s="83">
        <v>590.21719766819092</v>
      </c>
      <c r="F43" s="22" t="s">
        <v>241</v>
      </c>
      <c r="G43" s="37">
        <v>7.4508550009224592</v>
      </c>
      <c r="H43" s="33">
        <v>7.8770587738212612</v>
      </c>
    </row>
    <row r="44" spans="1:9" x14ac:dyDescent="0.2">
      <c r="A44" s="34"/>
      <c r="B44" s="25" t="s">
        <v>242</v>
      </c>
      <c r="C44" s="82">
        <v>412.11053480700002</v>
      </c>
      <c r="D44" s="82">
        <v>411.82233272000002</v>
      </c>
      <c r="E44" s="82">
        <v>443.778930199</v>
      </c>
      <c r="F44" s="27"/>
      <c r="G44" s="28">
        <v>7.6844420895066321</v>
      </c>
      <c r="H44" s="29">
        <v>7.7598019679829804</v>
      </c>
    </row>
    <row r="45" spans="1:9" x14ac:dyDescent="0.2">
      <c r="A45" s="30" t="s">
        <v>31</v>
      </c>
      <c r="B45" s="31" t="s">
        <v>3</v>
      </c>
      <c r="C45" s="80">
        <v>309.17798116199998</v>
      </c>
      <c r="D45" s="80">
        <v>317.10507583600003</v>
      </c>
      <c r="E45" s="83">
        <v>335.59397093304597</v>
      </c>
      <c r="F45" s="22" t="s">
        <v>241</v>
      </c>
      <c r="G45" s="37">
        <v>8.543942771010208</v>
      </c>
      <c r="H45" s="33">
        <v>5.8305263794036506</v>
      </c>
    </row>
    <row r="46" spans="1:9" ht="13.5" thickBot="1" x14ac:dyDescent="0.25">
      <c r="A46" s="56"/>
      <c r="B46" s="42" t="s">
        <v>242</v>
      </c>
      <c r="C46" s="86">
        <v>234.51161605199999</v>
      </c>
      <c r="D46" s="86">
        <v>244.40699876799999</v>
      </c>
      <c r="E46" s="86">
        <v>257.27286570299998</v>
      </c>
      <c r="F46" s="44"/>
      <c r="G46" s="57">
        <v>9.7058090486882094</v>
      </c>
      <c r="H46" s="46">
        <v>5.2641155940107609</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243</v>
      </c>
      <c r="G61" s="53"/>
      <c r="H61" s="201">
        <v>11</v>
      </c>
    </row>
    <row r="62" spans="1:9"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8"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ht="12.75" customHeight="1" x14ac:dyDescent="0.2">
      <c r="A7" s="198" t="s">
        <v>26</v>
      </c>
      <c r="B7" s="19" t="s">
        <v>3</v>
      </c>
      <c r="C7" s="20">
        <v>783732.42342834198</v>
      </c>
      <c r="D7" s="20">
        <v>816557.142204843</v>
      </c>
      <c r="E7" s="21">
        <v>821705.99238014536</v>
      </c>
      <c r="F7" s="22" t="s">
        <v>241</v>
      </c>
      <c r="G7" s="23">
        <v>4.8452211260691058</v>
      </c>
      <c r="H7" s="24">
        <v>0.63055601490418667</v>
      </c>
    </row>
    <row r="8" spans="1:8" ht="12.75" customHeight="1" x14ac:dyDescent="0.2">
      <c r="A8" s="199"/>
      <c r="B8" s="25" t="s">
        <v>242</v>
      </c>
      <c r="C8" s="26">
        <v>588502.784753363</v>
      </c>
      <c r="D8" s="26">
        <v>621894.16543834796</v>
      </c>
      <c r="E8" s="26">
        <v>622854.97055235901</v>
      </c>
      <c r="F8" s="27"/>
      <c r="G8" s="28">
        <v>5.8372172042300008</v>
      </c>
      <c r="H8" s="29">
        <v>0.15449656346812901</v>
      </c>
    </row>
    <row r="9" spans="1:8" x14ac:dyDescent="0.2">
      <c r="A9" s="30" t="s">
        <v>34</v>
      </c>
      <c r="B9" s="31" t="s">
        <v>3</v>
      </c>
      <c r="C9" s="20">
        <v>10374.36</v>
      </c>
      <c r="D9" s="20">
        <v>11095.500766880001</v>
      </c>
      <c r="E9" s="21">
        <v>9870.3226808026611</v>
      </c>
      <c r="F9" s="22" t="s">
        <v>241</v>
      </c>
      <c r="G9" s="32">
        <v>-4.8584907328966693</v>
      </c>
      <c r="H9" s="33">
        <v>-11.042116185819111</v>
      </c>
    </row>
    <row r="10" spans="1:8" x14ac:dyDescent="0.2">
      <c r="A10" s="34"/>
      <c r="B10" s="25" t="s">
        <v>242</v>
      </c>
      <c r="C10" s="26">
        <v>7867.4075000000003</v>
      </c>
      <c r="D10" s="26">
        <v>8203.8339317120008</v>
      </c>
      <c r="E10" s="26">
        <v>7359.3121624409996</v>
      </c>
      <c r="F10" s="27"/>
      <c r="G10" s="35">
        <v>-6.458230841087115</v>
      </c>
      <c r="H10" s="29">
        <v>-10.294232870883619</v>
      </c>
    </row>
    <row r="11" spans="1:8" x14ac:dyDescent="0.2">
      <c r="A11" s="30" t="s">
        <v>35</v>
      </c>
      <c r="B11" s="31" t="s">
        <v>3</v>
      </c>
      <c r="C11" s="20">
        <v>3596.4288000000001</v>
      </c>
      <c r="D11" s="20">
        <v>3859.4800613500001</v>
      </c>
      <c r="E11" s="21">
        <v>3650.6808095120723</v>
      </c>
      <c r="F11" s="22" t="s">
        <v>241</v>
      </c>
      <c r="G11" s="37">
        <v>1.5084966929436234</v>
      </c>
      <c r="H11" s="33">
        <v>-5.4100357695562877</v>
      </c>
    </row>
    <row r="12" spans="1:8" x14ac:dyDescent="0.2">
      <c r="A12" s="34"/>
      <c r="B12" s="25" t="s">
        <v>242</v>
      </c>
      <c r="C12" s="26">
        <v>2670.1125999999999</v>
      </c>
      <c r="D12" s="26">
        <v>2789.826714537</v>
      </c>
      <c r="E12" s="26">
        <v>2662.3049729949998</v>
      </c>
      <c r="F12" s="27"/>
      <c r="G12" s="28">
        <v>-0.29240815555868949</v>
      </c>
      <c r="H12" s="29">
        <v>-4.5709556395571269</v>
      </c>
    </row>
    <row r="13" spans="1:8" x14ac:dyDescent="0.2">
      <c r="A13" s="30" t="s">
        <v>36</v>
      </c>
      <c r="B13" s="31" t="s">
        <v>3</v>
      </c>
      <c r="C13" s="20">
        <v>154955.770666667</v>
      </c>
      <c r="D13" s="20">
        <v>162594.069018432</v>
      </c>
      <c r="E13" s="21">
        <v>159038.67064709531</v>
      </c>
      <c r="F13" s="22" t="s">
        <v>241</v>
      </c>
      <c r="G13" s="23">
        <v>2.6348808843081031</v>
      </c>
      <c r="H13" s="24">
        <v>-2.1866716251092981</v>
      </c>
    </row>
    <row r="14" spans="1:8" x14ac:dyDescent="0.2">
      <c r="A14" s="34"/>
      <c r="B14" s="25" t="s">
        <v>242</v>
      </c>
      <c r="C14" s="26">
        <v>114920.98299999999</v>
      </c>
      <c r="D14" s="26">
        <v>120532.690723917</v>
      </c>
      <c r="E14" s="26">
        <v>117914.357298152</v>
      </c>
      <c r="F14" s="27"/>
      <c r="G14" s="38">
        <v>2.6047238894153963</v>
      </c>
      <c r="H14" s="24">
        <v>-2.1723014810665404</v>
      </c>
    </row>
    <row r="15" spans="1:8" x14ac:dyDescent="0.2">
      <c r="A15" s="30" t="s">
        <v>18</v>
      </c>
      <c r="B15" s="31" t="s">
        <v>3</v>
      </c>
      <c r="C15" s="20">
        <v>3159.1634285710002</v>
      </c>
      <c r="D15" s="20">
        <v>3290.914329536</v>
      </c>
      <c r="E15" s="21">
        <v>3299.8660168916585</v>
      </c>
      <c r="F15" s="22" t="s">
        <v>241</v>
      </c>
      <c r="G15" s="37">
        <v>4.4537926416900575</v>
      </c>
      <c r="H15" s="33">
        <v>0.27201216620309765</v>
      </c>
    </row>
    <row r="16" spans="1:8" x14ac:dyDescent="0.2">
      <c r="A16" s="34"/>
      <c r="B16" s="25" t="s">
        <v>242</v>
      </c>
      <c r="C16" s="26">
        <v>2362.509</v>
      </c>
      <c r="D16" s="26">
        <v>2562.7333675260002</v>
      </c>
      <c r="E16" s="26">
        <v>2534.7892664249998</v>
      </c>
      <c r="F16" s="27"/>
      <c r="G16" s="28">
        <v>7.2922586294909166</v>
      </c>
      <c r="H16" s="29">
        <v>-1.0904022031748468</v>
      </c>
    </row>
    <row r="17" spans="1:9" x14ac:dyDescent="0.2">
      <c r="A17" s="30" t="s">
        <v>37</v>
      </c>
      <c r="B17" s="31" t="s">
        <v>3</v>
      </c>
      <c r="C17" s="20">
        <v>4523.6432000000004</v>
      </c>
      <c r="D17" s="20">
        <v>3854.2200920260002</v>
      </c>
      <c r="E17" s="21">
        <v>3078.6547093091745</v>
      </c>
      <c r="F17" s="22" t="s">
        <v>241</v>
      </c>
      <c r="G17" s="37">
        <v>-31.943025274204345</v>
      </c>
      <c r="H17" s="33">
        <v>-20.122498565180379</v>
      </c>
    </row>
    <row r="18" spans="1:9" x14ac:dyDescent="0.2">
      <c r="A18" s="34"/>
      <c r="B18" s="25" t="s">
        <v>242</v>
      </c>
      <c r="C18" s="26">
        <v>3436.1689000000001</v>
      </c>
      <c r="D18" s="26">
        <v>2868.7400718049998</v>
      </c>
      <c r="E18" s="26">
        <v>2306.957459493</v>
      </c>
      <c r="F18" s="27"/>
      <c r="G18" s="28">
        <v>-32.862512681114126</v>
      </c>
      <c r="H18" s="29">
        <v>-19.582903931708543</v>
      </c>
    </row>
    <row r="19" spans="1:9" x14ac:dyDescent="0.2">
      <c r="A19" s="30" t="s">
        <v>38</v>
      </c>
      <c r="B19" s="31" t="s">
        <v>3</v>
      </c>
      <c r="C19" s="20">
        <v>5706.3813333329999</v>
      </c>
      <c r="D19" s="20">
        <v>5040.1334355839999</v>
      </c>
      <c r="E19" s="21">
        <v>4890.0563581215147</v>
      </c>
      <c r="F19" s="22" t="s">
        <v>241</v>
      </c>
      <c r="G19" s="23">
        <v>-14.305475353409008</v>
      </c>
      <c r="H19" s="24">
        <v>-2.9776409569421673</v>
      </c>
    </row>
    <row r="20" spans="1:9" x14ac:dyDescent="0.2">
      <c r="A20" s="30"/>
      <c r="B20" s="25" t="s">
        <v>242</v>
      </c>
      <c r="C20" s="26">
        <v>4307.5209999999997</v>
      </c>
      <c r="D20" s="26">
        <v>3609.3778575619999</v>
      </c>
      <c r="E20" s="26">
        <v>3562.8416216589999</v>
      </c>
      <c r="F20" s="27"/>
      <c r="G20" s="38">
        <v>-17.287887356579333</v>
      </c>
      <c r="H20" s="24">
        <v>-1.2893146059923311</v>
      </c>
    </row>
    <row r="21" spans="1:9" x14ac:dyDescent="0.2">
      <c r="A21" s="39" t="s">
        <v>39</v>
      </c>
      <c r="B21" s="31" t="s">
        <v>3</v>
      </c>
      <c r="C21" s="20">
        <v>237578.008</v>
      </c>
      <c r="D21" s="20">
        <v>249681.80214726401</v>
      </c>
      <c r="E21" s="21">
        <v>257184.49972722694</v>
      </c>
      <c r="F21" s="22" t="s">
        <v>241</v>
      </c>
      <c r="G21" s="37">
        <v>8.2526543143786881</v>
      </c>
      <c r="H21" s="33">
        <v>3.0049036475384696</v>
      </c>
    </row>
    <row r="22" spans="1:9" x14ac:dyDescent="0.2">
      <c r="A22" s="34"/>
      <c r="B22" s="25" t="s">
        <v>242</v>
      </c>
      <c r="C22" s="26">
        <v>182829.94099999999</v>
      </c>
      <c r="D22" s="26">
        <v>192335.93500879401</v>
      </c>
      <c r="E22" s="26">
        <v>198049.67405483499</v>
      </c>
      <c r="F22" s="27"/>
      <c r="G22" s="28">
        <v>8.3245298727274673</v>
      </c>
      <c r="H22" s="29">
        <v>2.9707080196842668</v>
      </c>
    </row>
    <row r="23" spans="1:9" x14ac:dyDescent="0.2">
      <c r="A23" s="39" t="s">
        <v>40</v>
      </c>
      <c r="B23" s="31" t="s">
        <v>3</v>
      </c>
      <c r="C23" s="20">
        <v>175910.12266620799</v>
      </c>
      <c r="D23" s="20">
        <v>187068.53734760301</v>
      </c>
      <c r="E23" s="21">
        <v>177167.96164816903</v>
      </c>
      <c r="F23" s="22" t="s">
        <v>241</v>
      </c>
      <c r="G23" s="23">
        <v>0.71504639010899496</v>
      </c>
      <c r="H23" s="24">
        <v>-5.2924857593968966</v>
      </c>
    </row>
    <row r="24" spans="1:9" x14ac:dyDescent="0.2">
      <c r="A24" s="34"/>
      <c r="B24" s="25" t="s">
        <v>242</v>
      </c>
      <c r="C24" s="26">
        <v>131756.30475953699</v>
      </c>
      <c r="D24" s="26">
        <v>138987.856278594</v>
      </c>
      <c r="E24" s="26">
        <v>131985.52718763301</v>
      </c>
      <c r="F24" s="27"/>
      <c r="G24" s="38">
        <v>0.17397454225387321</v>
      </c>
      <c r="H24" s="24">
        <v>-5.0380869800057866</v>
      </c>
    </row>
    <row r="25" spans="1:9" x14ac:dyDescent="0.2">
      <c r="A25" s="30" t="s">
        <v>41</v>
      </c>
      <c r="B25" s="31" t="s">
        <v>3</v>
      </c>
      <c r="C25" s="20">
        <v>264970.76</v>
      </c>
      <c r="D25" s="20">
        <v>266816.75268407998</v>
      </c>
      <c r="E25" s="21">
        <v>270232.68739176838</v>
      </c>
      <c r="F25" s="22" t="s">
        <v>241</v>
      </c>
      <c r="G25" s="37">
        <v>1.985852096196723</v>
      </c>
      <c r="H25" s="33">
        <v>1.2802549590028747</v>
      </c>
    </row>
    <row r="26" spans="1:9" x14ac:dyDescent="0.2">
      <c r="A26" s="34"/>
      <c r="B26" s="25" t="s">
        <v>242</v>
      </c>
      <c r="C26" s="26">
        <v>199115.42624999999</v>
      </c>
      <c r="D26" s="26">
        <v>197912.418760992</v>
      </c>
      <c r="E26" s="26">
        <v>201313.092568544</v>
      </c>
      <c r="F26" s="27"/>
      <c r="G26" s="28">
        <v>1.1037147447253659</v>
      </c>
      <c r="H26" s="29">
        <v>1.7182720664228839</v>
      </c>
    </row>
    <row r="27" spans="1:9" x14ac:dyDescent="0.2">
      <c r="A27" s="30" t="s">
        <v>24</v>
      </c>
      <c r="B27" s="31" t="s">
        <v>3</v>
      </c>
      <c r="C27" s="20">
        <v>188967.626666667</v>
      </c>
      <c r="D27" s="20">
        <v>182927.66871167999</v>
      </c>
      <c r="E27" s="21">
        <v>164811.27123877694</v>
      </c>
      <c r="F27" s="22" t="s">
        <v>241</v>
      </c>
      <c r="G27" s="23">
        <v>-12.78333006240328</v>
      </c>
      <c r="H27" s="24">
        <v>-9.9035851713920096</v>
      </c>
    </row>
    <row r="28" spans="1:9" ht="13.5" thickBot="1" x14ac:dyDescent="0.25">
      <c r="A28" s="56"/>
      <c r="B28" s="42" t="s">
        <v>242</v>
      </c>
      <c r="C28" s="43">
        <v>139782.42000000001</v>
      </c>
      <c r="D28" s="43">
        <v>135476.557151232</v>
      </c>
      <c r="E28" s="43">
        <v>122010.83243317599</v>
      </c>
      <c r="F28" s="44"/>
      <c r="G28" s="57">
        <v>-12.713750103070197</v>
      </c>
      <c r="H28" s="46">
        <v>-9.9395238565328015</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26</v>
      </c>
      <c r="B35" s="19" t="s">
        <v>3</v>
      </c>
      <c r="C35" s="80">
        <v>11956.755135713</v>
      </c>
      <c r="D35" s="80">
        <v>12755.754436417999</v>
      </c>
      <c r="E35" s="83">
        <v>13604.952401316559</v>
      </c>
      <c r="F35" s="22" t="s">
        <v>241</v>
      </c>
      <c r="G35" s="23">
        <v>13.784653502526339</v>
      </c>
      <c r="H35" s="24">
        <v>6.6573715347959279</v>
      </c>
    </row>
    <row r="36" spans="1:8" ht="12.75" customHeight="1" x14ac:dyDescent="0.2">
      <c r="A36" s="199"/>
      <c r="B36" s="25" t="s">
        <v>242</v>
      </c>
      <c r="C36" s="82">
        <v>9185.5929131779994</v>
      </c>
      <c r="D36" s="82">
        <v>9728.3698438989995</v>
      </c>
      <c r="E36" s="82">
        <v>10401.158369723</v>
      </c>
      <c r="F36" s="27"/>
      <c r="G36" s="28">
        <v>13.233391333956291</v>
      </c>
      <c r="H36" s="29">
        <v>6.9157375451338368</v>
      </c>
    </row>
    <row r="37" spans="1:8" x14ac:dyDescent="0.2">
      <c r="A37" s="30" t="s">
        <v>34</v>
      </c>
      <c r="B37" s="31" t="s">
        <v>3</v>
      </c>
      <c r="C37" s="84">
        <v>1319.5820462839999</v>
      </c>
      <c r="D37" s="84">
        <v>1136.098904063</v>
      </c>
      <c r="E37" s="83">
        <v>1177.88686727699</v>
      </c>
      <c r="F37" s="22" t="s">
        <v>241</v>
      </c>
      <c r="G37" s="32">
        <v>-10.737883211281158</v>
      </c>
      <c r="H37" s="33">
        <v>3.6781976520305477</v>
      </c>
    </row>
    <row r="38" spans="1:8" x14ac:dyDescent="0.2">
      <c r="A38" s="34"/>
      <c r="B38" s="25" t="s">
        <v>242</v>
      </c>
      <c r="C38" s="82">
        <v>1126.21774353</v>
      </c>
      <c r="D38" s="82">
        <v>1009.245011481</v>
      </c>
      <c r="E38" s="82">
        <v>1032.3052390969999</v>
      </c>
      <c r="F38" s="27"/>
      <c r="G38" s="35">
        <v>-8.3387519840206181</v>
      </c>
      <c r="H38" s="29">
        <v>2.2848988455400416</v>
      </c>
    </row>
    <row r="39" spans="1:8" x14ac:dyDescent="0.2">
      <c r="A39" s="30" t="s">
        <v>35</v>
      </c>
      <c r="B39" s="31" t="s">
        <v>3</v>
      </c>
      <c r="C39" s="84">
        <v>47.751041209999997</v>
      </c>
      <c r="D39" s="84">
        <v>42.049639632000002</v>
      </c>
      <c r="E39" s="83">
        <v>36.596978683722455</v>
      </c>
      <c r="F39" s="22" t="s">
        <v>241</v>
      </c>
      <c r="G39" s="37">
        <v>-23.358783900070563</v>
      </c>
      <c r="H39" s="33">
        <v>-12.967200185297287</v>
      </c>
    </row>
    <row r="40" spans="1:8" x14ac:dyDescent="0.2">
      <c r="A40" s="34"/>
      <c r="B40" s="25" t="s">
        <v>242</v>
      </c>
      <c r="C40" s="82">
        <v>43.104952801000003</v>
      </c>
      <c r="D40" s="82">
        <v>40.599821259999999</v>
      </c>
      <c r="E40" s="82">
        <v>34.534080465999999</v>
      </c>
      <c r="F40" s="27"/>
      <c r="G40" s="28">
        <v>-19.883729775946222</v>
      </c>
      <c r="H40" s="29">
        <v>-14.940314035264308</v>
      </c>
    </row>
    <row r="41" spans="1:8" x14ac:dyDescent="0.2">
      <c r="A41" s="30" t="s">
        <v>36</v>
      </c>
      <c r="B41" s="31" t="s">
        <v>3</v>
      </c>
      <c r="C41" s="84">
        <v>2456.5618422779999</v>
      </c>
      <c r="D41" s="84">
        <v>2640.3074502240001</v>
      </c>
      <c r="E41" s="83">
        <v>2650.4811239932897</v>
      </c>
      <c r="F41" s="22" t="s">
        <v>241</v>
      </c>
      <c r="G41" s="23">
        <v>7.8939303858707603</v>
      </c>
      <c r="H41" s="24">
        <v>0.38532155671590829</v>
      </c>
    </row>
    <row r="42" spans="1:8" x14ac:dyDescent="0.2">
      <c r="A42" s="34"/>
      <c r="B42" s="25" t="s">
        <v>242</v>
      </c>
      <c r="C42" s="82">
        <v>1832.386171765</v>
      </c>
      <c r="D42" s="82">
        <v>1958.754976506</v>
      </c>
      <c r="E42" s="82">
        <v>1969.866507664</v>
      </c>
      <c r="F42" s="27"/>
      <c r="G42" s="38">
        <v>7.5028036129838114</v>
      </c>
      <c r="H42" s="24">
        <v>0.56727519732051235</v>
      </c>
    </row>
    <row r="43" spans="1:8" x14ac:dyDescent="0.2">
      <c r="A43" s="30" t="s">
        <v>18</v>
      </c>
      <c r="B43" s="31" t="s">
        <v>3</v>
      </c>
      <c r="C43" s="84">
        <v>194.72224163300001</v>
      </c>
      <c r="D43" s="84">
        <v>196.17641437899999</v>
      </c>
      <c r="E43" s="83">
        <v>229.22072362676553</v>
      </c>
      <c r="F43" s="22" t="s">
        <v>241</v>
      </c>
      <c r="G43" s="37">
        <v>17.716765021011852</v>
      </c>
      <c r="H43" s="33">
        <v>16.844180454805382</v>
      </c>
    </row>
    <row r="44" spans="1:8" x14ac:dyDescent="0.2">
      <c r="A44" s="34"/>
      <c r="B44" s="25" t="s">
        <v>242</v>
      </c>
      <c r="C44" s="82">
        <v>148.06432285400001</v>
      </c>
      <c r="D44" s="82">
        <v>150.51544340500001</v>
      </c>
      <c r="E44" s="82">
        <v>175.34139328699999</v>
      </c>
      <c r="F44" s="27"/>
      <c r="G44" s="28">
        <v>18.422446344415306</v>
      </c>
      <c r="H44" s="29">
        <v>16.49395525162123</v>
      </c>
    </row>
    <row r="45" spans="1:8" x14ac:dyDescent="0.2">
      <c r="A45" s="30" t="s">
        <v>37</v>
      </c>
      <c r="B45" s="31" t="s">
        <v>3</v>
      </c>
      <c r="C45" s="84">
        <v>168.51131024700001</v>
      </c>
      <c r="D45" s="84">
        <v>141.65397763000001</v>
      </c>
      <c r="E45" s="83">
        <v>117.10660632227854</v>
      </c>
      <c r="F45" s="22" t="s">
        <v>241</v>
      </c>
      <c r="G45" s="37">
        <v>-30.505195081192852</v>
      </c>
      <c r="H45" s="33">
        <v>-17.329108379744312</v>
      </c>
    </row>
    <row r="46" spans="1:8" x14ac:dyDescent="0.2">
      <c r="A46" s="34"/>
      <c r="B46" s="25" t="s">
        <v>242</v>
      </c>
      <c r="C46" s="82">
        <v>128.867321084</v>
      </c>
      <c r="D46" s="82">
        <v>108.345903835</v>
      </c>
      <c r="E46" s="82">
        <v>89.565713770000002</v>
      </c>
      <c r="F46" s="27"/>
      <c r="G46" s="28">
        <v>-30.497729745139893</v>
      </c>
      <c r="H46" s="29">
        <v>-17.333548754736825</v>
      </c>
    </row>
    <row r="47" spans="1:8" x14ac:dyDescent="0.2">
      <c r="A47" s="30" t="s">
        <v>38</v>
      </c>
      <c r="B47" s="31" t="s">
        <v>3</v>
      </c>
      <c r="C47" s="84">
        <v>77.686620947999998</v>
      </c>
      <c r="D47" s="84">
        <v>81.554477374000001</v>
      </c>
      <c r="E47" s="83">
        <v>88.382062703404586</v>
      </c>
      <c r="F47" s="22" t="s">
        <v>241</v>
      </c>
      <c r="G47" s="23">
        <v>13.767417896272832</v>
      </c>
      <c r="H47" s="24">
        <v>8.3718093098604811</v>
      </c>
    </row>
    <row r="48" spans="1:8" x14ac:dyDescent="0.2">
      <c r="A48" s="30"/>
      <c r="B48" s="25" t="s">
        <v>242</v>
      </c>
      <c r="C48" s="82">
        <v>59.071300491000002</v>
      </c>
      <c r="D48" s="82">
        <v>55.932085237999999</v>
      </c>
      <c r="E48" s="82">
        <v>62.662616929999999</v>
      </c>
      <c r="F48" s="27"/>
      <c r="G48" s="38">
        <v>6.0796298865083713</v>
      </c>
      <c r="H48" s="24">
        <v>12.033400262766008</v>
      </c>
    </row>
    <row r="49" spans="1:9" x14ac:dyDescent="0.2">
      <c r="A49" s="39" t="s">
        <v>39</v>
      </c>
      <c r="B49" s="31" t="s">
        <v>3</v>
      </c>
      <c r="C49" s="84">
        <v>1361.081784921</v>
      </c>
      <c r="D49" s="84">
        <v>1471.146694841</v>
      </c>
      <c r="E49" s="83">
        <v>1578.2324808331318</v>
      </c>
      <c r="F49" s="22" t="s">
        <v>241</v>
      </c>
      <c r="G49" s="37">
        <v>15.954272426379987</v>
      </c>
      <c r="H49" s="33">
        <v>7.2790692027966344</v>
      </c>
    </row>
    <row r="50" spans="1:9" x14ac:dyDescent="0.2">
      <c r="A50" s="34"/>
      <c r="B50" s="25" t="s">
        <v>242</v>
      </c>
      <c r="C50" s="82">
        <v>1043.92075714</v>
      </c>
      <c r="D50" s="82">
        <v>1136.312856343</v>
      </c>
      <c r="E50" s="82">
        <v>1216.1607382780001</v>
      </c>
      <c r="F50" s="27"/>
      <c r="G50" s="28">
        <v>16.499334835517686</v>
      </c>
      <c r="H50" s="29">
        <v>7.0269276185059368</v>
      </c>
    </row>
    <row r="51" spans="1:9" x14ac:dyDescent="0.2">
      <c r="A51" s="39" t="s">
        <v>40</v>
      </c>
      <c r="B51" s="31" t="s">
        <v>3</v>
      </c>
      <c r="C51" s="84">
        <v>509.45798247300002</v>
      </c>
      <c r="D51" s="84">
        <v>679.94174092699996</v>
      </c>
      <c r="E51" s="83">
        <v>729.94028081399358</v>
      </c>
      <c r="F51" s="22" t="s">
        <v>241</v>
      </c>
      <c r="G51" s="23">
        <v>43.277817980343173</v>
      </c>
      <c r="H51" s="24">
        <v>7.3533564535732268</v>
      </c>
    </row>
    <row r="52" spans="1:9" x14ac:dyDescent="0.2">
      <c r="A52" s="34"/>
      <c r="B52" s="25" t="s">
        <v>242</v>
      </c>
      <c r="C52" s="82">
        <v>394.15127523400002</v>
      </c>
      <c r="D52" s="82">
        <v>493.136073899</v>
      </c>
      <c r="E52" s="82">
        <v>540.674142652</v>
      </c>
      <c r="F52" s="27"/>
      <c r="G52" s="38">
        <v>37.174272068766527</v>
      </c>
      <c r="H52" s="24">
        <v>9.6399495533024719</v>
      </c>
    </row>
    <row r="53" spans="1:9" x14ac:dyDescent="0.2">
      <c r="A53" s="30" t="s">
        <v>41</v>
      </c>
      <c r="B53" s="31" t="s">
        <v>3</v>
      </c>
      <c r="C53" s="84">
        <v>5167.8049845570004</v>
      </c>
      <c r="D53" s="84">
        <v>5704.8063058059997</v>
      </c>
      <c r="E53" s="83">
        <v>6266.4684261218472</v>
      </c>
      <c r="F53" s="22" t="s">
        <v>241</v>
      </c>
      <c r="G53" s="37">
        <v>21.25976976391317</v>
      </c>
      <c r="H53" s="33">
        <v>9.8454196375470531</v>
      </c>
    </row>
    <row r="54" spans="1:9" x14ac:dyDescent="0.2">
      <c r="A54" s="34"/>
      <c r="B54" s="25" t="s">
        <v>242</v>
      </c>
      <c r="C54" s="82">
        <v>3935.2086539810002</v>
      </c>
      <c r="D54" s="82">
        <v>4287.7116101359998</v>
      </c>
      <c r="E54" s="82">
        <v>4730.3319062689998</v>
      </c>
      <c r="F54" s="27"/>
      <c r="G54" s="28">
        <v>20.205364497855129</v>
      </c>
      <c r="H54" s="29">
        <v>10.322995956319943</v>
      </c>
    </row>
    <row r="55" spans="1:9" x14ac:dyDescent="0.2">
      <c r="A55" s="30" t="s">
        <v>24</v>
      </c>
      <c r="B55" s="31" t="s">
        <v>3</v>
      </c>
      <c r="C55" s="84">
        <v>653.59528116299998</v>
      </c>
      <c r="D55" s="84">
        <v>662.01883154200004</v>
      </c>
      <c r="E55" s="83">
        <v>749.69604443050127</v>
      </c>
      <c r="F55" s="22" t="s">
        <v>241</v>
      </c>
      <c r="G55" s="23">
        <v>14.703405308633918</v>
      </c>
      <c r="H55" s="24">
        <v>13.243915234900498</v>
      </c>
    </row>
    <row r="56" spans="1:9" ht="13.5" thickBot="1" x14ac:dyDescent="0.25">
      <c r="A56" s="56"/>
      <c r="B56" s="42" t="s">
        <v>242</v>
      </c>
      <c r="C56" s="86">
        <v>474.600414296</v>
      </c>
      <c r="D56" s="86">
        <v>487.816061795</v>
      </c>
      <c r="E56" s="86">
        <v>549.71603130899996</v>
      </c>
      <c r="F56" s="44"/>
      <c r="G56" s="57">
        <v>15.827128411681429</v>
      </c>
      <c r="H56" s="46">
        <v>12.689202829080443</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243</v>
      </c>
      <c r="H61" s="193">
        <v>12</v>
      </c>
    </row>
    <row r="62" spans="1:9"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baseColWidth="10"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17</v>
      </c>
      <c r="B7" s="19" t="s">
        <v>3</v>
      </c>
      <c r="C7" s="20">
        <v>305854.777466667</v>
      </c>
      <c r="D7" s="20">
        <v>334517.38835614501</v>
      </c>
      <c r="E7" s="21">
        <v>309727.5238168409</v>
      </c>
      <c r="F7" s="22" t="s">
        <v>241</v>
      </c>
      <c r="G7" s="23">
        <v>1.266204302006031</v>
      </c>
      <c r="H7" s="24">
        <v>-7.4106355610164911</v>
      </c>
    </row>
    <row r="8" spans="1:8" x14ac:dyDescent="0.2">
      <c r="A8" s="199"/>
      <c r="B8" s="25" t="s">
        <v>242</v>
      </c>
      <c r="C8" s="26">
        <v>230747.65227855399</v>
      </c>
      <c r="D8" s="26">
        <v>254171.09198283899</v>
      </c>
      <c r="E8" s="26">
        <v>234777.42873856801</v>
      </c>
      <c r="F8" s="27"/>
      <c r="G8" s="28">
        <v>1.7463997662473929</v>
      </c>
      <c r="H8" s="29">
        <v>-7.6301608861091097</v>
      </c>
    </row>
    <row r="9" spans="1:8" x14ac:dyDescent="0.2">
      <c r="A9" s="30" t="s">
        <v>18</v>
      </c>
      <c r="B9" s="31" t="s">
        <v>3</v>
      </c>
      <c r="C9" s="20">
        <v>25038.106800000001</v>
      </c>
      <c r="D9" s="20">
        <v>23536.523630186999</v>
      </c>
      <c r="E9" s="21">
        <v>22877.142593095188</v>
      </c>
      <c r="F9" s="22" t="s">
        <v>241</v>
      </c>
      <c r="G9" s="32">
        <v>-8.6307012913005536</v>
      </c>
      <c r="H9" s="33">
        <v>-2.8015226354248739</v>
      </c>
    </row>
    <row r="10" spans="1:8" x14ac:dyDescent="0.2">
      <c r="A10" s="34"/>
      <c r="B10" s="25" t="s">
        <v>242</v>
      </c>
      <c r="C10" s="26">
        <v>19330.687808695999</v>
      </c>
      <c r="D10" s="26">
        <v>17933.970971276001</v>
      </c>
      <c r="E10" s="26">
        <v>17507.796154429001</v>
      </c>
      <c r="F10" s="27"/>
      <c r="G10" s="35">
        <v>-9.4300403188290147</v>
      </c>
      <c r="H10" s="29">
        <v>-2.3763550054228517</v>
      </c>
    </row>
    <row r="11" spans="1:8" x14ac:dyDescent="0.2">
      <c r="A11" s="30" t="s">
        <v>19</v>
      </c>
      <c r="B11" s="31" t="s">
        <v>3</v>
      </c>
      <c r="C11" s="20">
        <v>57478.356</v>
      </c>
      <c r="D11" s="20">
        <v>65001.412100624002</v>
      </c>
      <c r="E11" s="21">
        <v>54982.255821528692</v>
      </c>
      <c r="F11" s="22" t="s">
        <v>241</v>
      </c>
      <c r="G11" s="37">
        <v>-4.3426784483385603</v>
      </c>
      <c r="H11" s="33">
        <v>-15.413751725247721</v>
      </c>
    </row>
    <row r="12" spans="1:8" x14ac:dyDescent="0.2">
      <c r="A12" s="34"/>
      <c r="B12" s="25" t="s">
        <v>242</v>
      </c>
      <c r="C12" s="26">
        <v>44212.292695652002</v>
      </c>
      <c r="D12" s="26">
        <v>50444.903237585997</v>
      </c>
      <c r="E12" s="26">
        <v>42542.987181429999</v>
      </c>
      <c r="F12" s="27"/>
      <c r="G12" s="28">
        <v>-3.7756592396443835</v>
      </c>
      <c r="H12" s="29">
        <v>-15.66444883230217</v>
      </c>
    </row>
    <row r="13" spans="1:8" x14ac:dyDescent="0.2">
      <c r="A13" s="30" t="s">
        <v>20</v>
      </c>
      <c r="B13" s="31" t="s">
        <v>3</v>
      </c>
      <c r="C13" s="20">
        <v>33529.788571429002</v>
      </c>
      <c r="D13" s="20">
        <v>31805.624809821002</v>
      </c>
      <c r="E13" s="21">
        <v>26073.756713242121</v>
      </c>
      <c r="F13" s="22" t="s">
        <v>241</v>
      </c>
      <c r="G13" s="23">
        <v>-22.237038096148993</v>
      </c>
      <c r="H13" s="24">
        <v>-18.021554774830221</v>
      </c>
    </row>
    <row r="14" spans="1:8" x14ac:dyDescent="0.2">
      <c r="A14" s="34"/>
      <c r="B14" s="25" t="s">
        <v>242</v>
      </c>
      <c r="C14" s="26">
        <v>25356.425093168</v>
      </c>
      <c r="D14" s="26">
        <v>24563.049160754999</v>
      </c>
      <c r="E14" s="26">
        <v>19994.946276871</v>
      </c>
      <c r="F14" s="27"/>
      <c r="G14" s="38">
        <v>-21.144458639564263</v>
      </c>
      <c r="H14" s="24">
        <v>-18.597458540214845</v>
      </c>
    </row>
    <row r="15" spans="1:8" x14ac:dyDescent="0.2">
      <c r="A15" s="30" t="s">
        <v>21</v>
      </c>
      <c r="B15" s="31" t="s">
        <v>3</v>
      </c>
      <c r="C15" s="20">
        <v>4967.9383333329997</v>
      </c>
      <c r="D15" s="20">
        <v>7423.0572361980003</v>
      </c>
      <c r="E15" s="21">
        <v>5708.8066106682181</v>
      </c>
      <c r="F15" s="22" t="s">
        <v>241</v>
      </c>
      <c r="G15" s="37">
        <v>14.912992626423545</v>
      </c>
      <c r="H15" s="33">
        <v>-23.093592989831251</v>
      </c>
    </row>
    <row r="16" spans="1:8" x14ac:dyDescent="0.2">
      <c r="A16" s="34"/>
      <c r="B16" s="25" t="s">
        <v>242</v>
      </c>
      <c r="C16" s="26">
        <v>3806.0406521740001</v>
      </c>
      <c r="D16" s="26">
        <v>4961.0976718869997</v>
      </c>
      <c r="E16" s="26">
        <v>3984.9426640880001</v>
      </c>
      <c r="F16" s="27"/>
      <c r="G16" s="28">
        <v>4.7004755929711735</v>
      </c>
      <c r="H16" s="29">
        <v>-19.67619007645358</v>
      </c>
    </row>
    <row r="17" spans="1:8" x14ac:dyDescent="0.2">
      <c r="A17" s="30" t="s">
        <v>22</v>
      </c>
      <c r="B17" s="31" t="s">
        <v>3</v>
      </c>
      <c r="C17" s="20">
        <v>5735.9383333329997</v>
      </c>
      <c r="D17" s="20">
        <v>6049.0572361980003</v>
      </c>
      <c r="E17" s="21">
        <v>6034.8932363895283</v>
      </c>
      <c r="F17" s="22" t="s">
        <v>241</v>
      </c>
      <c r="G17" s="37">
        <v>5.2119615951800995</v>
      </c>
      <c r="H17" s="33">
        <v>-0.23415218695093643</v>
      </c>
    </row>
    <row r="18" spans="1:8" x14ac:dyDescent="0.2">
      <c r="A18" s="34"/>
      <c r="B18" s="25" t="s">
        <v>242</v>
      </c>
      <c r="C18" s="26">
        <v>4591.0406521739997</v>
      </c>
      <c r="D18" s="26">
        <v>4654.0976718869997</v>
      </c>
      <c r="E18" s="26">
        <v>4703.9426640880001</v>
      </c>
      <c r="F18" s="27"/>
      <c r="G18" s="28">
        <v>2.4591812721270117</v>
      </c>
      <c r="H18" s="29">
        <v>1.0709915372444385</v>
      </c>
    </row>
    <row r="19" spans="1:8" x14ac:dyDescent="0.2">
      <c r="A19" s="30" t="s">
        <v>190</v>
      </c>
      <c r="B19" s="31" t="s">
        <v>3</v>
      </c>
      <c r="C19" s="20">
        <v>117767.47142857101</v>
      </c>
      <c r="D19" s="20">
        <v>141955.06202455299</v>
      </c>
      <c r="E19" s="21">
        <v>123567.46333131277</v>
      </c>
      <c r="F19" s="22" t="s">
        <v>241</v>
      </c>
      <c r="G19" s="23">
        <v>4.9249523933776658</v>
      </c>
      <c r="H19" s="24">
        <v>-12.953112365982307</v>
      </c>
    </row>
    <row r="20" spans="1:8" x14ac:dyDescent="0.2">
      <c r="A20" s="30"/>
      <c r="B20" s="25" t="s">
        <v>242</v>
      </c>
      <c r="C20" s="26">
        <v>88230.062732919003</v>
      </c>
      <c r="D20" s="26">
        <v>106079.122901888</v>
      </c>
      <c r="E20" s="26">
        <v>92417.365692178995</v>
      </c>
      <c r="F20" s="27"/>
      <c r="G20" s="38">
        <v>4.7458913997776193</v>
      </c>
      <c r="H20" s="24">
        <v>-12.878836887013748</v>
      </c>
    </row>
    <row r="21" spans="1:8" x14ac:dyDescent="0.2">
      <c r="A21" s="39" t="s">
        <v>12</v>
      </c>
      <c r="B21" s="31" t="s">
        <v>3</v>
      </c>
      <c r="C21" s="20">
        <v>1933.3630000000001</v>
      </c>
      <c r="D21" s="20">
        <v>1743.0343417189999</v>
      </c>
      <c r="E21" s="21">
        <v>1860.595592900142</v>
      </c>
      <c r="F21" s="22" t="s">
        <v>241</v>
      </c>
      <c r="G21" s="37">
        <v>-3.7637736472591001</v>
      </c>
      <c r="H21" s="33">
        <v>6.7446319540211448</v>
      </c>
    </row>
    <row r="22" spans="1:8" x14ac:dyDescent="0.2">
      <c r="A22" s="34"/>
      <c r="B22" s="25" t="s">
        <v>242</v>
      </c>
      <c r="C22" s="26">
        <v>1426.0243913039999</v>
      </c>
      <c r="D22" s="26">
        <v>1349.6586031320001</v>
      </c>
      <c r="E22" s="26">
        <v>1417.165598453</v>
      </c>
      <c r="F22" s="27"/>
      <c r="G22" s="28">
        <v>-0.62122309443101642</v>
      </c>
      <c r="H22" s="29">
        <v>5.0017830556812015</v>
      </c>
    </row>
    <row r="23" spans="1:8" x14ac:dyDescent="0.2">
      <c r="A23" s="39" t="s">
        <v>23</v>
      </c>
      <c r="B23" s="31" t="s">
        <v>3</v>
      </c>
      <c r="C23" s="20">
        <v>11701.938333333001</v>
      </c>
      <c r="D23" s="20">
        <v>12473.057236197999</v>
      </c>
      <c r="E23" s="21">
        <v>13150.830783670108</v>
      </c>
      <c r="F23" s="22" t="s">
        <v>241</v>
      </c>
      <c r="G23" s="23">
        <v>12.381644895614713</v>
      </c>
      <c r="H23" s="24">
        <v>5.4339007240754569</v>
      </c>
    </row>
    <row r="24" spans="1:8" x14ac:dyDescent="0.2">
      <c r="A24" s="34"/>
      <c r="B24" s="25" t="s">
        <v>242</v>
      </c>
      <c r="C24" s="26">
        <v>8286.0406521740006</v>
      </c>
      <c r="D24" s="26">
        <v>8962.0976718870006</v>
      </c>
      <c r="E24" s="26">
        <v>9402.9426640870006</v>
      </c>
      <c r="F24" s="27"/>
      <c r="G24" s="28">
        <v>13.479320930195527</v>
      </c>
      <c r="H24" s="29">
        <v>4.9189933912779935</v>
      </c>
    </row>
    <row r="25" spans="1:8" x14ac:dyDescent="0.2">
      <c r="A25" s="30" t="s">
        <v>24</v>
      </c>
      <c r="B25" s="31" t="s">
        <v>3</v>
      </c>
      <c r="C25" s="20">
        <v>54000.876666666998</v>
      </c>
      <c r="D25" s="20">
        <v>51892.114472396002</v>
      </c>
      <c r="E25" s="21">
        <v>62706.090372180362</v>
      </c>
      <c r="F25" s="22" t="s">
        <v>241</v>
      </c>
      <c r="G25" s="23">
        <v>16.120504411897471</v>
      </c>
      <c r="H25" s="24">
        <v>20.839343337101539</v>
      </c>
    </row>
    <row r="26" spans="1:8" ht="13.5" thickBot="1" x14ac:dyDescent="0.25">
      <c r="A26" s="41"/>
      <c r="B26" s="42" t="s">
        <v>242</v>
      </c>
      <c r="C26" s="43">
        <v>40095.081304348001</v>
      </c>
      <c r="D26" s="43">
        <v>39540.195343774001</v>
      </c>
      <c r="E26" s="43">
        <v>47365.885328174998</v>
      </c>
      <c r="F26" s="44"/>
      <c r="G26" s="45">
        <v>18.1339051756419</v>
      </c>
      <c r="H26" s="46">
        <v>19.791733238448032</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x14ac:dyDescent="0.2">
      <c r="A35" s="198" t="s">
        <v>17</v>
      </c>
      <c r="B35" s="19" t="s">
        <v>3</v>
      </c>
      <c r="C35" s="80">
        <v>6790.1078110569997</v>
      </c>
      <c r="D35" s="80">
        <v>7461.0390863120001</v>
      </c>
      <c r="E35" s="83">
        <v>6962.1898358381795</v>
      </c>
      <c r="F35" s="22" t="s">
        <v>241</v>
      </c>
      <c r="G35" s="23">
        <v>2.5343047499328577</v>
      </c>
      <c r="H35" s="24">
        <v>-6.686055986343888</v>
      </c>
    </row>
    <row r="36" spans="1:8" x14ac:dyDescent="0.2">
      <c r="A36" s="199"/>
      <c r="B36" s="25" t="s">
        <v>242</v>
      </c>
      <c r="C36" s="82">
        <v>5136.5891006860002</v>
      </c>
      <c r="D36" s="82">
        <v>5586.440061235</v>
      </c>
      <c r="E36" s="82">
        <v>5230.7509564250004</v>
      </c>
      <c r="F36" s="27"/>
      <c r="G36" s="28">
        <v>1.8331592014324087</v>
      </c>
      <c r="H36" s="29">
        <v>-6.367008343617087</v>
      </c>
    </row>
    <row r="37" spans="1:8" x14ac:dyDescent="0.2">
      <c r="A37" s="30" t="s">
        <v>18</v>
      </c>
      <c r="B37" s="31" t="s">
        <v>3</v>
      </c>
      <c r="C37" s="80">
        <v>2564.4249916889999</v>
      </c>
      <c r="D37" s="80">
        <v>2583.8458609519998</v>
      </c>
      <c r="E37" s="83">
        <v>2534.3531940402536</v>
      </c>
      <c r="F37" s="22" t="s">
        <v>241</v>
      </c>
      <c r="G37" s="32">
        <v>-1.172652651031143</v>
      </c>
      <c r="H37" s="33">
        <v>-1.9154651467294173</v>
      </c>
    </row>
    <row r="38" spans="1:8" x14ac:dyDescent="0.2">
      <c r="A38" s="34"/>
      <c r="B38" s="25" t="s">
        <v>242</v>
      </c>
      <c r="C38" s="82">
        <v>1955.0715651150001</v>
      </c>
      <c r="D38" s="82">
        <v>1916.5078600219999</v>
      </c>
      <c r="E38" s="82">
        <v>1896.928963218</v>
      </c>
      <c r="F38" s="27"/>
      <c r="G38" s="35">
        <v>-2.9739372683055763</v>
      </c>
      <c r="H38" s="29">
        <v>-1.0215923040239971</v>
      </c>
    </row>
    <row r="39" spans="1:8" x14ac:dyDescent="0.2">
      <c r="A39" s="30" t="s">
        <v>19</v>
      </c>
      <c r="B39" s="31" t="s">
        <v>3</v>
      </c>
      <c r="C39" s="80">
        <v>2088.270554571</v>
      </c>
      <c r="D39" s="80">
        <v>2736.5334327549999</v>
      </c>
      <c r="E39" s="83">
        <v>2297.3112873406335</v>
      </c>
      <c r="F39" s="22" t="s">
        <v>241</v>
      </c>
      <c r="G39" s="37">
        <v>10.010232261910019</v>
      </c>
      <c r="H39" s="33">
        <v>-16.050311688396974</v>
      </c>
    </row>
    <row r="40" spans="1:8" x14ac:dyDescent="0.2">
      <c r="A40" s="34"/>
      <c r="B40" s="25" t="s">
        <v>242</v>
      </c>
      <c r="C40" s="82">
        <v>1572.441746969</v>
      </c>
      <c r="D40" s="82">
        <v>2061.1185212129999</v>
      </c>
      <c r="E40" s="82">
        <v>1730.1506288539999</v>
      </c>
      <c r="F40" s="27"/>
      <c r="G40" s="28">
        <v>10.029553221223992</v>
      </c>
      <c r="H40" s="29">
        <v>-16.057683677706237</v>
      </c>
    </row>
    <row r="41" spans="1:8" x14ac:dyDescent="0.2">
      <c r="A41" s="30" t="s">
        <v>20</v>
      </c>
      <c r="B41" s="31" t="s">
        <v>3</v>
      </c>
      <c r="C41" s="80">
        <v>448.54219735800001</v>
      </c>
      <c r="D41" s="80">
        <v>423.23251028499999</v>
      </c>
      <c r="E41" s="83">
        <v>360.77571173149965</v>
      </c>
      <c r="F41" s="22" t="s">
        <v>241</v>
      </c>
      <c r="G41" s="23">
        <v>-19.567052139901634</v>
      </c>
      <c r="H41" s="24">
        <v>-14.757089078871246</v>
      </c>
    </row>
    <row r="42" spans="1:8" x14ac:dyDescent="0.2">
      <c r="A42" s="34"/>
      <c r="B42" s="25" t="s">
        <v>242</v>
      </c>
      <c r="C42" s="82">
        <v>345.04671930900003</v>
      </c>
      <c r="D42" s="82">
        <v>321.586256209</v>
      </c>
      <c r="E42" s="82">
        <v>275.25410273099999</v>
      </c>
      <c r="F42" s="27"/>
      <c r="G42" s="38">
        <v>-20.227004829307944</v>
      </c>
      <c r="H42" s="24">
        <v>-14.407379850178856</v>
      </c>
    </row>
    <row r="43" spans="1:8" x14ac:dyDescent="0.2">
      <c r="A43" s="30" t="s">
        <v>21</v>
      </c>
      <c r="B43" s="31" t="s">
        <v>3</v>
      </c>
      <c r="C43" s="80">
        <v>39.498257234</v>
      </c>
      <c r="D43" s="80">
        <v>44.045885796999997</v>
      </c>
      <c r="E43" s="83">
        <v>41.131730117252509</v>
      </c>
      <c r="F43" s="22" t="s">
        <v>241</v>
      </c>
      <c r="G43" s="37">
        <v>4.1355568514714633</v>
      </c>
      <c r="H43" s="33">
        <v>-6.6161813459225982</v>
      </c>
    </row>
    <row r="44" spans="1:8" x14ac:dyDescent="0.2">
      <c r="A44" s="34"/>
      <c r="B44" s="25" t="s">
        <v>242</v>
      </c>
      <c r="C44" s="82">
        <v>29.845955525000001</v>
      </c>
      <c r="D44" s="82">
        <v>33.692511854999999</v>
      </c>
      <c r="E44" s="82">
        <v>31.334608357</v>
      </c>
      <c r="F44" s="27"/>
      <c r="G44" s="28">
        <v>4.9877874767757078</v>
      </c>
      <c r="H44" s="29">
        <v>-6.9983013084555239</v>
      </c>
    </row>
    <row r="45" spans="1:8" x14ac:dyDescent="0.2">
      <c r="A45" s="30" t="s">
        <v>22</v>
      </c>
      <c r="B45" s="31" t="s">
        <v>3</v>
      </c>
      <c r="C45" s="80">
        <v>29.563462560000001</v>
      </c>
      <c r="D45" s="80">
        <v>29.401197695</v>
      </c>
      <c r="E45" s="83">
        <v>28.754161532072231</v>
      </c>
      <c r="F45" s="22" t="s">
        <v>241</v>
      </c>
      <c r="G45" s="37">
        <v>-2.7375041955429538</v>
      </c>
      <c r="H45" s="33">
        <v>-2.2007136227576325</v>
      </c>
    </row>
    <row r="46" spans="1:8" x14ac:dyDescent="0.2">
      <c r="A46" s="34"/>
      <c r="B46" s="25" t="s">
        <v>242</v>
      </c>
      <c r="C46" s="82">
        <v>24.357377483</v>
      </c>
      <c r="D46" s="82">
        <v>23.738754747000002</v>
      </c>
      <c r="E46" s="82">
        <v>23.372295582</v>
      </c>
      <c r="F46" s="27"/>
      <c r="G46" s="28">
        <v>-4.0442855627110532</v>
      </c>
      <c r="H46" s="29">
        <v>-1.5437168836596697</v>
      </c>
    </row>
    <row r="47" spans="1:8" x14ac:dyDescent="0.2">
      <c r="A47" s="30" t="s">
        <v>190</v>
      </c>
      <c r="B47" s="31" t="s">
        <v>3</v>
      </c>
      <c r="C47" s="80">
        <v>771.24210641699995</v>
      </c>
      <c r="D47" s="80">
        <v>862.62571507600001</v>
      </c>
      <c r="E47" s="83">
        <v>807.92630301815643</v>
      </c>
      <c r="F47" s="22" t="s">
        <v>241</v>
      </c>
      <c r="G47" s="23">
        <v>4.7565085329148076</v>
      </c>
      <c r="H47" s="24">
        <v>-6.3410365703072387</v>
      </c>
    </row>
    <row r="48" spans="1:8" x14ac:dyDescent="0.2">
      <c r="A48" s="30"/>
      <c r="B48" s="25" t="s">
        <v>242</v>
      </c>
      <c r="C48" s="82">
        <v>592.59958328000005</v>
      </c>
      <c r="D48" s="82">
        <v>650.35387407400003</v>
      </c>
      <c r="E48" s="82">
        <v>612.95626728100001</v>
      </c>
      <c r="F48" s="27"/>
      <c r="G48" s="38">
        <v>3.4351499014439071</v>
      </c>
      <c r="H48" s="24">
        <v>-5.7503473545457524</v>
      </c>
    </row>
    <row r="49" spans="1:8" x14ac:dyDescent="0.2">
      <c r="A49" s="39" t="s">
        <v>12</v>
      </c>
      <c r="B49" s="31" t="s">
        <v>3</v>
      </c>
      <c r="C49" s="80">
        <v>19.986266241999999</v>
      </c>
      <c r="D49" s="80">
        <v>19.688462147999999</v>
      </c>
      <c r="E49" s="83">
        <v>26.800187761334595</v>
      </c>
      <c r="F49" s="22" t="s">
        <v>241</v>
      </c>
      <c r="G49" s="37">
        <v>34.093018860198754</v>
      </c>
      <c r="H49" s="33">
        <v>36.121285450712662</v>
      </c>
    </row>
    <row r="50" spans="1:8" x14ac:dyDescent="0.2">
      <c r="A50" s="34"/>
      <c r="B50" s="25" t="s">
        <v>242</v>
      </c>
      <c r="C50" s="82">
        <v>15.665658254</v>
      </c>
      <c r="D50" s="82">
        <v>14.691047173999999</v>
      </c>
      <c r="E50" s="82">
        <v>20.323002901999999</v>
      </c>
      <c r="F50" s="27"/>
      <c r="G50" s="28">
        <v>29.729645396871916</v>
      </c>
      <c r="H50" s="29">
        <v>38.335971978684768</v>
      </c>
    </row>
    <row r="51" spans="1:8" x14ac:dyDescent="0.2">
      <c r="A51" s="39" t="s">
        <v>23</v>
      </c>
      <c r="B51" s="31" t="s">
        <v>3</v>
      </c>
      <c r="C51" s="80">
        <v>279.49904548299997</v>
      </c>
      <c r="D51" s="80">
        <v>284.09974607999999</v>
      </c>
      <c r="E51" s="83">
        <v>309.03741765071976</v>
      </c>
      <c r="F51" s="22" t="s">
        <v>241</v>
      </c>
      <c r="G51" s="23">
        <v>10.56832667055258</v>
      </c>
      <c r="H51" s="24">
        <v>8.7777873492704828</v>
      </c>
    </row>
    <row r="52" spans="1:8" x14ac:dyDescent="0.2">
      <c r="A52" s="34"/>
      <c r="B52" s="25" t="s">
        <v>242</v>
      </c>
      <c r="C52" s="82">
        <v>199.75156550299999</v>
      </c>
      <c r="D52" s="82">
        <v>196.13523030499999</v>
      </c>
      <c r="E52" s="82">
        <v>215.79762614000001</v>
      </c>
      <c r="F52" s="27"/>
      <c r="G52" s="28">
        <v>8.0330087008799893</v>
      </c>
      <c r="H52" s="29">
        <v>10.024917912209872</v>
      </c>
    </row>
    <row r="53" spans="1:8" x14ac:dyDescent="0.2">
      <c r="A53" s="30" t="s">
        <v>24</v>
      </c>
      <c r="B53" s="31" t="s">
        <v>3</v>
      </c>
      <c r="C53" s="80">
        <v>549.080929502</v>
      </c>
      <c r="D53" s="80">
        <v>477.56627552399999</v>
      </c>
      <c r="E53" s="83">
        <v>567.21949347434816</v>
      </c>
      <c r="F53" s="22" t="s">
        <v>241</v>
      </c>
      <c r="G53" s="23">
        <v>3.3034408950970686</v>
      </c>
      <c r="H53" s="24">
        <v>18.772937400568736</v>
      </c>
    </row>
    <row r="54" spans="1:8" ht="13.5" thickBot="1" x14ac:dyDescent="0.25">
      <c r="A54" s="41"/>
      <c r="B54" s="42" t="s">
        <v>242</v>
      </c>
      <c r="C54" s="86">
        <v>401.80892924900002</v>
      </c>
      <c r="D54" s="86">
        <v>368.61600563500002</v>
      </c>
      <c r="E54" s="86">
        <v>429.96646136099997</v>
      </c>
      <c r="F54" s="44"/>
      <c r="G54" s="45">
        <v>7.0076919805211162</v>
      </c>
      <c r="H54" s="46">
        <v>16.643459531908817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1">
        <v>13</v>
      </c>
    </row>
    <row r="62" spans="1:8"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23</vt:i4>
      </vt:variant>
      <vt:variant>
        <vt:lpstr>Navngitte områder</vt:lpstr>
      </vt:variant>
      <vt:variant>
        <vt:i4>8</vt:i4>
      </vt:variant>
    </vt:vector>
  </HeadingPairs>
  <TitlesOfParts>
    <vt:vector size="31"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pros_1</vt:lpstr>
      <vt:lpstr>pros_2</vt:lpstr>
      <vt:lpstr>Utskriftsområde</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Roxicca Thirumeny</cp:lastModifiedBy>
  <cp:lastPrinted>2014-09-12T11:46:46Z</cp:lastPrinted>
  <dcterms:created xsi:type="dcterms:W3CDTF">2002-02-09T09:48:14Z</dcterms:created>
  <dcterms:modified xsi:type="dcterms:W3CDTF">2017-11-14T08:18:06Z</dcterms:modified>
</cp:coreProperties>
</file>