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mc:AlternateContent xmlns:mc="http://schemas.openxmlformats.org/markup-compatibility/2006">
    <mc:Choice Requires="x15">
      <x15ac:absPath xmlns:x15ac="http://schemas.microsoft.com/office/spreadsheetml/2010/11/ac" url="M:\Kvartalstatistikkene\Skadestatistikk\Rapport\"/>
    </mc:Choice>
  </mc:AlternateContent>
  <bookViews>
    <workbookView xWindow="7668" yWindow="-12" windowWidth="7356" windowHeight="5292" tabRatio="721" activeTab="1"/>
  </bookViews>
  <sheets>
    <sheet name="Forside" sheetId="4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 r:id="rId25"/>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 localSheetId="0">#REF!</definedName>
    <definedName name="DATA_0">#REF!</definedName>
    <definedName name="DATA_AN" localSheetId="0">#REF!</definedName>
    <definedName name="DATA_AN">#REF!</definedName>
    <definedName name="DATA_B" localSheetId="0">#REF!</definedName>
    <definedName name="DATA_B">#REF!</definedName>
    <definedName name="DATA_BEH" localSheetId="0">#REF!</definedName>
    <definedName name="DATA_BEH">#REF!</definedName>
    <definedName name="DATA_BKN" localSheetId="0">#REF!</definedName>
    <definedName name="DATA_BKN">#REF!</definedName>
    <definedName name="DATA_BKP" localSheetId="0">#REF!</definedName>
    <definedName name="DATA_BKP">#REF!</definedName>
    <definedName name="DATA_FB" localSheetId="0">#REF!</definedName>
    <definedName name="DATA_FB">#REF!</definedName>
    <definedName name="DATA_K" localSheetId="0">#REF!</definedName>
    <definedName name="DATA_K">#REF!</definedName>
    <definedName name="DATA_M1" localSheetId="0">#REF!</definedName>
    <definedName name="DATA_M1">#REF!</definedName>
    <definedName name="DATA_M2" localSheetId="0">#REF!</definedName>
    <definedName name="DATA_M2">#REF!</definedName>
    <definedName name="DATA_P" localSheetId="0">#REF!</definedName>
    <definedName name="DATA_P">#REF!</definedName>
    <definedName name="DATA_RS" localSheetId="0">#REF!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'Tab9'!$A$4:$H$62</definedName>
    <definedName name="pros_1">'Tab3'!$H$6</definedName>
    <definedName name="pros_2">'Tab3'!$G$6</definedName>
  </definedNames>
  <calcPr calcId="171027"/>
</workbook>
</file>

<file path=xl/calcChain.xml><?xml version="1.0" encoding="utf-8"?>
<calcChain xmlns="http://schemas.openxmlformats.org/spreadsheetml/2006/main">
  <c r="T205" i="19" l="1"/>
  <c r="Q205" i="19"/>
  <c r="N205" i="19"/>
  <c r="C205" i="19" l="1"/>
  <c r="D205" i="19"/>
  <c r="B124" i="21"/>
  <c r="D204" i="19" l="1"/>
  <c r="C204" i="19"/>
  <c r="I69" i="19" l="1"/>
  <c r="T203" i="19" l="1"/>
  <c r="Q204" i="19"/>
  <c r="N204" i="19"/>
  <c r="T204" i="19"/>
  <c r="N203" i="19"/>
  <c r="Q203" i="19"/>
  <c r="D203" i="19"/>
  <c r="C203" i="19"/>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D194" i="19" l="1"/>
  <c r="C194" i="19"/>
  <c r="T197" i="19" l="1"/>
  <c r="N197" i="19"/>
  <c r="Q197" i="19"/>
  <c r="N195" i="19"/>
  <c r="T196" i="19"/>
  <c r="N196" i="19"/>
  <c r="Q196" i="19"/>
  <c r="B123" i="21"/>
  <c r="C193" i="19"/>
  <c r="D193" i="19"/>
  <c r="D192" i="19"/>
  <c r="C192" i="19"/>
  <c r="L208" i="19"/>
  <c r="L206" i="19" s="1"/>
  <c r="D191" i="19"/>
  <c r="C191" i="19"/>
  <c r="Q191" i="19"/>
  <c r="C190" i="19"/>
  <c r="D190" i="19"/>
  <c r="D189" i="19"/>
  <c r="C189" i="19"/>
  <c r="D188" i="19"/>
  <c r="C188" i="19"/>
  <c r="D187" i="19"/>
  <c r="C187" i="19"/>
  <c r="C186" i="19"/>
  <c r="D186" i="19"/>
  <c r="B15" i="21"/>
  <c r="AD32" i="19"/>
  <c r="B20" i="21" s="1"/>
  <c r="AD6" i="19"/>
  <c r="B19" i="21" s="1"/>
  <c r="X112" i="19" l="1"/>
  <c r="W112" i="19"/>
  <c r="T193" i="19"/>
  <c r="Q193" i="19"/>
  <c r="N193" i="19"/>
  <c r="T192" i="19"/>
  <c r="T191" i="19"/>
  <c r="Q192" i="19"/>
  <c r="N192" i="19"/>
  <c r="T189" i="19"/>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L207" i="19" l="1"/>
  <c r="Y112" i="19"/>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D61" i="19"/>
  <c r="P62" i="19"/>
  <c r="H53" i="24"/>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08" i="19"/>
  <c r="O206" i="19" s="1"/>
  <c r="B61" i="21"/>
  <c r="P61" i="19"/>
  <c r="X124" i="19"/>
  <c r="A51" i="23"/>
  <c r="W61" i="19"/>
  <c r="I61" i="19"/>
  <c r="A52" i="24"/>
  <c r="X133" i="19"/>
  <c r="X131" i="19"/>
  <c r="X86" i="19"/>
  <c r="X92" i="19"/>
  <c r="Y121" i="19"/>
  <c r="W82" i="19"/>
  <c r="W100" i="19" s="1"/>
  <c r="W111" i="19" s="1"/>
  <c r="X70" i="19"/>
  <c r="X121" i="19"/>
  <c r="X132" i="19"/>
  <c r="W123" i="19"/>
  <c r="W128" i="19"/>
  <c r="Z70" i="19"/>
  <c r="Y82" i="19"/>
  <c r="Y100" i="19" s="1"/>
  <c r="Y111" i="19" s="1"/>
  <c r="Y128" i="19"/>
  <c r="W129" i="19"/>
  <c r="W133" i="19"/>
  <c r="W86" i="19"/>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3" i="21" l="1"/>
  <c r="H34" i="21" s="1"/>
  <c r="H35" i="21" s="1"/>
  <c r="H36" i="21" s="1"/>
  <c r="H37" i="21" s="1"/>
  <c r="H38" i="21" s="1"/>
  <c r="H40" i="21" s="1"/>
  <c r="H43" i="21" s="1"/>
  <c r="W114" i="19"/>
  <c r="X101" i="19"/>
  <c r="R208" i="19"/>
  <c r="R206" i="19" s="1"/>
  <c r="P208" i="19"/>
  <c r="P206" i="19" s="1"/>
  <c r="W6" i="19"/>
  <c r="B17" i="21" s="1"/>
  <c r="W32" i="19"/>
  <c r="B18" i="21" s="1"/>
  <c r="P32" i="19"/>
  <c r="B16" i="21" s="1"/>
  <c r="A6" i="19"/>
  <c r="B11" i="21" s="1"/>
  <c r="A32" i="19"/>
  <c r="B12" i="21" s="1"/>
  <c r="S208" i="19"/>
  <c r="S206" i="19" s="1"/>
  <c r="X77" i="19"/>
  <c r="X91" i="19"/>
  <c r="W83" i="19"/>
  <c r="W91" i="19"/>
  <c r="X89" i="19"/>
  <c r="W87" i="19"/>
  <c r="X103" i="19"/>
  <c r="W106" i="19"/>
  <c r="X129" i="19"/>
  <c r="X114" i="19"/>
  <c r="W117" i="19"/>
  <c r="X106" i="19"/>
  <c r="X85" i="19"/>
  <c r="W90" i="19"/>
  <c r="X102" i="19"/>
  <c r="W85" i="19"/>
  <c r="W101" i="19"/>
  <c r="X75" i="19"/>
  <c r="W88" i="19"/>
  <c r="Z76" i="19"/>
  <c r="Y88" i="19"/>
  <c r="W122" i="19"/>
  <c r="X122" i="19"/>
  <c r="Y133" i="19"/>
  <c r="Y85" i="19"/>
  <c r="W103" i="19"/>
  <c r="W102" i="19"/>
  <c r="W113" i="19"/>
  <c r="X117" i="19"/>
  <c r="X113" i="19"/>
  <c r="M208" i="19"/>
  <c r="M206" i="19" s="1"/>
  <c r="X74" i="19"/>
  <c r="X72" i="19"/>
  <c r="W89" i="19"/>
  <c r="X123" i="19"/>
  <c r="X130" i="19"/>
  <c r="Y123" i="19"/>
  <c r="E207" i="19"/>
  <c r="Y129" i="19"/>
  <c r="X76" i="19"/>
  <c r="Z74" i="19"/>
  <c r="X83" i="19"/>
  <c r="Y83" i="19"/>
  <c r="Y91" i="19"/>
  <c r="W92" i="19"/>
  <c r="Y92" i="19"/>
  <c r="X87" i="19"/>
  <c r="X90" i="19"/>
  <c r="X88" i="19"/>
  <c r="Y122" i="19"/>
  <c r="Y124" i="19"/>
  <c r="X82" i="19"/>
  <c r="X100" i="19" s="1"/>
  <c r="X111" i="19" s="1"/>
  <c r="W124" i="19"/>
  <c r="Y130" i="19"/>
  <c r="W130" i="19"/>
  <c r="Y72" i="19"/>
  <c r="Y74" i="19"/>
  <c r="Y76" i="19"/>
  <c r="Y77" i="19"/>
  <c r="Z72" i="19"/>
  <c r="Y75" i="19"/>
  <c r="W131" i="19"/>
  <c r="Q195" i="19" l="1"/>
  <c r="T195" i="19"/>
  <c r="H41" i="21"/>
  <c r="Y131" i="19"/>
  <c r="Y106" i="19"/>
  <c r="Y117" i="19"/>
  <c r="Y125" i="19"/>
  <c r="Y103" i="19"/>
  <c r="Y87" i="19"/>
  <c r="G207" i="19"/>
  <c r="Z77" i="19"/>
  <c r="Y101" i="19"/>
  <c r="Z75" i="19"/>
  <c r="X104" i="19"/>
  <c r="R207" i="19"/>
  <c r="S207" i="19"/>
  <c r="P207" i="19"/>
  <c r="O207" i="19"/>
  <c r="X78" i="19"/>
  <c r="Y89" i="19"/>
  <c r="M207" i="19"/>
  <c r="W93" i="19"/>
  <c r="W95" i="19" s="1"/>
  <c r="Y114" i="19"/>
  <c r="Y102" i="19"/>
  <c r="Y113" i="19"/>
  <c r="H45" i="21"/>
  <c r="H46" i="21" s="1"/>
  <c r="H44" i="21"/>
  <c r="X115" i="19"/>
  <c r="Y132" i="19"/>
  <c r="Y84" i="19"/>
  <c r="Y86" i="19"/>
  <c r="Y90" i="19"/>
  <c r="W104" i="19"/>
  <c r="W115" i="19"/>
  <c r="X93" i="19"/>
  <c r="X95" i="19" s="1"/>
  <c r="N179" i="19"/>
  <c r="Y78" i="19"/>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<sst xmlns="http://schemas.openxmlformats.org/spreadsheetml/2006/main" count="1537" uniqueCount="245">
  <si>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</si>
  <si>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</si>
  <si>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</si>
  <si>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</si>
  <si>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</si>
  <si>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</si>
  <si>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</si>
  <si>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</si>
  <si>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</si>
  <si>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</si>
  <si>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</si>
  <si>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</si>
  <si>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</si>
  <si>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</si>
  <si>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</si>
  <si>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</si>
  <si>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</si>
  <si>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</si>
  <si>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</si>
  <si>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</si>
  <si>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</si>
  <si>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</si>
  <si>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</si>
  <si>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</si>
  <si>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</si>
  <si>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</si>
  <si>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</si>
  <si>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</si>
  <si>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</si>
  <si>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</si>
  <si>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</si>
  <si>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</si>
  <si>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</si>
  <si>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</si>
  <si>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</si>
  <si>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</si>
  <si>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</si>
  <si>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</si>
  <si>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</si>
  <si>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</si>
  <si>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</si>
  <si>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</si>
  <si>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</si>
  <si>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</si>
  <si>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</si>
  <si>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</si>
  <si>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</si>
  <si>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</si>
  <si>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</si>
  <si>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</si>
  <si>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</si>
  <si>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</si>
  <si>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</si>
  <si>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</si>
  <si>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</si>
  <si>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</si>
  <si>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</si>
  <si>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</si>
  <si>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</si>
  <si>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</si>
  <si>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</si>
  <si>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</si>
  <si>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</si>
  <si>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</si>
  <si>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</si>
  <si>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</si>
  <si>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</si>
  <si>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</si>
  <si>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</si>
  <si>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</si>
  <si>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</si>
  <si>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</si>
  <si>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</si>
  <si>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</si>
  <si>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</si>
  <si>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</si>
  <si>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</si>
  <si>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</si>
  <si>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</si>
  <si>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</si>
  <si>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</si>
  <si>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</si>
  <si>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</si>
  <si>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</si>
  <si>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</si>
  <si>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</si>
  <si>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</si>
  <si>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</si>
  <si>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</si>
  <si>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</si>
  <si>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</si>
  <si>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</si>
  <si>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</si>
  <si>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</si>
  <si>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</si>
  <si>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</si>
  <si>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</si>
  <si>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</si>
  <si>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</si>
  <si>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</si>
  <si>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</si>
  <si>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</si>
  <si>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</si>
  <si>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</si>
  <si>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</si>
  <si>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</si>
  <si>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</si>
  <si>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</si>
  <si>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</si>
  <si>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</si>
  <si>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</si>
  <si>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</si>
  <si>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</si>
  <si>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</si>
  <si>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</si>
  <si>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</si>
  <si>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</si>
  <si>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</si>
  <si>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</si>
  <si>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</si>
  <si>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</si>
  <si>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</si>
  <si>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</si>
  <si>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</si>
  <si>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</si>
  <si>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</si>
  <si>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</si>
  <si>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</si>
  <si>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</si>
  <si>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</si>
  <si>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</si>
  <si>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</si>
  <si>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</si>
  <si>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</si>
  <si>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</si>
  <si>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</si>
  <si>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</si>
  <si>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</si>
  <si>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</si>
  <si>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</si>
  <si>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</si>
  <si>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</si>
  <si>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</si>
  <si>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</si>
  <si>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</si>
  <si>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</si>
  <si>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</si>
  <si>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</si>
  <si>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</si>
  <si>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</si>
  <si>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</si>
  <si>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</si>
  <si>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</si>
  <si>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</si>
  <si>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</si>
  <si>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</si>
  <si>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</si>
  <si>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</si>
  <si>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</si>
  <si>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</si>
  <si>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</si>
  <si>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</si>
  <si>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</si>
  <si>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</si>
  <si>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</si>
  <si>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</si>
  <si>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</si>
  <si>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</si>
  <si>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</si>
  <si>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</si>
  <si>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</si>
  <si>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</si>
  <si>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</si>
  <si>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</si>
  <si>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</si>
  <si>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</si>
  <si>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</si>
  <si>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</si>
  <si>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</si>
  <si>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</si>
  <si>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</si>
  <si>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</si>
  <si>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</si>
  <si>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</si>
  <si>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</si>
  <si>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</si>
  <si>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</si>
  <si>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</si>
  <si>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</si>
  <si>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</si>
  <si>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</si>
  <si>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</si>
  <si>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</si>
  <si>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</si>
  <si>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</si>
  <si>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</si>
  <si>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</si>
  <si>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</si>
  <si>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</si>
  <si>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</si>
  <si>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</si>
  <si>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</si>
  <si>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</si>
  <si>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</si>
  <si>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</si>
  <si>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</si>
  <si>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</si>
  <si>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</si>
  <si>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</si>
  <si>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</si>
  <si>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</si>
  <si>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</si>
  <si>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</si>
  <si>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</si>
  <si>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</si>
  <si>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</si>
  <si>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</si>
  <si>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</si>
  <si>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</si>
  <si>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</si>
  <si>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</si>
  <si>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</si>
  <si>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</si>
  <si>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</si>
  <si>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</si>
  <si>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</si>
  <si>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</si>
  <si>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</si>
  <si>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</si>
  <si>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</si>
  <si>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</si>
  <si>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</si>
  <si>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</si>
  <si>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</si>
  <si>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</si>
  <si>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(2015)</t>
  </si>
  <si>
    <t>2014</t>
  </si>
  <si>
    <t>2015</t>
  </si>
  <si>
    <t>2016</t>
  </si>
  <si>
    <t>14-16</t>
  </si>
  <si>
    <t>15-16</t>
  </si>
  <si>
    <t>*</t>
  </si>
  <si>
    <t>Hittil i år</t>
  </si>
  <si>
    <t>Finans Norge / Skadestatistikk</t>
  </si>
  <si>
    <t>Skadestatistikk for landbasert forsikring 3. kvartal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</si>
</sst>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'Tab2'!$B$71:$B$205</c:f>
              <c:numCache>
                <c:formatCode>General</c:formatCode>
                <c:ptCount val="13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'Tab2'!$C$71:$C$205</c:f>
              <c:numCache>
                <c:formatCode>General</c:formatCode>
                <c:ptCount val="135"/>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'Tab2'!$B$71:$B$205</c:f>
              <c:numCache>
                <c:formatCode>General</c:formatCode>
                <c:ptCount val="13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'Tab2'!$D$71:$D$205</c:f>
              <c:numCache>
                <c:formatCode>General</c:formatCode>
                <c:ptCount val="135"/>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'Tab2'!$K$103:$K$205</c:f>
              <c:numCache>
                <c:formatCode>General</c:formatCode>
                <c:ptCount val="10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numCache>
            </c:numRef>
          </c:cat>
          <c:val>
            <c:numRef>
              <c:f>'Tab2'!$T$103:$T$205</c:f>
              <c:numCache>
                <c:formatCode>#\ ##0.0</c:formatCode>
                <c:ptCount val="103"/>
                <c:pt idx="0">
                  <c:v>228.74877192982458</c:v>
                </c:pt>
                <c:pt idx="1">
                  <c:v>284.60438799076212</c:v>
                </c:pt>
                <c:pt idx="2">
                  <c:v>330.77390300230957</c:v>
                </c:pt>
                <c:pt idx="3">
                  <c:v>296.2542955326461</c:v>
                </c:pt>
                <c:pt idx="4">
                  <c:v>288.38742857142859</c:v>
                </c:pt>
                <c:pt idx="5">
                  <c:v>263.50564334085783</c:v>
                </c:pt>
                <c:pt idx="6">
                  <c:v>345.3233370913191</c:v>
                </c:pt>
                <c:pt idx="7">
                  <c:v>171.26674132138857</c:v>
                </c:pt>
                <c:pt idx="8">
                  <c:v>273.21714922049</c:v>
                </c:pt>
                <c:pt idx="9">
                  <c:v>294.38061674008816</c:v>
                </c:pt>
                <c:pt idx="10">
                  <c:v>334.68675496688741</c:v>
                </c:pt>
                <c:pt idx="11">
                  <c:v>252.71538461538464</c:v>
                </c:pt>
                <c:pt idx="12">
                  <c:v>248.41384615384615</c:v>
                </c:pt>
                <c:pt idx="13">
                  <c:v>299.11406761177756</c:v>
                </c:pt>
                <c:pt idx="14">
                  <c:v>333.63778501628684</c:v>
                </c:pt>
                <c:pt idx="15">
                  <c:v>323.68380129589633</c:v>
                </c:pt>
                <c:pt idx="16">
                  <c:v>274.06188436830837</c:v>
                </c:pt>
                <c:pt idx="17">
                  <c:v>317.03846971307127</c:v>
                </c:pt>
                <c:pt idx="18">
                  <c:v>332.93496280552597</c:v>
                </c:pt>
                <c:pt idx="19">
                  <c:v>304.87040169133223</c:v>
                </c:pt>
                <c:pt idx="20">
                  <c:v>294.73757961783446</c:v>
                </c:pt>
                <c:pt idx="21">
                  <c:v>323.55394321766562</c:v>
                </c:pt>
                <c:pt idx="22">
                  <c:v>341.375497382199</c:v>
                </c:pt>
                <c:pt idx="23">
                  <c:v>272.9221183800625</c:v>
                </c:pt>
                <c:pt idx="24">
                  <c:v>269.82980472764649</c:v>
                </c:pt>
                <c:pt idx="25">
                  <c:v>321.38259979529164</c:v>
                </c:pt>
                <c:pt idx="26">
                  <c:v>284.46509723643823</c:v>
                </c:pt>
                <c:pt idx="27">
                  <c:v>262.97743902439009</c:v>
                </c:pt>
                <c:pt idx="28">
                  <c:v>261.01631419939582</c:v>
                </c:pt>
                <c:pt idx="29">
                  <c:v>286.33059177532601</c:v>
                </c:pt>
                <c:pt idx="30">
                  <c:v>293.6080160320642</c:v>
                </c:pt>
                <c:pt idx="31">
                  <c:v>285.70844091360476</c:v>
                </c:pt>
                <c:pt idx="32">
                  <c:v>224.45207100591716</c:v>
                </c:pt>
                <c:pt idx="33">
                  <c:v>272.35009784735809</c:v>
                </c:pt>
                <c:pt idx="34">
                  <c:v>313.00353982300896</c:v>
                </c:pt>
                <c:pt idx="35">
                  <c:v>259.60927536231878</c:v>
                </c:pt>
                <c:pt idx="36">
                  <c:v>264.63097514340348</c:v>
                </c:pt>
                <c:pt idx="37">
                  <c:v>245.41484300666036</c:v>
                </c:pt>
                <c:pt idx="38">
                  <c:v>257.42849002849005</c:v>
                </c:pt>
                <c:pt idx="39">
                  <c:v>281.43258426966298</c:v>
                </c:pt>
                <c:pt idx="40">
                  <c:v>211.63450184501846</c:v>
                </c:pt>
                <c:pt idx="41">
                  <c:v>242.73667883211678</c:v>
                </c:pt>
                <c:pt idx="42">
                  <c:v>204.97964847363554</c:v>
                </c:pt>
                <c:pt idx="43">
                  <c:v>332.45906163753449</c:v>
                </c:pt>
                <c:pt idx="44">
                  <c:v>253.12369624885639</c:v>
                </c:pt>
                <c:pt idx="45">
                  <c:v>296.75727272727272</c:v>
                </c:pt>
                <c:pt idx="46">
                  <c:v>235.33850364963507</c:v>
                </c:pt>
                <c:pt idx="47">
                  <c:v>244.33513513513529</c:v>
                </c:pt>
                <c:pt idx="48">
                  <c:v>223.24083769633512</c:v>
                </c:pt>
                <c:pt idx="49">
                  <c:v>252.95957257346396</c:v>
                </c:pt>
                <c:pt idx="50">
                  <c:v>235.87345844504023</c:v>
                </c:pt>
                <c:pt idx="51">
                  <c:v>274.26127886323286</c:v>
                </c:pt>
                <c:pt idx="52">
                  <c:v>222.11563055062166</c:v>
                </c:pt>
                <c:pt idx="53">
                  <c:v>281.5724867724868</c:v>
                </c:pt>
                <c:pt idx="54">
                  <c:v>198.93663716814149</c:v>
                </c:pt>
                <c:pt idx="55">
                  <c:v>199.76684210526329</c:v>
                </c:pt>
                <c:pt idx="56">
                  <c:v>196.35936675461741</c:v>
                </c:pt>
                <c:pt idx="57">
                  <c:v>185.06510416666677</c:v>
                </c:pt>
                <c:pt idx="58">
                  <c:v>185.8331885317115</c:v>
                </c:pt>
                <c:pt idx="59">
                  <c:v>171.13448275862078</c:v>
                </c:pt>
                <c:pt idx="60">
                  <c:v>180.56500857632935</c:v>
                </c:pt>
                <c:pt idx="61">
                  <c:v>208.81068702290077</c:v>
                </c:pt>
                <c:pt idx="62">
                  <c:v>199.15242966751921</c:v>
                </c:pt>
                <c:pt idx="63">
                  <c:v>169.28722689075627</c:v>
                </c:pt>
                <c:pt idx="64">
                  <c:v>199.17038297872341</c:v>
                </c:pt>
                <c:pt idx="65">
                  <c:v>190.26035502958578</c:v>
                </c:pt>
                <c:pt idx="66">
                  <c:v>181.45517826825125</c:v>
                </c:pt>
                <c:pt idx="67">
                  <c:v>165.26026490066235</c:v>
                </c:pt>
                <c:pt idx="68">
                  <c:v>183.60935192780968</c:v>
                </c:pt>
                <c:pt idx="69">
                  <c:v>215.88786885245906</c:v>
                </c:pt>
                <c:pt idx="70">
                  <c:v>211.57384240454911</c:v>
                </c:pt>
                <c:pt idx="71">
                  <c:v>302.2460304731357</c:v>
                </c:pt>
                <c:pt idx="72">
                  <c:v>238.44288000000003</c:v>
                </c:pt>
                <c:pt idx="73">
                  <c:v>261.69403341288785</c:v>
                </c:pt>
                <c:pt idx="74">
                  <c:v>258.41818181818178</c:v>
                </c:pt>
                <c:pt idx="75">
                  <c:v>305.21895734597172</c:v>
                </c:pt>
                <c:pt idx="76">
                  <c:v>264.06666666666672</c:v>
                </c:pt>
                <c:pt idx="77">
                  <c:v>218.64763382467032</c:v>
                </c:pt>
                <c:pt idx="78">
                  <c:v>219.54507042253516</c:v>
                </c:pt>
                <c:pt idx="79">
                  <c:v>222.16279069767444</c:v>
                </c:pt>
                <c:pt idx="80">
                  <c:v>168.03917050691248</c:v>
                </c:pt>
                <c:pt idx="81">
                  <c:v>211.08732824427477</c:v>
                </c:pt>
                <c:pt idx="82">
                  <c:v>180.746058732612</c:v>
                </c:pt>
                <c:pt idx="83">
                  <c:v>194.00967502532521</c:v>
                </c:pt>
                <c:pt idx="84">
                  <c:v>186.54614058469656</c:v>
                </c:pt>
                <c:pt idx="85">
                  <c:v>195.53683166101504</c:v>
                </c:pt>
                <c:pt idx="86">
                  <c:v>204.35382674453987</c:v>
                </c:pt>
                <c:pt idx="87">
                  <c:v>201.6692576141192</c:v>
                </c:pt>
                <c:pt idx="88">
                  <c:v>176.4294910387961</c:v>
                </c:pt>
                <c:pt idx="89">
                  <c:v>183.38191355798267</c:v>
                </c:pt>
                <c:pt idx="90">
                  <c:v>179.61281523354447</c:v>
                </c:pt>
                <c:pt idx="91">
                  <c:v>186.09040596391031</c:v>
                </c:pt>
                <c:pt idx="92">
                  <c:v>170.02751343954517</c:v>
                </c:pt>
                <c:pt idx="93">
                  <c:v>171.11543363210535</c:v>
                </c:pt>
                <c:pt idx="94">
                  <c:v>180.6500119846954</c:v>
                </c:pt>
                <c:pt idx="95">
                  <c:v>177.83798503759974</c:v>
                </c:pt>
                <c:pt idx="96">
                  <c:v>156.94137894073802</c:v>
                </c:pt>
                <c:pt idx="97">
                  <c:v>169.09467705958542</c:v>
                </c:pt>
                <c:pt idx="98">
                  <c:v>131.25711251421171</c:v>
                </c:pt>
                <c:pt idx="99">
                  <c:v>156.43237586501729</c:v>
                </c:pt>
                <c:pt idx="100">
                  <c:v>125.9796460706994</c:v>
                </c:pt>
                <c:pt idx="101">
                  <c:v>147.85542553755926</c:v>
                </c:pt>
                <c:pt idx="102">
                  <c:v>143.50608421435376</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'Tab2'!$R$103:$R$205</c:f>
              <c:numCache>
                <c:formatCode>#,##0</c:formatCode>
                <c:ptCount val="103"/>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164.27798907300001</c:v>
                </c:pt>
                <c:pt idx="1">
                  <c:v>1136.312856343</c:v>
                </c:pt>
                <c:pt idx="2">
                  <c:v>150.51544340500001</c:v>
                </c:pt>
                <c:pt idx="3">
                  <c:v>1049.8448327410001</c:v>
                </c:pt>
                <c:pt idx="4" formatCode="0.000">
                  <c:v>7227.4187223369991</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5211.6840563879996</c:v>
                </c:pt>
                <c:pt idx="1">
                  <c:v>3760.146590288</c:v>
                </c:pt>
                <c:pt idx="2">
                  <c:v>1880.6380751510001</c:v>
                </c:pt>
                <c:pt idx="3">
                  <c:v>1321.527726216</c:v>
                </c:pt>
                <c:pt idx="4">
                  <c:v>499.20238967199998</c:v>
                </c:pt>
                <c:pt idx="5">
                  <c:v>1512.7621388089999</c:v>
                </c:pt>
                <c:pt idx="6">
                  <c:v>406.25428052799998</c:v>
                </c:pt>
                <c:pt idx="7">
                  <c:v>990.36284570400005</c:v>
                </c:pt>
                <c:pt idx="8">
                  <c:v>113.816095901</c:v>
                </c:pt>
                <c:pt idx="9">
                  <c:v>524.32472099799998</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5136.5891006860002</c:v>
                </c:pt>
                <c:pt idx="1">
                  <c:v>4213.9567955069997</c:v>
                </c:pt>
                <c:pt idx="2">
                  <c:v>1931.9222761799999</c:v>
                </c:pt>
                <c:pt idx="3">
                  <c:v>1519.2245707239999</c:v>
                </c:pt>
                <c:pt idx="4">
                  <c:v>485.32077073900001</c:v>
                </c:pt>
                <c:pt idx="5">
                  <c:v>1582.570892812</c:v>
                </c:pt>
                <c:pt idx="6">
                  <c:v>402.52052026699999</c:v>
                </c:pt>
                <c:pt idx="7">
                  <c:v>920.03614472499999</c:v>
                </c:pt>
                <c:pt idx="8">
                  <c:v>213.02098156100001</c:v>
                </c:pt>
                <c:pt idx="9">
                  <c:v>684.53181904999997</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2016</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5586.440061235</c:v>
                </c:pt>
                <c:pt idx="1">
                  <c:v>4034.6048600899999</c:v>
                </c:pt>
                <c:pt idx="2">
                  <c:v>1493.238663907</c:v>
                </c:pt>
                <c:pt idx="3">
                  <c:v>1556.112056663</c:v>
                </c:pt>
                <c:pt idx="4">
                  <c:v>397.93455426700001</c:v>
                </c:pt>
                <c:pt idx="5">
                  <c:v>1725.9445114489999</c:v>
                </c:pt>
                <c:pt idx="6">
                  <c:v>368.910391479</c:v>
                </c:pt>
                <c:pt idx="7">
                  <c:v>866.96305299300002</c:v>
                </c:pt>
                <c:pt idx="8">
                  <c:v>107.126529451</c:v>
                </c:pt>
                <c:pt idx="9">
                  <c:v>559.91563653899993</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33667</c:v>
                </c:pt>
                <c:pt idx="1">
                  <c:v>58221</c:v>
                </c:pt>
                <c:pt idx="2">
                  <c:v>31267</c:v>
                </c:pt>
                <c:pt idx="3" formatCode="_ * #\ ##0_ ;_ * \-#\ ##0_ ;_ * &quot;-&quot;??_ ;_ @_ ">
                  <c:v>133760</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23890.575308695999</c:v>
                </c:pt>
                <c:pt idx="1">
                  <c:v>58062.924513834005</c:v>
                </c:pt>
                <c:pt idx="2">
                  <c:v>27772.957593168001</c:v>
                </c:pt>
                <c:pt idx="3" formatCode="_ * #\ ##0_ ;_ * \-#\ ##0_ ;_ * &quot;-&quot;??_ ;_ @_ ">
                  <c:v>153966.82123648198</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2016</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21734.710147124002</c:v>
                </c:pt>
                <c:pt idx="1">
                  <c:v>65032.458722178999</c:v>
                </c:pt>
                <c:pt idx="2">
                  <c:v>26773.592666263998</c:v>
                </c:pt>
                <c:pt idx="3" formatCode="_ * #\ ##0_ ;_ * \-#\ ##0_ ;_ * &quot;-&quot;??_ ;_ @_ ">
                  <c:v>171109.09748597199</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3903.5568402419999</c:v>
                </c:pt>
                <c:pt idx="1">
                  <c:v>2700.2308665589999</c:v>
                </c:pt>
                <c:pt idx="2">
                  <c:v>509.51550604099998</c:v>
                </c:pt>
                <c:pt idx="3">
                  <c:v>1858.5274338340005</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3827.6818262020001</c:v>
                </c:pt>
                <c:pt idx="1">
                  <c:v>2677.1956927470001</c:v>
                </c:pt>
                <c:pt idx="2">
                  <c:v>455.38571088100002</c:v>
                </c:pt>
                <c:pt idx="3">
                  <c:v>2390.2826663629994</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2016</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3751.1486136619997</c:v>
                </c:pt>
                <c:pt idx="1">
                  <c:v>3221.1451027599996</c:v>
                </c:pt>
                <c:pt idx="2">
                  <c:v>430.35956677900003</c:v>
                </c:pt>
                <c:pt idx="3">
                  <c:v>2218.3916381239997</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2014</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241255</c:v>
                </c:pt>
                <c:pt idx="1">
                  <c:v>81975</c:v>
                </c:pt>
                <c:pt idx="2">
                  <c:v>92758</c:v>
                </c:pt>
                <c:pt idx="3">
                  <c:v>34214</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2015</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250627</c:v>
                </c:pt>
                <c:pt idx="1">
                  <c:v>82065.255009678993</c:v>
                </c:pt>
                <c:pt idx="2">
                  <c:v>92730.628368125996</c:v>
                </c:pt>
                <c:pt idx="3">
                  <c:v>32945.626373626001</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2016</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260701</c:v>
                </c:pt>
                <c:pt idx="1">
                  <c:v>84406.458586512003</c:v>
                </c:pt>
                <c:pt idx="2">
                  <c:v>103685.175551444</c:v>
                </c:pt>
                <c:pt idx="3">
                  <c:v>30478.7670387</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2014</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8659</c:v>
                </c:pt>
                <c:pt idx="1">
                  <c:v>6607</c:v>
                </c:pt>
                <c:pt idx="2">
                  <c:v>6460</c:v>
                </c:pt>
                <c:pt idx="3">
                  <c:v>12573</c:v>
                </c:pt>
                <c:pt idx="4">
                  <c:v>16664</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2015</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9041.0928927679997</c:v>
                </c:pt>
                <c:pt idx="1">
                  <c:v>6888.6930000000002</c:v>
                </c:pt>
                <c:pt idx="2">
                  <c:v>6819</c:v>
                </c:pt>
                <c:pt idx="3">
                  <c:v>13189.705697693</c:v>
                </c:pt>
                <c:pt idx="4">
                  <c:v>18883.285</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2016</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8019.1474623129998</c:v>
                </c:pt>
                <c:pt idx="1">
                  <c:v>7187.7080118100002</c:v>
                </c:pt>
                <c:pt idx="2">
                  <c:v>7122</c:v>
                </c:pt>
                <c:pt idx="3">
                  <c:v>11662.40563067</c:v>
                </c:pt>
                <c:pt idx="4">
                  <c:v>19570.410680575002</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'Tab2'!$K$71:$K$205</c:f>
              <c:numCache>
                <c:formatCode>General</c:formatCode>
                <c:ptCount val="13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'Tab2'!$N$71:$N$205</c:f>
              <c:numCache>
                <c:formatCode>#\ ##0.0</c:formatCode>
                <c:ptCount val="135"/>
                <c:pt idx="0">
                  <c:v>210.21970260223051</c:v>
                </c:pt>
                <c:pt idx="1">
                  <c:v>176.09177330895798</c:v>
                </c:pt>
                <c:pt idx="2">
                  <c:v>161.03544303797472</c:v>
                </c:pt>
                <c:pt idx="3">
                  <c:v>197.26227758007118</c:v>
                </c:pt>
                <c:pt idx="4">
                  <c:v>211.52984293193722</c:v>
                </c:pt>
                <c:pt idx="5">
                  <c:v>200.09175257731957</c:v>
                </c:pt>
                <c:pt idx="6">
                  <c:v>198.38739352640545</c:v>
                </c:pt>
                <c:pt idx="7">
                  <c:v>221.8973154362416</c:v>
                </c:pt>
                <c:pt idx="8">
                  <c:v>239.78940397350993</c:v>
                </c:pt>
                <c:pt idx="9">
                  <c:v>262.09658536585368</c:v>
                </c:pt>
                <c:pt idx="10">
                  <c:v>232.24838709677422</c:v>
                </c:pt>
                <c:pt idx="11">
                  <c:v>263.40095238095239</c:v>
                </c:pt>
                <c:pt idx="12">
                  <c:v>244.21312500000002</c:v>
                </c:pt>
                <c:pt idx="13">
                  <c:v>261.31846153846158</c:v>
                </c:pt>
                <c:pt idx="14">
                  <c:v>210.32597014925375</c:v>
                </c:pt>
                <c:pt idx="15">
                  <c:v>246.12963503649635</c:v>
                </c:pt>
                <c:pt idx="16">
                  <c:v>268.89191489361701</c:v>
                </c:pt>
                <c:pt idx="17">
                  <c:v>265.34664804469281</c:v>
                </c:pt>
                <c:pt idx="18">
                  <c:v>217.14439834024898</c:v>
                </c:pt>
                <c:pt idx="19">
                  <c:v>255.47690217391306</c:v>
                </c:pt>
                <c:pt idx="20">
                  <c:v>243.16276595744685</c:v>
                </c:pt>
                <c:pt idx="21">
                  <c:v>173.3374185136897</c:v>
                </c:pt>
                <c:pt idx="22">
                  <c:v>269.9774025974026</c:v>
                </c:pt>
                <c:pt idx="23">
                  <c:v>357.64455825864286</c:v>
                </c:pt>
                <c:pt idx="24">
                  <c:v>252.667680608365</c:v>
                </c:pt>
                <c:pt idx="25">
                  <c:v>204.21594022415943</c:v>
                </c:pt>
                <c:pt idx="26">
                  <c:v>179.69330024813897</c:v>
                </c:pt>
                <c:pt idx="27">
                  <c:v>226.70270270270271</c:v>
                </c:pt>
                <c:pt idx="28">
                  <c:v>242.73900364520054</c:v>
                </c:pt>
                <c:pt idx="29">
                  <c:v>195.28417266187051</c:v>
                </c:pt>
                <c:pt idx="30">
                  <c:v>169.36344086021509</c:v>
                </c:pt>
                <c:pt idx="31">
                  <c:v>197.13278495887195</c:v>
                </c:pt>
                <c:pt idx="32">
                  <c:v>212.7249122807018</c:v>
                </c:pt>
                <c:pt idx="33">
                  <c:v>204.53418013856808</c:v>
                </c:pt>
                <c:pt idx="34">
                  <c:v>214.05866050808319</c:v>
                </c:pt>
                <c:pt idx="35">
                  <c:v>221.30996563573893</c:v>
                </c:pt>
                <c:pt idx="36">
                  <c:v>206.74422857142858</c:v>
                </c:pt>
                <c:pt idx="37">
                  <c:v>178.14243792325061</c:v>
                </c:pt>
                <c:pt idx="38">
                  <c:v>205.8385569334836</c:v>
                </c:pt>
                <c:pt idx="39">
                  <c:v>169.85778275475934</c:v>
                </c:pt>
                <c:pt idx="40">
                  <c:v>213.12494432071267</c:v>
                </c:pt>
                <c:pt idx="41">
                  <c:v>177.36740088105734</c:v>
                </c:pt>
                <c:pt idx="42">
                  <c:v>204.91655629139075</c:v>
                </c:pt>
                <c:pt idx="43">
                  <c:v>242.42241758241752</c:v>
                </c:pt>
                <c:pt idx="44">
                  <c:v>290.35384615384618</c:v>
                </c:pt>
                <c:pt idx="45">
                  <c:v>253.83533260632498</c:v>
                </c:pt>
                <c:pt idx="46">
                  <c:v>257.89381107491857</c:v>
                </c:pt>
                <c:pt idx="47">
                  <c:v>212.56846652267831</c:v>
                </c:pt>
                <c:pt idx="48">
                  <c:v>256.10042826552461</c:v>
                </c:pt>
                <c:pt idx="49">
                  <c:v>220.32242295430402</c:v>
                </c:pt>
                <c:pt idx="50">
                  <c:v>267.71477151965991</c:v>
                </c:pt>
                <c:pt idx="51">
                  <c:v>254.1818181818183</c:v>
                </c:pt>
                <c:pt idx="52">
                  <c:v>557.4191082802547</c:v>
                </c:pt>
                <c:pt idx="53">
                  <c:v>345.16340694006317</c:v>
                </c:pt>
                <c:pt idx="54">
                  <c:v>351.32984293193738</c:v>
                </c:pt>
                <c:pt idx="55">
                  <c:v>338.82990654205622</c:v>
                </c:pt>
                <c:pt idx="56">
                  <c:v>366.81336073997949</c:v>
                </c:pt>
                <c:pt idx="57">
                  <c:v>402.51525076765625</c:v>
                </c:pt>
                <c:pt idx="58">
                  <c:v>426.26837256908902</c:v>
                </c:pt>
                <c:pt idx="59">
                  <c:v>380.32987804878053</c:v>
                </c:pt>
                <c:pt idx="60">
                  <c:v>401.23867069486408</c:v>
                </c:pt>
                <c:pt idx="61">
                  <c:v>355.45937813440321</c:v>
                </c:pt>
                <c:pt idx="62">
                  <c:v>361.26673346693389</c:v>
                </c:pt>
                <c:pt idx="63">
                  <c:v>415.23515392254222</c:v>
                </c:pt>
                <c:pt idx="64">
                  <c:v>452.9023668639054</c:v>
                </c:pt>
                <c:pt idx="65">
                  <c:v>455.1023483365949</c:v>
                </c:pt>
                <c:pt idx="66">
                  <c:v>612.39823008849555</c:v>
                </c:pt>
                <c:pt idx="67">
                  <c:v>554.60753623188361</c:v>
                </c:pt>
                <c:pt idx="68">
                  <c:v>462.30229445506694</c:v>
                </c:pt>
                <c:pt idx="69">
                  <c:v>335.73282588011421</c:v>
                </c:pt>
                <c:pt idx="70">
                  <c:v>416.21367521367523</c:v>
                </c:pt>
                <c:pt idx="71">
                  <c:v>634.59775280898873</c:v>
                </c:pt>
                <c:pt idx="72">
                  <c:v>870.91273062730625</c:v>
                </c:pt>
                <c:pt idx="73">
                  <c:v>576.54744525547449</c:v>
                </c:pt>
                <c:pt idx="74">
                  <c:v>517.81609620721576</c:v>
                </c:pt>
                <c:pt idx="75">
                  <c:v>655.14369825206973</c:v>
                </c:pt>
                <c:pt idx="76">
                  <c:v>596.67612076852708</c:v>
                </c:pt>
                <c:pt idx="77">
                  <c:v>519.16636363636371</c:v>
                </c:pt>
                <c:pt idx="78">
                  <c:v>641.60036496350369</c:v>
                </c:pt>
                <c:pt idx="79">
                  <c:v>584.64108108108121</c:v>
                </c:pt>
                <c:pt idx="80">
                  <c:v>764.63036649214666</c:v>
                </c:pt>
                <c:pt idx="81">
                  <c:v>505.54568121104205</c:v>
                </c:pt>
                <c:pt idx="82">
                  <c:v>537.83646112600536</c:v>
                </c:pt>
                <c:pt idx="83">
                  <c:v>585.89360568383654</c:v>
                </c:pt>
                <c:pt idx="84">
                  <c:v>642.75719360568382</c:v>
                </c:pt>
                <c:pt idx="85">
                  <c:v>424.94761904761901</c:v>
                </c:pt>
                <c:pt idx="86">
                  <c:v>561.79805309734502</c:v>
                </c:pt>
                <c:pt idx="87">
                  <c:v>525.10842105263202</c:v>
                </c:pt>
                <c:pt idx="88">
                  <c:v>513.95250659630608</c:v>
                </c:pt>
                <c:pt idx="89">
                  <c:v>392.21666666666675</c:v>
                </c:pt>
                <c:pt idx="90">
                  <c:v>544.50338835794958</c:v>
                </c:pt>
                <c:pt idx="91">
                  <c:v>577.03655172413789</c:v>
                </c:pt>
                <c:pt idx="92">
                  <c:v>701.39794168096068</c:v>
                </c:pt>
                <c:pt idx="93">
                  <c:v>514.37862595419836</c:v>
                </c:pt>
                <c:pt idx="94">
                  <c:v>591.85575447570329</c:v>
                </c:pt>
                <c:pt idx="95">
                  <c:v>617.46957983193295</c:v>
                </c:pt>
                <c:pt idx="96">
                  <c:v>772.8857872340426</c:v>
                </c:pt>
                <c:pt idx="97">
                  <c:v>607.65139475908711</c:v>
                </c:pt>
                <c:pt idx="98">
                  <c:v>776.37657045840456</c:v>
                </c:pt>
                <c:pt idx="99">
                  <c:v>656.41192052980102</c:v>
                </c:pt>
                <c:pt idx="100">
                  <c:v>678.81558654634944</c:v>
                </c:pt>
                <c:pt idx="101">
                  <c:v>628.41245901639354</c:v>
                </c:pt>
                <c:pt idx="102">
                  <c:v>820.74297319252685</c:v>
                </c:pt>
                <c:pt idx="103">
                  <c:v>788.23881315156405</c:v>
                </c:pt>
                <c:pt idx="104">
                  <c:v>827.16863999999998</c:v>
                </c:pt>
                <c:pt idx="105">
                  <c:v>671.52935560859203</c:v>
                </c:pt>
                <c:pt idx="106">
                  <c:v>887.07224880382762</c:v>
                </c:pt>
                <c:pt idx="107">
                  <c:v>838.46872037914727</c:v>
                </c:pt>
                <c:pt idx="108">
                  <c:v>1839.2608471236388</c:v>
                </c:pt>
                <c:pt idx="109">
                  <c:v>938.11438512200402</c:v>
                </c:pt>
                <c:pt idx="110">
                  <c:v>942.62738817765103</c:v>
                </c:pt>
                <c:pt idx="111">
                  <c:v>964.3479308349622</c:v>
                </c:pt>
                <c:pt idx="112">
                  <c:v>1139.6824044208759</c:v>
                </c:pt>
                <c:pt idx="113">
                  <c:v>828.75050175980073</c:v>
                </c:pt>
                <c:pt idx="114">
                  <c:v>988.15771557886023</c:v>
                </c:pt>
                <c:pt idx="115">
                  <c:v>832.78399073821481</c:v>
                </c:pt>
                <c:pt idx="116">
                  <c:v>922.61059645881187</c:v>
                </c:pt>
                <c:pt idx="117">
                  <c:v>674.51273392585733</c:v>
                </c:pt>
                <c:pt idx="118">
                  <c:v>929.96430238354992</c:v>
                </c:pt>
                <c:pt idx="119">
                  <c:v>875.6494559889037</c:v>
                </c:pt>
                <c:pt idx="120">
                  <c:v>1075.3891243734708</c:v>
                </c:pt>
                <c:pt idx="121">
                  <c:v>1053.0089512444758</c:v>
                </c:pt>
                <c:pt idx="122">
                  <c:v>766.21784526683314</c:v>
                </c:pt>
                <c:pt idx="123">
                  <c:v>925.50173331131134</c:v>
                </c:pt>
                <c:pt idx="124">
                  <c:v>912.79360470431072</c:v>
                </c:pt>
                <c:pt idx="125">
                  <c:v>749.58374026706599</c:v>
                </c:pt>
                <c:pt idx="126">
                  <c:v>1102.6774184792541</c:v>
                </c:pt>
                <c:pt idx="127">
                  <c:v>881.65672320406497</c:v>
                </c:pt>
                <c:pt idx="128">
                  <c:v>967.29196437207213</c:v>
                </c:pt>
                <c:pt idx="129">
                  <c:v>740.77559354679113</c:v>
                </c:pt>
                <c:pt idx="130">
                  <c:v>980.57607099335485</c:v>
                </c:pt>
                <c:pt idx="131">
                  <c:v>870.6391771846902</c:v>
                </c:pt>
                <c:pt idx="132">
                  <c:v>1000.8681046863829</c:v>
                </c:pt>
                <c:pt idx="133">
                  <c:v>770.4054642599998</c:v>
                </c:pt>
                <c:pt idx="134">
                  <c:v>1351.1541523357409</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'Tab2'!$L$71:$L$205</c:f>
              <c:numCache>
                <c:formatCode>#,##0</c:formatCode>
                <c:ptCount val="135"/>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'Tab2'!$K$103:$K$205</c:f>
              <c:numCache>
                <c:formatCode>General</c:formatCode>
                <c:ptCount val="10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numCache>
            </c:numRef>
          </c:cat>
          <c:val>
            <c:numRef>
              <c:f>'Tab2'!$Q$103:$Q$205</c:f>
              <c:numCache>
                <c:formatCode>#\ ##0.0</c:formatCode>
                <c:ptCount val="103"/>
                <c:pt idx="0">
                  <c:v>616.26456140350876</c:v>
                </c:pt>
                <c:pt idx="1">
                  <c:v>596.16789838337183</c:v>
                </c:pt>
                <c:pt idx="2">
                  <c:v>695.60993071593532</c:v>
                </c:pt>
                <c:pt idx="3">
                  <c:v>683.78694158075655</c:v>
                </c:pt>
                <c:pt idx="4">
                  <c:v>654.26400000000001</c:v>
                </c:pt>
                <c:pt idx="5">
                  <c:v>650.08577878103847</c:v>
                </c:pt>
                <c:pt idx="6">
                  <c:v>694.11409244644892</c:v>
                </c:pt>
                <c:pt idx="7">
                  <c:v>666.28085106382969</c:v>
                </c:pt>
                <c:pt idx="8">
                  <c:v>699.62271714922053</c:v>
                </c:pt>
                <c:pt idx="9">
                  <c:v>543.34162995594716</c:v>
                </c:pt>
                <c:pt idx="10">
                  <c:v>599.47350993377518</c:v>
                </c:pt>
                <c:pt idx="11">
                  <c:v>717.43516483516453</c:v>
                </c:pt>
                <c:pt idx="12">
                  <c:v>656.90637362637369</c:v>
                </c:pt>
                <c:pt idx="13">
                  <c:v>753.57840785169037</c:v>
                </c:pt>
                <c:pt idx="14">
                  <c:v>645.87296416938125</c:v>
                </c:pt>
                <c:pt idx="15">
                  <c:v>589.69632829373654</c:v>
                </c:pt>
                <c:pt idx="16">
                  <c:v>812.7558886509637</c:v>
                </c:pt>
                <c:pt idx="17">
                  <c:v>686.9662061636559</c:v>
                </c:pt>
                <c:pt idx="18">
                  <c:v>724.85037194473955</c:v>
                </c:pt>
                <c:pt idx="19">
                  <c:v>546.63868921775884</c:v>
                </c:pt>
                <c:pt idx="20">
                  <c:v>712.20828025477715</c:v>
                </c:pt>
                <c:pt idx="21">
                  <c:v>860.40946372239762</c:v>
                </c:pt>
                <c:pt idx="22">
                  <c:v>851.8284816753926</c:v>
                </c:pt>
                <c:pt idx="23">
                  <c:v>966.5507788161998</c:v>
                </c:pt>
                <c:pt idx="24">
                  <c:v>899.00164439876687</c:v>
                </c:pt>
                <c:pt idx="25">
                  <c:v>950.69723643807549</c:v>
                </c:pt>
                <c:pt idx="26">
                  <c:v>1030.6851586489256</c:v>
                </c:pt>
                <c:pt idx="27">
                  <c:v>801.29268292682934</c:v>
                </c:pt>
                <c:pt idx="28">
                  <c:v>844.14984894259828</c:v>
                </c:pt>
                <c:pt idx="29">
                  <c:v>808.93299899699105</c:v>
                </c:pt>
                <c:pt idx="30">
                  <c:v>606.26693386773582</c:v>
                </c:pt>
                <c:pt idx="31">
                  <c:v>1025.3851042701085</c:v>
                </c:pt>
                <c:pt idx="32">
                  <c:v>950.06094674556221</c:v>
                </c:pt>
                <c:pt idx="33">
                  <c:v>1196.3706457925637</c:v>
                </c:pt>
                <c:pt idx="34">
                  <c:v>779.41592920353958</c:v>
                </c:pt>
                <c:pt idx="35">
                  <c:v>1263.6028985507248</c:v>
                </c:pt>
                <c:pt idx="36">
                  <c:v>1095.8128107074572</c:v>
                </c:pt>
                <c:pt idx="37">
                  <c:v>896.79505233111331</c:v>
                </c:pt>
                <c:pt idx="38">
                  <c:v>937.57606837606886</c:v>
                </c:pt>
                <c:pt idx="39">
                  <c:v>967.60449438202227</c:v>
                </c:pt>
                <c:pt idx="40">
                  <c:v>1131.0387453874539</c:v>
                </c:pt>
                <c:pt idx="41">
                  <c:v>1177.330291970803</c:v>
                </c:pt>
                <c:pt idx="42">
                  <c:v>1515.9441258094357</c:v>
                </c:pt>
                <c:pt idx="43">
                  <c:v>1033.13100275989</c:v>
                </c:pt>
                <c:pt idx="44">
                  <c:v>1049.331381518756</c:v>
                </c:pt>
                <c:pt idx="45">
                  <c:v>875.78345454545456</c:v>
                </c:pt>
                <c:pt idx="46">
                  <c:v>1142.7629562043799</c:v>
                </c:pt>
                <c:pt idx="47">
                  <c:v>1182.0027027027029</c:v>
                </c:pt>
                <c:pt idx="48">
                  <c:v>1326.2701570680631</c:v>
                </c:pt>
                <c:pt idx="49">
                  <c:v>1018.0626892252894</c:v>
                </c:pt>
                <c:pt idx="50">
                  <c:v>1074.6734584450401</c:v>
                </c:pt>
                <c:pt idx="51">
                  <c:v>946.44351687389019</c:v>
                </c:pt>
                <c:pt idx="52">
                  <c:v>912.79715808170533</c:v>
                </c:pt>
                <c:pt idx="53">
                  <c:v>873.1952380952381</c:v>
                </c:pt>
                <c:pt idx="54">
                  <c:v>807.49964601769898</c:v>
                </c:pt>
                <c:pt idx="55">
                  <c:v>869.94842105263228</c:v>
                </c:pt>
                <c:pt idx="56">
                  <c:v>879.37519788918212</c:v>
                </c:pt>
                <c:pt idx="57">
                  <c:v>904.6953125</c:v>
                </c:pt>
                <c:pt idx="58">
                  <c:v>1010.6653344917466</c:v>
                </c:pt>
                <c:pt idx="59">
                  <c:v>959.07620689655141</c:v>
                </c:pt>
                <c:pt idx="60">
                  <c:v>1135.6651801029161</c:v>
                </c:pt>
                <c:pt idx="61">
                  <c:v>961.88091603053442</c:v>
                </c:pt>
                <c:pt idx="62">
                  <c:v>1020.075191815857</c:v>
                </c:pt>
                <c:pt idx="63">
                  <c:v>970.37647058823541</c:v>
                </c:pt>
                <c:pt idx="64">
                  <c:v>1299.4856170212765</c:v>
                </c:pt>
                <c:pt idx="65">
                  <c:v>1231.0199492814877</c:v>
                </c:pt>
                <c:pt idx="66">
                  <c:v>806.52020373514483</c:v>
                </c:pt>
                <c:pt idx="67">
                  <c:v>1055.096523178808</c:v>
                </c:pt>
                <c:pt idx="68">
                  <c:v>1105.0966365873669</c:v>
                </c:pt>
                <c:pt idx="69">
                  <c:v>1322.1413114754102</c:v>
                </c:pt>
                <c:pt idx="70">
                  <c:v>1688.1616571892766</c:v>
                </c:pt>
                <c:pt idx="71">
                  <c:v>1300.4651162790699</c:v>
                </c:pt>
                <c:pt idx="72">
                  <c:v>1174.2081600000001</c:v>
                </c:pt>
                <c:pt idx="73">
                  <c:v>1198.8100238663485</c:v>
                </c:pt>
                <c:pt idx="74">
                  <c:v>1424.8674641148325</c:v>
                </c:pt>
                <c:pt idx="75">
                  <c:v>1316.5052132701428</c:v>
                </c:pt>
                <c:pt idx="76">
                  <c:v>1790.6783216783222</c:v>
                </c:pt>
                <c:pt idx="77">
                  <c:v>1498.5388673390223</c:v>
                </c:pt>
                <c:pt idx="78">
                  <c:v>1406.9699530516432</c:v>
                </c:pt>
                <c:pt idx="79">
                  <c:v>1420.5413953488385</c:v>
                </c:pt>
                <c:pt idx="80">
                  <c:v>1823.9497695852538</c:v>
                </c:pt>
                <c:pt idx="81">
                  <c:v>1636.4070229007636</c:v>
                </c:pt>
                <c:pt idx="82">
                  <c:v>1388.7088098918082</c:v>
                </c:pt>
                <c:pt idx="83">
                  <c:v>1378.5701541054834</c:v>
                </c:pt>
                <c:pt idx="84">
                  <c:v>1221.0623022776344</c:v>
                </c:pt>
                <c:pt idx="85">
                  <c:v>1101.6251320833317</c:v>
                </c:pt>
                <c:pt idx="86">
                  <c:v>1217.4008985125124</c:v>
                </c:pt>
                <c:pt idx="87">
                  <c:v>1134.2989220405145</c:v>
                </c:pt>
                <c:pt idx="88">
                  <c:v>1206.888228885093</c:v>
                </c:pt>
                <c:pt idx="89">
                  <c:v>1180.1353037274289</c:v>
                </c:pt>
                <c:pt idx="90">
                  <c:v>1378.6123391058363</c:v>
                </c:pt>
                <c:pt idx="91">
                  <c:v>1252.9955148305232</c:v>
                </c:pt>
                <c:pt idx="92">
                  <c:v>1528.6533224166249</c:v>
                </c:pt>
                <c:pt idx="93">
                  <c:v>1185.0455963112161</c:v>
                </c:pt>
                <c:pt idx="94">
                  <c:v>1285.623299750785</c:v>
                </c:pt>
                <c:pt idx="95">
                  <c:v>1122.1010624724311</c:v>
                </c:pt>
                <c:pt idx="96">
                  <c:v>1292.7823271376467</c:v>
                </c:pt>
                <c:pt idx="97">
                  <c:v>1208.4696987864945</c:v>
                </c:pt>
                <c:pt idx="98">
                  <c:v>1342.0649626093802</c:v>
                </c:pt>
                <c:pt idx="99">
                  <c:v>1406.2258521784779</c:v>
                </c:pt>
                <c:pt idx="100">
                  <c:v>1241.4248902565887</c:v>
                </c:pt>
                <c:pt idx="101">
                  <c:v>960.59782867409581</c:v>
                </c:pt>
                <c:pt idx="102">
                  <c:v>1435.9599289240216</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'Tab2'!$O$103:$O$205</c:f>
              <c:numCache>
                <c:formatCode>#,##0</c:formatCode>
                <c:ptCount val="103"/>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755130" cy="1151191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237345"/>
          <a:ext cx="3595387" cy="52578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2016 </a:t>
          </a:r>
          <a:r>
            <a:rPr lang="nb-NO" sz="1000">
              <a:effectLst/>
              <a:latin typeface="Arial"/>
              <a:ea typeface="ＭＳ 明朝"/>
              <a:cs typeface="Times New Roman"/>
            </a:rPr>
            <a:t>(9. november 2016)</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414260"/>
          <a:ext cx="5812155" cy="118364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430260"/>
          <a:ext cx="5653433" cy="372829"/>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94385"/>
          <a:ext cx="2142475" cy="650693"/>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effectLst/>
              <a:latin typeface="Times New Roman" panose="02020603050405020304" pitchFamily="18" charset="0"/>
              <a:ea typeface="+mn-ea"/>
              <a:cs typeface="Times New Roman" panose="02020603050405020304" pitchFamily="18" charset="0"/>
            </a:rPr>
            <a:t>1. </a:t>
          </a:r>
          <a:r>
            <a:rPr lang="en-US" sz="1200" b="1" i="0" baseline="0">
              <a:solidFill>
                <a:schemeClr val="dk1"/>
              </a:solidFill>
              <a:effectLst/>
              <a:latin typeface="Times New Roman" panose="02020603050405020304" pitchFamily="18" charset="0"/>
              <a:ea typeface="+mn-ea"/>
              <a:cs typeface="Times New Roman" panose="02020603050405020304" pitchFamily="18" charset="0"/>
            </a:rPr>
            <a:t>HOVEDTREKK – mye vann og mindre brann</a:t>
          </a:r>
        </a:p>
        <a:p>
          <a:pPr rtl="0" eaLnBrk="1" fontAlgn="auto" latinLnBrk="0" hangingPunct="1"/>
          <a:endParaRPr lang="nb-NO" sz="1200">
            <a:effectLst/>
            <a:latin typeface="Times New Roman" panose="02020603050405020304" pitchFamily="18" charset="0"/>
            <a:cs typeface="Times New Roman" panose="02020603050405020304" pitchFamily="18" charset="0"/>
          </a:endParaRPr>
        </a:p>
        <a:p>
          <a:pPr rtl="0"/>
          <a:r>
            <a:rPr lang="en-US" sz="1200" b="0" i="0">
              <a:solidFill>
                <a:schemeClr val="dk1"/>
              </a:solidFill>
              <a:effectLst/>
              <a:latin typeface="Times New Roman" panose="02020603050405020304" pitchFamily="18" charset="0"/>
              <a:ea typeface="+mn-ea"/>
              <a:cs typeface="Times New Roman" panose="02020603050405020304" pitchFamily="18" charset="0"/>
            </a:rPr>
            <a:t>Erstatningene for landbasert forsikring totalt utgjør 27,9 mrd kr hittil i år, som er en svak økning fra samme periode i fjor. Brannerstatningene på bygning og innbo er redusert med 2 prosent fra i fjor og utgjør nesten 3,8 mrd kr. Mens erstatning etter vannskader økte med 20 prosent fra i fjor og er på 3,2 mrd kr hittil i år. 6. august i år var det svært mye nedbør på østlandsområdet som forårsaket vannskader for rundt 300 mill kr bare denne dagen!</a:t>
          </a:r>
          <a:endParaRPr lang="nb-NO" sz="1200">
            <a:effectLst/>
            <a:latin typeface="Times New Roman" panose="02020603050405020304" pitchFamily="18" charset="0"/>
            <a:cs typeface="Times New Roman" panose="02020603050405020304" pitchFamily="18" charset="0"/>
          </a:endParaRP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47624</xdr:rowOff>
    </xdr:from>
    <xdr:to>
      <xdr:col>1</xdr:col>
      <xdr:colOff>590550</xdr:colOff>
      <xdr:row>44</xdr:row>
      <xdr:rowOff>161911</xdr:rowOff>
    </xdr:to>
    <xdr:sp macro="" textlink="">
      <xdr:nvSpPr>
        <xdr:cNvPr id="5121" name="Text Box 1"/>
        <xdr:cNvSpPr txBox="1">
          <a:spLocks noChangeArrowheads="1"/>
        </xdr:cNvSpPr>
      </xdr:nvSpPr>
      <xdr:spPr bwMode="auto">
        <a:xfrm>
          <a:off x="87951" y="600074"/>
          <a:ext cx="2359974" cy="81152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effectLst/>
              <a:latin typeface="Times New Roman" panose="02020603050405020304" pitchFamily="18" charset="0"/>
              <a:ea typeface="+mn-ea"/>
              <a:cs typeface="Times New Roman" panose="02020603050405020304" pitchFamily="18" charset="0"/>
            </a:rPr>
            <a:t>Motorvogn – færre og dyrere kaskoskader</a:t>
          </a:r>
          <a:endParaRPr lang="nb-NO">
            <a:effectLst/>
            <a:latin typeface="Times New Roman" panose="02020603050405020304" pitchFamily="18" charset="0"/>
            <a:cs typeface="Times New Roman" panose="02020603050405020304" pitchFamily="18" charset="0"/>
          </a:endParaRPr>
        </a:p>
        <a:p>
          <a:pPr fontAlgn="base"/>
          <a:endParaRPr lang="en-US" sz="1100" b="0" i="0">
            <a:effectLst/>
            <a:latin typeface="Times New Roman" panose="02020603050405020304" pitchFamily="18" charset="0"/>
            <a:ea typeface="+mn-ea"/>
            <a:cs typeface="Times New Roman" panose="02020603050405020304" pitchFamily="18" charset="0"/>
          </a:endParaRPr>
        </a:p>
        <a:p>
          <a:pPr fontAlgn="base"/>
          <a:r>
            <a:rPr lang="en-US" sz="1100" b="0" i="0">
              <a:effectLst/>
              <a:latin typeface="Times New Roman" panose="02020603050405020304" pitchFamily="18" charset="0"/>
              <a:ea typeface="+mn-ea"/>
              <a:cs typeface="Times New Roman" panose="02020603050405020304" pitchFamily="18" charset="0"/>
            </a:rPr>
            <a:t>Starten på året var gunstig med få skader, mens skadene i 2. og 3.kvartal har økt en del fra samme periode i fjor – hittil i år økte både antall motorvognskader og erstatninger med 6 prosent. Erstatningene på kaskoskader, redning og glass øker mest, mens tyveri av og fra kjøretøy fortsetter nedgangen, og hvor tyveri av kjøretøy reduseres mest. Til tross for noe økning i antall personskader, har erstatningene gått ned. Det vil si at personskadene ser ut til å være mindre alvorlige hittil i år enn tilsvarende i fjor. Samtidig er det viktig å påpeke usikkerhet rundt erstatningsanslaget på personskader; det tar ofte lang tid å vurdere den endelige konsekvensen. Brannskader på kjøretøy utgjør ingen stor andel av totalen, men hittil i år har antall branner økt med nesten 9 prosent fra samme periode i fjor; med størst økning av brann i personbil.</a:t>
          </a:r>
          <a:endParaRPr lang="nb-NO">
            <a:effectLst/>
            <a:latin typeface="Times New Roman" panose="02020603050405020304" pitchFamily="18" charset="0"/>
            <a:cs typeface="Times New Roman" panose="02020603050405020304"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Brann-kombinert privatmarkedet – mye vannskader – spesielt 6.august på østlandsområdet</a:t>
          </a:r>
          <a:endParaRPr lang="nb-NO">
            <a:latin typeface="Times New Roman" pitchFamily="18" charset="0"/>
            <a:cs typeface="Times New Roman" pitchFamily="18" charset="0"/>
          </a:endParaRPr>
        </a:p>
        <a:p>
          <a:pPr rtl="0"/>
          <a:endParaRPr lang="en-US" sz="1100" b="0" i="0">
            <a:latin typeface="Times New Roman" pitchFamily="18" charset="0"/>
            <a:ea typeface="+mn-ea"/>
            <a:cs typeface="Times New Roman" pitchFamily="18" charset="0"/>
          </a:endParaRPr>
        </a:p>
        <a:p>
          <a:pPr rtl="0"/>
          <a:r>
            <a:rPr lang="en-US" sz="1100" b="0" i="0">
              <a:latin typeface="Times New Roman" pitchFamily="18" charset="0"/>
              <a:ea typeface="+mn-ea"/>
              <a:cs typeface="Times New Roman" pitchFamily="18" charset="0"/>
            </a:rPr>
            <a:t>Totale erstatninger på private hus og innbo økte med nesten 9 prosent fra samme periode i fjor, noe som skyldes økte erstatninger etter vannskader; vannskadeerstatningene er 31 prosent høyere enn i fjor. Brannskadene derimot er lavere enn fjorårets noe som blant annet skyldes færre skader etter lynnedslag. Innbrudd, tyveri og ran viser fortsatt gunstig utvikling; det var en liten «tyveribølge» i 2014, men så langt i år er det 3 prosent færre meldte skader enn til samme tid i fjor og hele 13 prosent færre enn til samme periode i 2014.</a:t>
          </a:r>
          <a:endParaRPr lang="nb-NO">
            <a:latin typeface="Times New Roman" pitchFamily="18" charset="0"/>
            <a:cs typeface="Times New Roman" pitchFamily="18" charset="0"/>
          </a:endParaRPr>
        </a:p>
        <a:p>
          <a:pPr rtl="0" fontAlgn="base"/>
          <a:endParaRPr lang="nb-NO" sz="1100" b="0" i="0" baseline="0">
            <a:latin typeface="Times New Roman" pitchFamily="18" charset="0"/>
            <a:ea typeface="+mn-ea"/>
            <a:cs typeface="Times New Roman" pitchFamily="18" charset="0"/>
          </a:endParaRPr>
        </a:p>
      </xdr:txBody>
    </xdr:sp>
    <xdr:clientData/>
  </xdr:twoCellAnchor>
  <xdr:twoCellAnchor>
    <xdr:from>
      <xdr:col>2</xdr:col>
      <xdr:colOff>400050</xdr:colOff>
      <xdr:row>4</xdr:row>
      <xdr:rowOff>46516</xdr:rowOff>
    </xdr:from>
    <xdr:to>
      <xdr:col>6</xdr:col>
      <xdr:colOff>395305</xdr:colOff>
      <xdr:row>44</xdr:row>
      <xdr:rowOff>161926</xdr:rowOff>
    </xdr:to>
    <xdr:sp macro="" textlink="">
      <xdr:nvSpPr>
        <xdr:cNvPr id="5122" name="Text Box 2"/>
        <xdr:cNvSpPr txBox="1">
          <a:spLocks noChangeArrowheads="1"/>
        </xdr:cNvSpPr>
      </xdr:nvSpPr>
      <xdr:spPr bwMode="auto">
        <a:xfrm>
          <a:off x="2990850" y="598966"/>
          <a:ext cx="2509855" cy="8116410"/>
        </a:xfrm>
        <a:prstGeom prst="rect">
          <a:avLst/>
        </a:prstGeom>
        <a:solidFill>
          <a:srgbClr val="FFFFFF"/>
        </a:solidFill>
        <a:ln w="9525">
          <a:noFill/>
          <a:miter lim="800000"/>
          <a:headEnd/>
          <a:tailEnd/>
        </a:ln>
      </xdr:spPr>
      <xdr:txBody>
        <a:bodyPr vertOverflow="clip" wrap="square" lIns="27432" tIns="27432" rIns="0" bIns="0" anchor="t" upright="1"/>
        <a:lstStyle/>
        <a:p>
          <a:pPr fontAlgn="base"/>
          <a:r>
            <a:rPr lang="nb-NO" sz="1100" b="1" i="0" baseline="0">
              <a:effectLst/>
              <a:latin typeface="Times New Roman" panose="02020603050405020304" pitchFamily="18" charset="0"/>
              <a:ea typeface="+mn-ea"/>
              <a:cs typeface="Times New Roman" panose="02020603050405020304" pitchFamily="18" charset="0"/>
            </a:rPr>
            <a:t>Brann-kombinert næring – færre, men større brannskader</a:t>
          </a:r>
        </a:p>
        <a:p>
          <a:pPr fontAlgn="base"/>
          <a:endParaRPr lang="nb-NO">
            <a:effectLst/>
            <a:latin typeface="Times New Roman" panose="02020603050405020304" pitchFamily="18" charset="0"/>
            <a:cs typeface="Times New Roman" panose="02020603050405020304" pitchFamily="18" charset="0"/>
          </a:endParaRPr>
        </a:p>
        <a:p>
          <a:r>
            <a:rPr lang="nb-NO" sz="1100" b="0" i="0" baseline="0">
              <a:effectLst/>
              <a:latin typeface="Times New Roman" panose="02020603050405020304" pitchFamily="18" charset="0"/>
              <a:ea typeface="+mn-ea"/>
              <a:cs typeface="Times New Roman" panose="02020603050405020304" pitchFamily="18" charset="0"/>
            </a:rPr>
            <a:t>Antallet meldte brannskader innen næring er langt færre enn i fjor til samme tid, mens brannerstatningene «bare» ble 2 prosent lavere; noe av dette skyldes færre forsikringsmeldte skader etter lynnedslag. Vannskadene på næring har ikke økt like mye som innen privat – på næringsbygg er erstatningene etter vannskader økt med 5 prosent fra samme periode i fjor. Erstatningene etter tyveri, innbrudd og ran er 1 prosent lavere enn i fjor. Av et totalt erstatningsvolum på nesten 4,0 mrd kr hittil i år, utgjør erstatning etter tyveri og innbrudd bare 109 mill kr.</a:t>
          </a:r>
          <a:endParaRPr lang="en-US" sz="1100" b="1" i="0">
            <a:latin typeface="Times New Roman" pitchFamily="18" charset="0"/>
            <a:ea typeface="+mn-ea"/>
            <a:cs typeface="Times New Roman"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 stabil økning</a:t>
          </a:r>
        </a:p>
        <a:p>
          <a:pPr rtl="0"/>
          <a:endParaRPr lang="nb-NO" sz="110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Antall meldte reiseskader hittil i år er 4 prosent flere enn til samme tid i fjor og erstatningene har økt med 9 prosent. Det er erstatning etter avbestilling og reisesykdom som øker mest med 12-13 prosent, mens tyveri holder seg relativt stabilt. Reiseskadene er fortsatt ganske sesongbetonte, men reisesykdom er noe jevnere fordelt på kvartalene enn tyveri og tap av reisegods. Noe som kanskje tilsier at eldre reiser mer «jevnt» gjennom året, mens de yngre reiser i skoleferiene!</a:t>
          </a:r>
          <a:endParaRPr lang="nb-NO">
            <a:latin typeface="Times New Roman" pitchFamily="18" charset="0"/>
            <a:cs typeface="Times New Roman" pitchFamily="18" charset="0"/>
          </a:endParaRPr>
        </a:p>
        <a:p>
          <a:endParaRPr lang="en-US" sz="1100" b="0" i="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lite båtbruk og lite tyveri</a:t>
          </a:r>
        </a:p>
        <a:p>
          <a:pPr rtl="0"/>
          <a:endParaRPr lang="nb-NO" sz="110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Skadene hittil i år er 11 prosent færre og erstatningene er 8 prosent lavere enn samme periode i fjor. Hittil i år er erstatningsbeløp på 369 mill kr, mens det var noe over 400 mill kr både i 2014 og 2015 til samme tid. Erstatning etter havari utgjør omtrent halvparten av totalen på fritidsbåt og hittil i år er reduksjonen nesten 8 prosent fra i fjor. Utviklingen er også gledelig på tyverifronten; 12 prosent færre meldte skader etter tyveri av og fra båt hittil i år enn til samme tid i fjor.</a:t>
          </a:r>
          <a:endParaRPr lang="nb-NO">
            <a:latin typeface="Times New Roman" pitchFamily="18"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kadestatistikken_2016q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7"/>
  <sheetViews>
    <sheetView showGridLines="0" showRowColHeaders="0" zoomScale="50" zoomScaleNormal="50" zoomScaleSheetLayoutView="100" workbookViewId="0"/>
  </sheetViews>
  <sheetFormatPr defaultColWidth="11.44140625" defaultRowHeight="13.2" x14ac:dyDescent="0.25"/>
  <cols>
    <col min="1" max="1" width="16.33203125" style="100" customWidth="1"/>
    <col min="2" max="4" width="11.44140625" style="100"/>
    <col min="5" max="5" width="14.109375" style="100" bestFit="1" customWidth="1"/>
    <col min="6" max="7" width="11.44140625" style="100"/>
    <col min="8" max="8" width="13.44140625" style="100" customWidth="1"/>
    <col min="9" max="9" width="11.44140625" style="100"/>
    <col min="10" max="10" width="13.44140625" style="100" bestFit="1" customWidth="1"/>
    <col min="11" max="256" width="11.44140625" style="100"/>
    <col min="257" max="257" width="16.33203125" style="100" customWidth="1"/>
    <col min="258" max="260" width="11.44140625" style="100"/>
    <col min="261" max="261" width="14.109375" style="100" bestFit="1" customWidth="1"/>
    <col min="262" max="263" width="11.44140625" style="100"/>
    <col min="264" max="264" width="13.44140625" style="100" customWidth="1"/>
    <col min="265" max="265" width="11.44140625" style="100"/>
    <col min="266" max="266" width="13.44140625" style="100" bestFit="1" customWidth="1"/>
    <col min="267" max="512" width="11.44140625" style="100"/>
    <col min="513" max="513" width="16.33203125" style="100" customWidth="1"/>
    <col min="514" max="516" width="11.44140625" style="100"/>
    <col min="517" max="517" width="14.109375" style="100" bestFit="1" customWidth="1"/>
    <col min="518" max="519" width="11.44140625" style="100"/>
    <col min="520" max="520" width="13.44140625" style="100" customWidth="1"/>
    <col min="521" max="521" width="11.44140625" style="100"/>
    <col min="522" max="522" width="13.44140625" style="100" bestFit="1" customWidth="1"/>
    <col min="523" max="768" width="11.44140625" style="100"/>
    <col min="769" max="769" width="16.33203125" style="100" customWidth="1"/>
    <col min="770" max="772" width="11.44140625" style="100"/>
    <col min="773" max="773" width="14.109375" style="100" bestFit="1" customWidth="1"/>
    <col min="774" max="775" width="11.44140625" style="100"/>
    <col min="776" max="776" width="13.44140625" style="100" customWidth="1"/>
    <col min="777" max="777" width="11.44140625" style="100"/>
    <col min="778" max="778" width="13.44140625" style="100" bestFit="1" customWidth="1"/>
    <col min="779" max="1024" width="11.44140625" style="100"/>
    <col min="1025" max="1025" width="16.33203125" style="100" customWidth="1"/>
    <col min="1026" max="1028" width="11.44140625" style="100"/>
    <col min="1029" max="1029" width="14.109375" style="100" bestFit="1" customWidth="1"/>
    <col min="1030" max="1031" width="11.44140625" style="100"/>
    <col min="1032" max="1032" width="13.44140625" style="100" customWidth="1"/>
    <col min="1033" max="1033" width="11.44140625" style="100"/>
    <col min="1034" max="1034" width="13.44140625" style="100" bestFit="1" customWidth="1"/>
    <col min="1035" max="1280" width="11.44140625" style="100"/>
    <col min="1281" max="1281" width="16.33203125" style="100" customWidth="1"/>
    <col min="1282" max="1284" width="11.44140625" style="100"/>
    <col min="1285" max="1285" width="14.109375" style="100" bestFit="1" customWidth="1"/>
    <col min="1286" max="1287" width="11.44140625" style="100"/>
    <col min="1288" max="1288" width="13.44140625" style="100" customWidth="1"/>
    <col min="1289" max="1289" width="11.44140625" style="100"/>
    <col min="1290" max="1290" width="13.44140625" style="100" bestFit="1" customWidth="1"/>
    <col min="1291" max="1536" width="11.44140625" style="100"/>
    <col min="1537" max="1537" width="16.33203125" style="100" customWidth="1"/>
    <col min="1538" max="1540" width="11.44140625" style="100"/>
    <col min="1541" max="1541" width="14.109375" style="100" bestFit="1" customWidth="1"/>
    <col min="1542" max="1543" width="11.44140625" style="100"/>
    <col min="1544" max="1544" width="13.44140625" style="100" customWidth="1"/>
    <col min="1545" max="1545" width="11.44140625" style="100"/>
    <col min="1546" max="1546" width="13.44140625" style="100" bestFit="1" customWidth="1"/>
    <col min="1547" max="1792" width="11.44140625" style="100"/>
    <col min="1793" max="1793" width="16.33203125" style="100" customWidth="1"/>
    <col min="1794" max="1796" width="11.44140625" style="100"/>
    <col min="1797" max="1797" width="14.109375" style="100" bestFit="1" customWidth="1"/>
    <col min="1798" max="1799" width="11.44140625" style="100"/>
    <col min="1800" max="1800" width="13.44140625" style="100" customWidth="1"/>
    <col min="1801" max="1801" width="11.44140625" style="100"/>
    <col min="1802" max="1802" width="13.44140625" style="100" bestFit="1" customWidth="1"/>
    <col min="1803" max="2048" width="11.44140625" style="100"/>
    <col min="2049" max="2049" width="16.33203125" style="100" customWidth="1"/>
    <col min="2050" max="2052" width="11.44140625" style="100"/>
    <col min="2053" max="2053" width="14.109375" style="100" bestFit="1" customWidth="1"/>
    <col min="2054" max="2055" width="11.44140625" style="100"/>
    <col min="2056" max="2056" width="13.44140625" style="100" customWidth="1"/>
    <col min="2057" max="2057" width="11.44140625" style="100"/>
    <col min="2058" max="2058" width="13.44140625" style="100" bestFit="1" customWidth="1"/>
    <col min="2059" max="2304" width="11.44140625" style="100"/>
    <col min="2305" max="2305" width="16.33203125" style="100" customWidth="1"/>
    <col min="2306" max="2308" width="11.44140625" style="100"/>
    <col min="2309" max="2309" width="14.109375" style="100" bestFit="1" customWidth="1"/>
    <col min="2310" max="2311" width="11.44140625" style="100"/>
    <col min="2312" max="2312" width="13.44140625" style="100" customWidth="1"/>
    <col min="2313" max="2313" width="11.44140625" style="100"/>
    <col min="2314" max="2314" width="13.44140625" style="100" bestFit="1" customWidth="1"/>
    <col min="2315" max="2560" width="11.44140625" style="100"/>
    <col min="2561" max="2561" width="16.33203125" style="100" customWidth="1"/>
    <col min="2562" max="2564" width="11.44140625" style="100"/>
    <col min="2565" max="2565" width="14.109375" style="100" bestFit="1" customWidth="1"/>
    <col min="2566" max="2567" width="11.44140625" style="100"/>
    <col min="2568" max="2568" width="13.44140625" style="100" customWidth="1"/>
    <col min="2569" max="2569" width="11.44140625" style="100"/>
    <col min="2570" max="2570" width="13.44140625" style="100" bestFit="1" customWidth="1"/>
    <col min="2571" max="2816" width="11.44140625" style="100"/>
    <col min="2817" max="2817" width="16.33203125" style="100" customWidth="1"/>
    <col min="2818" max="2820" width="11.44140625" style="100"/>
    <col min="2821" max="2821" width="14.109375" style="100" bestFit="1" customWidth="1"/>
    <col min="2822" max="2823" width="11.44140625" style="100"/>
    <col min="2824" max="2824" width="13.44140625" style="100" customWidth="1"/>
    <col min="2825" max="2825" width="11.44140625" style="100"/>
    <col min="2826" max="2826" width="13.44140625" style="100" bestFit="1" customWidth="1"/>
    <col min="2827" max="3072" width="11.44140625" style="100"/>
    <col min="3073" max="3073" width="16.33203125" style="100" customWidth="1"/>
    <col min="3074" max="3076" width="11.44140625" style="100"/>
    <col min="3077" max="3077" width="14.109375" style="100" bestFit="1" customWidth="1"/>
    <col min="3078" max="3079" width="11.44140625" style="100"/>
    <col min="3080" max="3080" width="13.44140625" style="100" customWidth="1"/>
    <col min="3081" max="3081" width="11.44140625" style="100"/>
    <col min="3082" max="3082" width="13.44140625" style="100" bestFit="1" customWidth="1"/>
    <col min="3083" max="3328" width="11.44140625" style="100"/>
    <col min="3329" max="3329" width="16.33203125" style="100" customWidth="1"/>
    <col min="3330" max="3332" width="11.44140625" style="100"/>
    <col min="3333" max="3333" width="14.109375" style="100" bestFit="1" customWidth="1"/>
    <col min="3334" max="3335" width="11.44140625" style="100"/>
    <col min="3336" max="3336" width="13.44140625" style="100" customWidth="1"/>
    <col min="3337" max="3337" width="11.44140625" style="100"/>
    <col min="3338" max="3338" width="13.44140625" style="100" bestFit="1" customWidth="1"/>
    <col min="3339" max="3584" width="11.44140625" style="100"/>
    <col min="3585" max="3585" width="16.33203125" style="100" customWidth="1"/>
    <col min="3586" max="3588" width="11.44140625" style="100"/>
    <col min="3589" max="3589" width="14.109375" style="100" bestFit="1" customWidth="1"/>
    <col min="3590" max="3591" width="11.44140625" style="100"/>
    <col min="3592" max="3592" width="13.44140625" style="100" customWidth="1"/>
    <col min="3593" max="3593" width="11.44140625" style="100"/>
    <col min="3594" max="3594" width="13.44140625" style="100" bestFit="1" customWidth="1"/>
    <col min="3595" max="3840" width="11.44140625" style="100"/>
    <col min="3841" max="3841" width="16.33203125" style="100" customWidth="1"/>
    <col min="3842" max="3844" width="11.44140625" style="100"/>
    <col min="3845" max="3845" width="14.109375" style="100" bestFit="1" customWidth="1"/>
    <col min="3846" max="3847" width="11.44140625" style="100"/>
    <col min="3848" max="3848" width="13.44140625" style="100" customWidth="1"/>
    <col min="3849" max="3849" width="11.44140625" style="100"/>
    <col min="3850" max="3850" width="13.44140625" style="100" bestFit="1" customWidth="1"/>
    <col min="3851" max="4096" width="11.44140625" style="100"/>
    <col min="4097" max="4097" width="16.33203125" style="100" customWidth="1"/>
    <col min="4098" max="4100" width="11.44140625" style="100"/>
    <col min="4101" max="4101" width="14.109375" style="100" bestFit="1" customWidth="1"/>
    <col min="4102" max="4103" width="11.44140625" style="100"/>
    <col min="4104" max="4104" width="13.44140625" style="100" customWidth="1"/>
    <col min="4105" max="4105" width="11.44140625" style="100"/>
    <col min="4106" max="4106" width="13.44140625" style="100" bestFit="1" customWidth="1"/>
    <col min="4107" max="4352" width="11.44140625" style="100"/>
    <col min="4353" max="4353" width="16.33203125" style="100" customWidth="1"/>
    <col min="4354" max="4356" width="11.44140625" style="100"/>
    <col min="4357" max="4357" width="14.109375" style="100" bestFit="1" customWidth="1"/>
    <col min="4358" max="4359" width="11.44140625" style="100"/>
    <col min="4360" max="4360" width="13.44140625" style="100" customWidth="1"/>
    <col min="4361" max="4361" width="11.44140625" style="100"/>
    <col min="4362" max="4362" width="13.44140625" style="100" bestFit="1" customWidth="1"/>
    <col min="4363" max="4608" width="11.44140625" style="100"/>
    <col min="4609" max="4609" width="16.33203125" style="100" customWidth="1"/>
    <col min="4610" max="4612" width="11.44140625" style="100"/>
    <col min="4613" max="4613" width="14.109375" style="100" bestFit="1" customWidth="1"/>
    <col min="4614" max="4615" width="11.44140625" style="100"/>
    <col min="4616" max="4616" width="13.44140625" style="100" customWidth="1"/>
    <col min="4617" max="4617" width="11.44140625" style="100"/>
    <col min="4618" max="4618" width="13.44140625" style="100" bestFit="1" customWidth="1"/>
    <col min="4619" max="4864" width="11.44140625" style="100"/>
    <col min="4865" max="4865" width="16.33203125" style="100" customWidth="1"/>
    <col min="4866" max="4868" width="11.44140625" style="100"/>
    <col min="4869" max="4869" width="14.109375" style="100" bestFit="1" customWidth="1"/>
    <col min="4870" max="4871" width="11.44140625" style="100"/>
    <col min="4872" max="4872" width="13.44140625" style="100" customWidth="1"/>
    <col min="4873" max="4873" width="11.44140625" style="100"/>
    <col min="4874" max="4874" width="13.44140625" style="100" bestFit="1" customWidth="1"/>
    <col min="4875" max="5120" width="11.44140625" style="100"/>
    <col min="5121" max="5121" width="16.33203125" style="100" customWidth="1"/>
    <col min="5122" max="5124" width="11.44140625" style="100"/>
    <col min="5125" max="5125" width="14.109375" style="100" bestFit="1" customWidth="1"/>
    <col min="5126" max="5127" width="11.44140625" style="100"/>
    <col min="5128" max="5128" width="13.44140625" style="100" customWidth="1"/>
    <col min="5129" max="5129" width="11.44140625" style="100"/>
    <col min="5130" max="5130" width="13.44140625" style="100" bestFit="1" customWidth="1"/>
    <col min="5131" max="5376" width="11.44140625" style="100"/>
    <col min="5377" max="5377" width="16.33203125" style="100" customWidth="1"/>
    <col min="5378" max="5380" width="11.44140625" style="100"/>
    <col min="5381" max="5381" width="14.109375" style="100" bestFit="1" customWidth="1"/>
    <col min="5382" max="5383" width="11.44140625" style="100"/>
    <col min="5384" max="5384" width="13.44140625" style="100" customWidth="1"/>
    <col min="5385" max="5385" width="11.44140625" style="100"/>
    <col min="5386" max="5386" width="13.44140625" style="100" bestFit="1" customWidth="1"/>
    <col min="5387" max="5632" width="11.44140625" style="100"/>
    <col min="5633" max="5633" width="16.33203125" style="100" customWidth="1"/>
    <col min="5634" max="5636" width="11.44140625" style="100"/>
    <col min="5637" max="5637" width="14.109375" style="100" bestFit="1" customWidth="1"/>
    <col min="5638" max="5639" width="11.44140625" style="100"/>
    <col min="5640" max="5640" width="13.44140625" style="100" customWidth="1"/>
    <col min="5641" max="5641" width="11.44140625" style="100"/>
    <col min="5642" max="5642" width="13.44140625" style="100" bestFit="1" customWidth="1"/>
    <col min="5643" max="5888" width="11.44140625" style="100"/>
    <col min="5889" max="5889" width="16.33203125" style="100" customWidth="1"/>
    <col min="5890" max="5892" width="11.44140625" style="100"/>
    <col min="5893" max="5893" width="14.109375" style="100" bestFit="1" customWidth="1"/>
    <col min="5894" max="5895" width="11.44140625" style="100"/>
    <col min="5896" max="5896" width="13.44140625" style="100" customWidth="1"/>
    <col min="5897" max="5897" width="11.44140625" style="100"/>
    <col min="5898" max="5898" width="13.44140625" style="100" bestFit="1" customWidth="1"/>
    <col min="5899" max="6144" width="11.44140625" style="100"/>
    <col min="6145" max="6145" width="16.33203125" style="100" customWidth="1"/>
    <col min="6146" max="6148" width="11.44140625" style="100"/>
    <col min="6149" max="6149" width="14.109375" style="100" bestFit="1" customWidth="1"/>
    <col min="6150" max="6151" width="11.44140625" style="100"/>
    <col min="6152" max="6152" width="13.44140625" style="100" customWidth="1"/>
    <col min="6153" max="6153" width="11.44140625" style="100"/>
    <col min="6154" max="6154" width="13.44140625" style="100" bestFit="1" customWidth="1"/>
    <col min="6155" max="6400" width="11.44140625" style="100"/>
    <col min="6401" max="6401" width="16.33203125" style="100" customWidth="1"/>
    <col min="6402" max="6404" width="11.44140625" style="100"/>
    <col min="6405" max="6405" width="14.109375" style="100" bestFit="1" customWidth="1"/>
    <col min="6406" max="6407" width="11.44140625" style="100"/>
    <col min="6408" max="6408" width="13.44140625" style="100" customWidth="1"/>
    <col min="6409" max="6409" width="11.44140625" style="100"/>
    <col min="6410" max="6410" width="13.44140625" style="100" bestFit="1" customWidth="1"/>
    <col min="6411" max="6656" width="11.44140625" style="100"/>
    <col min="6657" max="6657" width="16.33203125" style="100" customWidth="1"/>
    <col min="6658" max="6660" width="11.44140625" style="100"/>
    <col min="6661" max="6661" width="14.109375" style="100" bestFit="1" customWidth="1"/>
    <col min="6662" max="6663" width="11.44140625" style="100"/>
    <col min="6664" max="6664" width="13.44140625" style="100" customWidth="1"/>
    <col min="6665" max="6665" width="11.44140625" style="100"/>
    <col min="6666" max="6666" width="13.44140625" style="100" bestFit="1" customWidth="1"/>
    <col min="6667" max="6912" width="11.44140625" style="100"/>
    <col min="6913" max="6913" width="16.33203125" style="100" customWidth="1"/>
    <col min="6914" max="6916" width="11.44140625" style="100"/>
    <col min="6917" max="6917" width="14.109375" style="100" bestFit="1" customWidth="1"/>
    <col min="6918" max="6919" width="11.44140625" style="100"/>
    <col min="6920" max="6920" width="13.44140625" style="100" customWidth="1"/>
    <col min="6921" max="6921" width="11.44140625" style="100"/>
    <col min="6922" max="6922" width="13.44140625" style="100" bestFit="1" customWidth="1"/>
    <col min="6923" max="7168" width="11.44140625" style="100"/>
    <col min="7169" max="7169" width="16.33203125" style="100" customWidth="1"/>
    <col min="7170" max="7172" width="11.44140625" style="100"/>
    <col min="7173" max="7173" width="14.109375" style="100" bestFit="1" customWidth="1"/>
    <col min="7174" max="7175" width="11.44140625" style="100"/>
    <col min="7176" max="7176" width="13.44140625" style="100" customWidth="1"/>
    <col min="7177" max="7177" width="11.44140625" style="100"/>
    <col min="7178" max="7178" width="13.44140625" style="100" bestFit="1" customWidth="1"/>
    <col min="7179" max="7424" width="11.44140625" style="100"/>
    <col min="7425" max="7425" width="16.33203125" style="100" customWidth="1"/>
    <col min="7426" max="7428" width="11.44140625" style="100"/>
    <col min="7429" max="7429" width="14.109375" style="100" bestFit="1" customWidth="1"/>
    <col min="7430" max="7431" width="11.44140625" style="100"/>
    <col min="7432" max="7432" width="13.44140625" style="100" customWidth="1"/>
    <col min="7433" max="7433" width="11.44140625" style="100"/>
    <col min="7434" max="7434" width="13.44140625" style="100" bestFit="1" customWidth="1"/>
    <col min="7435" max="7680" width="11.44140625" style="100"/>
    <col min="7681" max="7681" width="16.33203125" style="100" customWidth="1"/>
    <col min="7682" max="7684" width="11.44140625" style="100"/>
    <col min="7685" max="7685" width="14.109375" style="100" bestFit="1" customWidth="1"/>
    <col min="7686" max="7687" width="11.44140625" style="100"/>
    <col min="7688" max="7688" width="13.44140625" style="100" customWidth="1"/>
    <col min="7689" max="7689" width="11.44140625" style="100"/>
    <col min="7690" max="7690" width="13.44140625" style="100" bestFit="1" customWidth="1"/>
    <col min="7691" max="7936" width="11.44140625" style="100"/>
    <col min="7937" max="7937" width="16.33203125" style="100" customWidth="1"/>
    <col min="7938" max="7940" width="11.44140625" style="100"/>
    <col min="7941" max="7941" width="14.109375" style="100" bestFit="1" customWidth="1"/>
    <col min="7942" max="7943" width="11.44140625" style="100"/>
    <col min="7944" max="7944" width="13.44140625" style="100" customWidth="1"/>
    <col min="7945" max="7945" width="11.44140625" style="100"/>
    <col min="7946" max="7946" width="13.44140625" style="100" bestFit="1" customWidth="1"/>
    <col min="7947" max="8192" width="11.44140625" style="100"/>
    <col min="8193" max="8193" width="16.33203125" style="100" customWidth="1"/>
    <col min="8194" max="8196" width="11.44140625" style="100"/>
    <col min="8197" max="8197" width="14.109375" style="100" bestFit="1" customWidth="1"/>
    <col min="8198" max="8199" width="11.44140625" style="100"/>
    <col min="8200" max="8200" width="13.44140625" style="100" customWidth="1"/>
    <col min="8201" max="8201" width="11.44140625" style="100"/>
    <col min="8202" max="8202" width="13.44140625" style="100" bestFit="1" customWidth="1"/>
    <col min="8203" max="8448" width="11.44140625" style="100"/>
    <col min="8449" max="8449" width="16.33203125" style="100" customWidth="1"/>
    <col min="8450" max="8452" width="11.44140625" style="100"/>
    <col min="8453" max="8453" width="14.109375" style="100" bestFit="1" customWidth="1"/>
    <col min="8454" max="8455" width="11.44140625" style="100"/>
    <col min="8456" max="8456" width="13.44140625" style="100" customWidth="1"/>
    <col min="8457" max="8457" width="11.44140625" style="100"/>
    <col min="8458" max="8458" width="13.44140625" style="100" bestFit="1" customWidth="1"/>
    <col min="8459" max="8704" width="11.44140625" style="100"/>
    <col min="8705" max="8705" width="16.33203125" style="100" customWidth="1"/>
    <col min="8706" max="8708" width="11.44140625" style="100"/>
    <col min="8709" max="8709" width="14.109375" style="100" bestFit="1" customWidth="1"/>
    <col min="8710" max="8711" width="11.44140625" style="100"/>
    <col min="8712" max="8712" width="13.44140625" style="100" customWidth="1"/>
    <col min="8713" max="8713" width="11.44140625" style="100"/>
    <col min="8714" max="8714" width="13.44140625" style="100" bestFit="1" customWidth="1"/>
    <col min="8715" max="8960" width="11.44140625" style="100"/>
    <col min="8961" max="8961" width="16.33203125" style="100" customWidth="1"/>
    <col min="8962" max="8964" width="11.44140625" style="100"/>
    <col min="8965" max="8965" width="14.109375" style="100" bestFit="1" customWidth="1"/>
    <col min="8966" max="8967" width="11.44140625" style="100"/>
    <col min="8968" max="8968" width="13.44140625" style="100" customWidth="1"/>
    <col min="8969" max="8969" width="11.44140625" style="100"/>
    <col min="8970" max="8970" width="13.44140625" style="100" bestFit="1" customWidth="1"/>
    <col min="8971" max="9216" width="11.44140625" style="100"/>
    <col min="9217" max="9217" width="16.33203125" style="100" customWidth="1"/>
    <col min="9218" max="9220" width="11.44140625" style="100"/>
    <col min="9221" max="9221" width="14.109375" style="100" bestFit="1" customWidth="1"/>
    <col min="9222" max="9223" width="11.44140625" style="100"/>
    <col min="9224" max="9224" width="13.44140625" style="100" customWidth="1"/>
    <col min="9225" max="9225" width="11.44140625" style="100"/>
    <col min="9226" max="9226" width="13.44140625" style="100" bestFit="1" customWidth="1"/>
    <col min="9227" max="9472" width="11.44140625" style="100"/>
    <col min="9473" max="9473" width="16.33203125" style="100" customWidth="1"/>
    <col min="9474" max="9476" width="11.44140625" style="100"/>
    <col min="9477" max="9477" width="14.109375" style="100" bestFit="1" customWidth="1"/>
    <col min="9478" max="9479" width="11.44140625" style="100"/>
    <col min="9480" max="9480" width="13.44140625" style="100" customWidth="1"/>
    <col min="9481" max="9481" width="11.44140625" style="100"/>
    <col min="9482" max="9482" width="13.44140625" style="100" bestFit="1" customWidth="1"/>
    <col min="9483" max="9728" width="11.44140625" style="100"/>
    <col min="9729" max="9729" width="16.33203125" style="100" customWidth="1"/>
    <col min="9730" max="9732" width="11.44140625" style="100"/>
    <col min="9733" max="9733" width="14.109375" style="100" bestFit="1" customWidth="1"/>
    <col min="9734" max="9735" width="11.44140625" style="100"/>
    <col min="9736" max="9736" width="13.44140625" style="100" customWidth="1"/>
    <col min="9737" max="9737" width="11.44140625" style="100"/>
    <col min="9738" max="9738" width="13.44140625" style="100" bestFit="1" customWidth="1"/>
    <col min="9739" max="9984" width="11.44140625" style="100"/>
    <col min="9985" max="9985" width="16.33203125" style="100" customWidth="1"/>
    <col min="9986" max="9988" width="11.44140625" style="100"/>
    <col min="9989" max="9989" width="14.109375" style="100" bestFit="1" customWidth="1"/>
    <col min="9990" max="9991" width="11.44140625" style="100"/>
    <col min="9992" max="9992" width="13.44140625" style="100" customWidth="1"/>
    <col min="9993" max="9993" width="11.44140625" style="100"/>
    <col min="9994" max="9994" width="13.44140625" style="100" bestFit="1" customWidth="1"/>
    <col min="9995" max="10240" width="11.44140625" style="100"/>
    <col min="10241" max="10241" width="16.33203125" style="100" customWidth="1"/>
    <col min="10242" max="10244" width="11.44140625" style="100"/>
    <col min="10245" max="10245" width="14.109375" style="100" bestFit="1" customWidth="1"/>
    <col min="10246" max="10247" width="11.44140625" style="100"/>
    <col min="10248" max="10248" width="13.44140625" style="100" customWidth="1"/>
    <col min="10249" max="10249" width="11.44140625" style="100"/>
    <col min="10250" max="10250" width="13.44140625" style="100" bestFit="1" customWidth="1"/>
    <col min="10251" max="10496" width="11.44140625" style="100"/>
    <col min="10497" max="10497" width="16.33203125" style="100" customWidth="1"/>
    <col min="10498" max="10500" width="11.44140625" style="100"/>
    <col min="10501" max="10501" width="14.109375" style="100" bestFit="1" customWidth="1"/>
    <col min="10502" max="10503" width="11.44140625" style="100"/>
    <col min="10504" max="10504" width="13.44140625" style="100" customWidth="1"/>
    <col min="10505" max="10505" width="11.44140625" style="100"/>
    <col min="10506" max="10506" width="13.44140625" style="100" bestFit="1" customWidth="1"/>
    <col min="10507" max="10752" width="11.44140625" style="100"/>
    <col min="10753" max="10753" width="16.33203125" style="100" customWidth="1"/>
    <col min="10754" max="10756" width="11.44140625" style="100"/>
    <col min="10757" max="10757" width="14.109375" style="100" bestFit="1" customWidth="1"/>
    <col min="10758" max="10759" width="11.44140625" style="100"/>
    <col min="10760" max="10760" width="13.44140625" style="100" customWidth="1"/>
    <col min="10761" max="10761" width="11.44140625" style="100"/>
    <col min="10762" max="10762" width="13.44140625" style="100" bestFit="1" customWidth="1"/>
    <col min="10763" max="11008" width="11.44140625" style="100"/>
    <col min="11009" max="11009" width="16.33203125" style="100" customWidth="1"/>
    <col min="11010" max="11012" width="11.44140625" style="100"/>
    <col min="11013" max="11013" width="14.109375" style="100" bestFit="1" customWidth="1"/>
    <col min="11014" max="11015" width="11.44140625" style="100"/>
    <col min="11016" max="11016" width="13.44140625" style="100" customWidth="1"/>
    <col min="11017" max="11017" width="11.44140625" style="100"/>
    <col min="11018" max="11018" width="13.44140625" style="100" bestFit="1" customWidth="1"/>
    <col min="11019" max="11264" width="11.44140625" style="100"/>
    <col min="11265" max="11265" width="16.33203125" style="100" customWidth="1"/>
    <col min="11266" max="11268" width="11.44140625" style="100"/>
    <col min="11269" max="11269" width="14.109375" style="100" bestFit="1" customWidth="1"/>
    <col min="11270" max="11271" width="11.44140625" style="100"/>
    <col min="11272" max="11272" width="13.44140625" style="100" customWidth="1"/>
    <col min="11273" max="11273" width="11.44140625" style="100"/>
    <col min="11274" max="11274" width="13.44140625" style="100" bestFit="1" customWidth="1"/>
    <col min="11275" max="11520" width="11.44140625" style="100"/>
    <col min="11521" max="11521" width="16.33203125" style="100" customWidth="1"/>
    <col min="11522" max="11524" width="11.44140625" style="100"/>
    <col min="11525" max="11525" width="14.109375" style="100" bestFit="1" customWidth="1"/>
    <col min="11526" max="11527" width="11.44140625" style="100"/>
    <col min="11528" max="11528" width="13.44140625" style="100" customWidth="1"/>
    <col min="11529" max="11529" width="11.44140625" style="100"/>
    <col min="11530" max="11530" width="13.44140625" style="100" bestFit="1" customWidth="1"/>
    <col min="11531" max="11776" width="11.44140625" style="100"/>
    <col min="11777" max="11777" width="16.33203125" style="100" customWidth="1"/>
    <col min="11778" max="11780" width="11.44140625" style="100"/>
    <col min="11781" max="11781" width="14.109375" style="100" bestFit="1" customWidth="1"/>
    <col min="11782" max="11783" width="11.44140625" style="100"/>
    <col min="11784" max="11784" width="13.44140625" style="100" customWidth="1"/>
    <col min="11785" max="11785" width="11.44140625" style="100"/>
    <col min="11786" max="11786" width="13.44140625" style="100" bestFit="1" customWidth="1"/>
    <col min="11787" max="12032" width="11.44140625" style="100"/>
    <col min="12033" max="12033" width="16.33203125" style="100" customWidth="1"/>
    <col min="12034" max="12036" width="11.44140625" style="100"/>
    <col min="12037" max="12037" width="14.109375" style="100" bestFit="1" customWidth="1"/>
    <col min="12038" max="12039" width="11.44140625" style="100"/>
    <col min="12040" max="12040" width="13.44140625" style="100" customWidth="1"/>
    <col min="12041" max="12041" width="11.44140625" style="100"/>
    <col min="12042" max="12042" width="13.44140625" style="100" bestFit="1" customWidth="1"/>
    <col min="12043" max="12288" width="11.44140625" style="100"/>
    <col min="12289" max="12289" width="16.33203125" style="100" customWidth="1"/>
    <col min="12290" max="12292" width="11.44140625" style="100"/>
    <col min="12293" max="12293" width="14.109375" style="100" bestFit="1" customWidth="1"/>
    <col min="12294" max="12295" width="11.44140625" style="100"/>
    <col min="12296" max="12296" width="13.44140625" style="100" customWidth="1"/>
    <col min="12297" max="12297" width="11.44140625" style="100"/>
    <col min="12298" max="12298" width="13.44140625" style="100" bestFit="1" customWidth="1"/>
    <col min="12299" max="12544" width="11.44140625" style="100"/>
    <col min="12545" max="12545" width="16.33203125" style="100" customWidth="1"/>
    <col min="12546" max="12548" width="11.44140625" style="100"/>
    <col min="12549" max="12549" width="14.109375" style="100" bestFit="1" customWidth="1"/>
    <col min="12550" max="12551" width="11.44140625" style="100"/>
    <col min="12552" max="12552" width="13.44140625" style="100" customWidth="1"/>
    <col min="12553" max="12553" width="11.44140625" style="100"/>
    <col min="12554" max="12554" width="13.44140625" style="100" bestFit="1" customWidth="1"/>
    <col min="12555" max="12800" width="11.44140625" style="100"/>
    <col min="12801" max="12801" width="16.33203125" style="100" customWidth="1"/>
    <col min="12802" max="12804" width="11.44140625" style="100"/>
    <col min="12805" max="12805" width="14.109375" style="100" bestFit="1" customWidth="1"/>
    <col min="12806" max="12807" width="11.44140625" style="100"/>
    <col min="12808" max="12808" width="13.44140625" style="100" customWidth="1"/>
    <col min="12809" max="12809" width="11.44140625" style="100"/>
    <col min="12810" max="12810" width="13.44140625" style="100" bestFit="1" customWidth="1"/>
    <col min="12811" max="13056" width="11.44140625" style="100"/>
    <col min="13057" max="13057" width="16.33203125" style="100" customWidth="1"/>
    <col min="13058" max="13060" width="11.44140625" style="100"/>
    <col min="13061" max="13061" width="14.109375" style="100" bestFit="1" customWidth="1"/>
    <col min="13062" max="13063" width="11.44140625" style="100"/>
    <col min="13064" max="13064" width="13.44140625" style="100" customWidth="1"/>
    <col min="13065" max="13065" width="11.44140625" style="100"/>
    <col min="13066" max="13066" width="13.44140625" style="100" bestFit="1" customWidth="1"/>
    <col min="13067" max="13312" width="11.44140625" style="100"/>
    <col min="13313" max="13313" width="16.33203125" style="100" customWidth="1"/>
    <col min="13314" max="13316" width="11.44140625" style="100"/>
    <col min="13317" max="13317" width="14.109375" style="100" bestFit="1" customWidth="1"/>
    <col min="13318" max="13319" width="11.44140625" style="100"/>
    <col min="13320" max="13320" width="13.44140625" style="100" customWidth="1"/>
    <col min="13321" max="13321" width="11.44140625" style="100"/>
    <col min="13322" max="13322" width="13.44140625" style="100" bestFit="1" customWidth="1"/>
    <col min="13323" max="13568" width="11.44140625" style="100"/>
    <col min="13569" max="13569" width="16.33203125" style="100" customWidth="1"/>
    <col min="13570" max="13572" width="11.44140625" style="100"/>
    <col min="13573" max="13573" width="14.109375" style="100" bestFit="1" customWidth="1"/>
    <col min="13574" max="13575" width="11.44140625" style="100"/>
    <col min="13576" max="13576" width="13.44140625" style="100" customWidth="1"/>
    <col min="13577" max="13577" width="11.44140625" style="100"/>
    <col min="13578" max="13578" width="13.44140625" style="100" bestFit="1" customWidth="1"/>
    <col min="13579" max="13824" width="11.44140625" style="100"/>
    <col min="13825" max="13825" width="16.33203125" style="100" customWidth="1"/>
    <col min="13826" max="13828" width="11.44140625" style="100"/>
    <col min="13829" max="13829" width="14.109375" style="100" bestFit="1" customWidth="1"/>
    <col min="13830" max="13831" width="11.44140625" style="100"/>
    <col min="13832" max="13832" width="13.44140625" style="100" customWidth="1"/>
    <col min="13833" max="13833" width="11.44140625" style="100"/>
    <col min="13834" max="13834" width="13.44140625" style="100" bestFit="1" customWidth="1"/>
    <col min="13835" max="14080" width="11.44140625" style="100"/>
    <col min="14081" max="14081" width="16.33203125" style="100" customWidth="1"/>
    <col min="14082" max="14084" width="11.44140625" style="100"/>
    <col min="14085" max="14085" width="14.109375" style="100" bestFit="1" customWidth="1"/>
    <col min="14086" max="14087" width="11.44140625" style="100"/>
    <col min="14088" max="14088" width="13.44140625" style="100" customWidth="1"/>
    <col min="14089" max="14089" width="11.44140625" style="100"/>
    <col min="14090" max="14090" width="13.44140625" style="100" bestFit="1" customWidth="1"/>
    <col min="14091" max="14336" width="11.44140625" style="100"/>
    <col min="14337" max="14337" width="16.33203125" style="100" customWidth="1"/>
    <col min="14338" max="14340" width="11.44140625" style="100"/>
    <col min="14341" max="14341" width="14.109375" style="100" bestFit="1" customWidth="1"/>
    <col min="14342" max="14343" width="11.44140625" style="100"/>
    <col min="14344" max="14344" width="13.44140625" style="100" customWidth="1"/>
    <col min="14345" max="14345" width="11.44140625" style="100"/>
    <col min="14346" max="14346" width="13.44140625" style="100" bestFit="1" customWidth="1"/>
    <col min="14347" max="14592" width="11.44140625" style="100"/>
    <col min="14593" max="14593" width="16.33203125" style="100" customWidth="1"/>
    <col min="14594" max="14596" width="11.44140625" style="100"/>
    <col min="14597" max="14597" width="14.109375" style="100" bestFit="1" customWidth="1"/>
    <col min="14598" max="14599" width="11.44140625" style="100"/>
    <col min="14600" max="14600" width="13.44140625" style="100" customWidth="1"/>
    <col min="14601" max="14601" width="11.44140625" style="100"/>
    <col min="14602" max="14602" width="13.44140625" style="100" bestFit="1" customWidth="1"/>
    <col min="14603" max="14848" width="11.44140625" style="100"/>
    <col min="14849" max="14849" width="16.33203125" style="100" customWidth="1"/>
    <col min="14850" max="14852" width="11.44140625" style="100"/>
    <col min="14853" max="14853" width="14.109375" style="100" bestFit="1" customWidth="1"/>
    <col min="14854" max="14855" width="11.44140625" style="100"/>
    <col min="14856" max="14856" width="13.44140625" style="100" customWidth="1"/>
    <col min="14857" max="14857" width="11.44140625" style="100"/>
    <col min="14858" max="14858" width="13.44140625" style="100" bestFit="1" customWidth="1"/>
    <col min="14859" max="15104" width="11.44140625" style="100"/>
    <col min="15105" max="15105" width="16.33203125" style="100" customWidth="1"/>
    <col min="15106" max="15108" width="11.44140625" style="100"/>
    <col min="15109" max="15109" width="14.109375" style="100" bestFit="1" customWidth="1"/>
    <col min="15110" max="15111" width="11.44140625" style="100"/>
    <col min="15112" max="15112" width="13.44140625" style="100" customWidth="1"/>
    <col min="15113" max="15113" width="11.44140625" style="100"/>
    <col min="15114" max="15114" width="13.44140625" style="100" bestFit="1" customWidth="1"/>
    <col min="15115" max="15360" width="11.44140625" style="100"/>
    <col min="15361" max="15361" width="16.33203125" style="100" customWidth="1"/>
    <col min="15362" max="15364" width="11.44140625" style="100"/>
    <col min="15365" max="15365" width="14.109375" style="100" bestFit="1" customWidth="1"/>
    <col min="15366" max="15367" width="11.44140625" style="100"/>
    <col min="15368" max="15368" width="13.44140625" style="100" customWidth="1"/>
    <col min="15369" max="15369" width="11.44140625" style="100"/>
    <col min="15370" max="15370" width="13.44140625" style="100" bestFit="1" customWidth="1"/>
    <col min="15371" max="15616" width="11.44140625" style="100"/>
    <col min="15617" max="15617" width="16.33203125" style="100" customWidth="1"/>
    <col min="15618" max="15620" width="11.44140625" style="100"/>
    <col min="15621" max="15621" width="14.109375" style="100" bestFit="1" customWidth="1"/>
    <col min="15622" max="15623" width="11.44140625" style="100"/>
    <col min="15624" max="15624" width="13.44140625" style="100" customWidth="1"/>
    <col min="15625" max="15625" width="11.44140625" style="100"/>
    <col min="15626" max="15626" width="13.44140625" style="100" bestFit="1" customWidth="1"/>
    <col min="15627" max="15872" width="11.44140625" style="100"/>
    <col min="15873" max="15873" width="16.33203125" style="100" customWidth="1"/>
    <col min="15874" max="15876" width="11.44140625" style="100"/>
    <col min="15877" max="15877" width="14.109375" style="100" bestFit="1" customWidth="1"/>
    <col min="15878" max="15879" width="11.44140625" style="100"/>
    <col min="15880" max="15880" width="13.44140625" style="100" customWidth="1"/>
    <col min="15881" max="15881" width="11.44140625" style="100"/>
    <col min="15882" max="15882" width="13.44140625" style="100" bestFit="1" customWidth="1"/>
    <col min="15883" max="16128" width="11.44140625" style="100"/>
    <col min="16129" max="16129" width="16.33203125" style="100" customWidth="1"/>
    <col min="16130" max="16132" width="11.44140625" style="100"/>
    <col min="16133" max="16133" width="14.109375" style="100" bestFit="1" customWidth="1"/>
    <col min="16134" max="16135" width="11.44140625" style="100"/>
    <col min="16136" max="16136" width="13.44140625" style="100" customWidth="1"/>
    <col min="16137" max="16137" width="11.44140625" style="100"/>
    <col min="16138" max="16138" width="13.44140625" style="100" bestFit="1" customWidth="1"/>
    <col min="16139" max="16384" width="11.44140625" style="100"/>
  </cols>
  <sheetData>
    <row r="5" spans="2:9" x14ac:dyDescent="0.25">
      <c r="B5" s="99"/>
      <c r="C5" s="99"/>
      <c r="D5" s="99"/>
      <c r="E5" s="99"/>
      <c r="F5" s="99"/>
      <c r="G5" s="99"/>
      <c r="H5" s="99"/>
    </row>
    <row r="6" spans="2:9" ht="22.8" x14ac:dyDescent="0.4">
      <c r="B6" s="101"/>
      <c r="C6" s="99"/>
      <c r="D6" s="99"/>
      <c r="E6" s="99"/>
      <c r="F6" s="99"/>
      <c r="G6" s="99"/>
      <c r="H6" s="99"/>
      <c r="I6" s="102"/>
    </row>
    <row r="7" spans="2:9" x14ac:dyDescent="0.25">
      <c r="B7" s="99"/>
      <c r="C7" s="99"/>
      <c r="D7" s="99"/>
      <c r="E7" s="99"/>
      <c r="F7" s="99"/>
      <c r="G7" s="99"/>
      <c r="H7" s="99"/>
      <c r="I7" s="99"/>
    </row>
    <row r="8" spans="2:9" x14ac:dyDescent="0.25">
      <c r="B8" s="99"/>
      <c r="C8" s="99"/>
      <c r="D8" s="99"/>
      <c r="F8" s="99"/>
      <c r="G8" s="99"/>
      <c r="H8" s="99"/>
    </row>
    <row r="9" spans="2:9" x14ac:dyDescent="0.25">
      <c r="B9" s="99"/>
      <c r="C9" s="99"/>
      <c r="D9" s="99"/>
      <c r="E9" s="99"/>
      <c r="F9" s="99"/>
      <c r="G9" s="99"/>
      <c r="H9" s="99"/>
    </row>
    <row r="10" spans="2:9" ht="22.8" x14ac:dyDescent="0.4">
      <c r="B10" s="99"/>
      <c r="C10" s="99"/>
      <c r="D10" s="99"/>
      <c r="I10" s="102"/>
    </row>
    <row r="11" spans="2:9" x14ac:dyDescent="0.25">
      <c r="B11" s="99"/>
      <c r="C11" s="99"/>
      <c r="D11" s="99"/>
    </row>
    <row r="12" spans="2:9" ht="27" customHeight="1" x14ac:dyDescent="0.4">
      <c r="B12" s="99"/>
      <c r="C12" s="99"/>
      <c r="D12" s="99"/>
      <c r="E12" s="99"/>
      <c r="F12" s="99"/>
      <c r="G12" s="99"/>
      <c r="H12" s="99"/>
      <c r="I12" s="102"/>
    </row>
    <row r="13" spans="2:9" ht="19.5" customHeight="1" x14ac:dyDescent="0.4">
      <c r="B13" s="99"/>
      <c r="C13" s="94"/>
      <c r="D13" s="94"/>
      <c r="E13" s="94"/>
      <c r="F13" s="94"/>
      <c r="G13" s="94"/>
      <c r="H13" s="94"/>
      <c r="I13" s="102"/>
    </row>
    <row r="14" spans="2:9" x14ac:dyDescent="0.25">
      <c r="B14" s="99"/>
      <c r="C14" s="99"/>
      <c r="D14" s="99"/>
      <c r="F14" s="99"/>
      <c r="G14" s="99"/>
      <c r="H14" s="99"/>
    </row>
    <row r="15" spans="2:9" x14ac:dyDescent="0.25">
      <c r="B15" s="99"/>
      <c r="C15" s="99"/>
      <c r="D15" s="99"/>
      <c r="F15" s="99"/>
      <c r="G15" s="99"/>
      <c r="H15" s="99"/>
      <c r="I15" s="99"/>
    </row>
    <row r="16" spans="2:9" ht="34.799999999999997" x14ac:dyDescent="0.55000000000000004">
      <c r="B16" s="99"/>
      <c r="C16" s="99"/>
      <c r="D16" s="99"/>
      <c r="E16" s="103"/>
      <c r="F16" s="99"/>
      <c r="G16" s="99"/>
      <c r="H16" s="99"/>
      <c r="I16" s="99"/>
    </row>
    <row r="17" spans="2:9" ht="32.4" x14ac:dyDescent="0.55000000000000004">
      <c r="B17" s="99"/>
      <c r="C17" s="99"/>
      <c r="D17" s="99"/>
      <c r="E17" s="104"/>
      <c r="F17" s="99"/>
      <c r="G17" s="99"/>
      <c r="H17" s="99"/>
      <c r="I17" s="99"/>
    </row>
    <row r="18" spans="2:9" ht="32.4" x14ac:dyDescent="0.55000000000000004">
      <c r="D18" s="104"/>
    </row>
    <row r="19" spans="2:9" ht="18" x14ac:dyDescent="0.35">
      <c r="E19" s="105"/>
      <c r="I19" s="106"/>
    </row>
    <row r="21" spans="2:9" x14ac:dyDescent="0.25">
      <c r="E21" s="107"/>
    </row>
    <row r="22" spans="2:9" ht="25.8" x14ac:dyDescent="0.5">
      <c r="E22" s="108"/>
    </row>
    <row r="25" spans="2:9" ht="18" x14ac:dyDescent="0.35">
      <c r="E25" s="109"/>
    </row>
    <row r="26" spans="2:9" ht="18" x14ac:dyDescent="0.35">
      <c r="E26" s="110"/>
    </row>
    <row r="28" spans="2:9" x14ac:dyDescent="0.25">
      <c r="D28" s="94"/>
      <c r="E28" s="94"/>
      <c r="F28" s="94"/>
      <c r="G28" s="94"/>
      <c r="H28" s="94"/>
    </row>
    <row r="33" spans="1:9" ht="35.4" x14ac:dyDescent="0.25">
      <c r="A33" s="111"/>
    </row>
    <row r="36" spans="1:9" ht="32.4" x14ac:dyDescent="0.25">
      <c r="B36" s="112"/>
    </row>
    <row r="39" spans="1:9" ht="17.399999999999999" x14ac:dyDescent="0.3">
      <c r="B39" s="113"/>
    </row>
    <row r="41" spans="1:9" ht="18" x14ac:dyDescent="0.35">
      <c r="I41" s="114"/>
    </row>
    <row r="43" spans="1:9" ht="18" x14ac:dyDescent="0.35">
      <c r="B43" s="192"/>
      <c r="C43" s="192"/>
      <c r="D43" s="192"/>
    </row>
    <row r="57" spans="10:10" ht="18" x14ac:dyDescent="0.3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42</v>
      </c>
      <c r="B7" s="19" t="s">
        <v>3</v>
      </c>
      <c r="C7" s="20">
        <v>122672</v>
      </c>
      <c r="D7" s="20">
        <v>124066.90919999999</v>
      </c>
      <c r="E7" s="21">
        <v>138189.91548899806</v>
      </c>
      <c r="F7" s="22" t="s">
        <v>241</v>
      </c>
      <c r="G7" s="23">
        <v>12.649924586701175</v>
      </c>
      <c r="H7" s="24">
        <v>11.383378839744694</v>
      </c>
    </row>
    <row r="8" spans="1:8" x14ac:dyDescent="0.25">
      <c r="A8" s="199"/>
      <c r="B8" s="25" t="s">
        <v>242</v>
      </c>
      <c r="C8" s="26">
        <v>92758</v>
      </c>
      <c r="D8" s="26">
        <v>92730.628368125996</v>
      </c>
      <c r="E8" s="26">
        <v>103685.175551444</v>
      </c>
      <c r="F8" s="27"/>
      <c r="G8" s="28">
        <v>11.780305258246187</v>
      </c>
      <c r="H8" s="29">
        <v>11.813299851512028</v>
      </c>
    </row>
    <row r="9" spans="1:8" x14ac:dyDescent="0.25">
      <c r="A9" s="30" t="s">
        <v>18</v>
      </c>
      <c r="B9" s="31" t="s">
        <v>3</v>
      </c>
      <c r="C9" s="20">
        <v>18373</v>
      </c>
      <c r="D9" s="20">
        <v>11420.313200000001</v>
      </c>
      <c r="E9" s="21">
        <v>10620.979587736358</v>
      </c>
      <c r="F9" s="22" t="s">
        <v>241</v>
      </c>
      <c r="G9" s="32">
        <v>-42.192458565632407</v>
      </c>
      <c r="H9" s="33">
        <v>-6.9992267135339432</v>
      </c>
    </row>
    <row r="10" spans="1:8" x14ac:dyDescent="0.25">
      <c r="A10" s="34"/>
      <c r="B10" s="25" t="s">
        <v>242</v>
      </c>
      <c r="C10" s="26">
        <v>13357</v>
      </c>
      <c r="D10" s="26">
        <v>9014.5051347829994</v>
      </c>
      <c r="E10" s="26">
        <v>8150.5542433909995</v>
      </c>
      <c r="F10" s="27"/>
      <c r="G10" s="35">
        <v>-38.979155174133417</v>
      </c>
      <c r="H10" s="29">
        <v>-9.5840079790780095</v>
      </c>
    </row>
    <row r="11" spans="1:8" x14ac:dyDescent="0.25">
      <c r="A11" s="30" t="s">
        <v>19</v>
      </c>
      <c r="B11" s="31" t="s">
        <v>3</v>
      </c>
      <c r="C11" s="20">
        <v>6360</v>
      </c>
      <c r="D11" s="20">
        <v>6407.0439999999999</v>
      </c>
      <c r="E11" s="21">
        <v>7117.1857968615559</v>
      </c>
      <c r="F11" s="22" t="s">
        <v>241</v>
      </c>
      <c r="G11" s="37">
        <v>11.905437057571632</v>
      </c>
      <c r="H11" s="33">
        <v>11.083766505451749</v>
      </c>
    </row>
    <row r="12" spans="1:8" x14ac:dyDescent="0.25">
      <c r="A12" s="34"/>
      <c r="B12" s="25" t="s">
        <v>242</v>
      </c>
      <c r="C12" s="26">
        <v>4783</v>
      </c>
      <c r="D12" s="26">
        <v>4882.6837826090004</v>
      </c>
      <c r="E12" s="26">
        <v>5399.84747797</v>
      </c>
      <c r="F12" s="27"/>
      <c r="G12" s="28">
        <v>12.896664812251728</v>
      </c>
      <c r="H12" s="29">
        <v>10.59179169462125</v>
      </c>
    </row>
    <row r="13" spans="1:8" x14ac:dyDescent="0.25">
      <c r="A13" s="30" t="s">
        <v>20</v>
      </c>
      <c r="B13" s="31" t="s">
        <v>3</v>
      </c>
      <c r="C13" s="20">
        <v>25617</v>
      </c>
      <c r="D13" s="20">
        <v>23698.497142856999</v>
      </c>
      <c r="E13" s="21">
        <v>22878.300279764448</v>
      </c>
      <c r="F13" s="22" t="s">
        <v>241</v>
      </c>
      <c r="G13" s="23">
        <v>-10.69094632562576</v>
      </c>
      <c r="H13" s="24">
        <v>-3.4609657234731799</v>
      </c>
    </row>
    <row r="14" spans="1:8" x14ac:dyDescent="0.25">
      <c r="A14" s="34"/>
      <c r="B14" s="25" t="s">
        <v>242</v>
      </c>
      <c r="C14" s="26">
        <v>19573</v>
      </c>
      <c r="D14" s="26">
        <v>17915.801801242</v>
      </c>
      <c r="E14" s="26">
        <v>17356.879751413999</v>
      </c>
      <c r="F14" s="27"/>
      <c r="G14" s="38">
        <v>-11.322333053624902</v>
      </c>
      <c r="H14" s="24">
        <v>-3.1197155228031903</v>
      </c>
    </row>
    <row r="15" spans="1:8" x14ac:dyDescent="0.25">
      <c r="A15" s="30" t="s">
        <v>21</v>
      </c>
      <c r="B15" s="31" t="s">
        <v>3</v>
      </c>
      <c r="C15" s="20">
        <v>1553</v>
      </c>
      <c r="D15" s="20">
        <v>1663.145</v>
      </c>
      <c r="E15" s="21">
        <v>1908.5728123758593</v>
      </c>
      <c r="F15" s="22" t="s">
        <v>241</v>
      </c>
      <c r="G15" s="37">
        <v>22.895866862579467</v>
      </c>
      <c r="H15" s="33">
        <v>14.756849966530837</v>
      </c>
    </row>
    <row r="16" spans="1:8" x14ac:dyDescent="0.25">
      <c r="A16" s="34"/>
      <c r="B16" s="25" t="s">
        <v>242</v>
      </c>
      <c r="C16" s="26">
        <v>1161</v>
      </c>
      <c r="D16" s="26">
        <v>1219.233858696</v>
      </c>
      <c r="E16" s="26">
        <v>1408.256594163</v>
      </c>
      <c r="F16" s="27"/>
      <c r="G16" s="28">
        <v>21.296864268992238</v>
      </c>
      <c r="H16" s="29">
        <v>15.503402740895368</v>
      </c>
    </row>
    <row r="17" spans="1:8" x14ac:dyDescent="0.25">
      <c r="A17" s="30" t="s">
        <v>22</v>
      </c>
      <c r="B17" s="31" t="s">
        <v>3</v>
      </c>
      <c r="C17" s="20">
        <v>5417</v>
      </c>
      <c r="D17" s="20">
        <v>4825.1450000000004</v>
      </c>
      <c r="E17" s="21">
        <v>4926.7528202842041</v>
      </c>
      <c r="F17" s="22" t="s">
        <v>241</v>
      </c>
      <c r="G17" s="37">
        <v>-9.0501602310466325</v>
      </c>
      <c r="H17" s="33">
        <v>2.1057982772373407</v>
      </c>
    </row>
    <row r="18" spans="1:8" x14ac:dyDescent="0.25">
      <c r="A18" s="34"/>
      <c r="B18" s="25" t="s">
        <v>242</v>
      </c>
      <c r="C18" s="26">
        <v>4410</v>
      </c>
      <c r="D18" s="26">
        <v>3870.233858696</v>
      </c>
      <c r="E18" s="26">
        <v>3971.256594163</v>
      </c>
      <c r="F18" s="27"/>
      <c r="G18" s="28">
        <v>-9.9488300643310623</v>
      </c>
      <c r="H18" s="29">
        <v>2.6102488675202977</v>
      </c>
    </row>
    <row r="19" spans="1:8" x14ac:dyDescent="0.25">
      <c r="A19" s="30" t="s">
        <v>190</v>
      </c>
      <c r="B19" s="31" t="s">
        <v>3</v>
      </c>
      <c r="C19" s="20">
        <v>47729</v>
      </c>
      <c r="D19" s="20">
        <v>52770.242857142999</v>
      </c>
      <c r="E19" s="21">
        <v>64816.046489912784</v>
      </c>
      <c r="F19" s="22" t="s">
        <v>241</v>
      </c>
      <c r="G19" s="23">
        <v>35.800135116832081</v>
      </c>
      <c r="H19" s="24">
        <v>22.826886860042677</v>
      </c>
    </row>
    <row r="20" spans="1:8" x14ac:dyDescent="0.25">
      <c r="A20" s="30"/>
      <c r="B20" s="25" t="s">
        <v>242</v>
      </c>
      <c r="C20" s="26">
        <v>36126</v>
      </c>
      <c r="D20" s="26">
        <v>39158.004503106</v>
      </c>
      <c r="E20" s="26">
        <v>48413.199378536003</v>
      </c>
      <c r="F20" s="27"/>
      <c r="G20" s="38">
        <v>34.012067149797929</v>
      </c>
      <c r="H20" s="24">
        <v>23.635512056534665</v>
      </c>
    </row>
    <row r="21" spans="1:8" x14ac:dyDescent="0.25">
      <c r="A21" s="39" t="s">
        <v>12</v>
      </c>
      <c r="B21" s="31" t="s">
        <v>3</v>
      </c>
      <c r="C21" s="20">
        <v>1395</v>
      </c>
      <c r="D21" s="20">
        <v>1342.087</v>
      </c>
      <c r="E21" s="21">
        <v>1303.9370342430095</v>
      </c>
      <c r="F21" s="22" t="s">
        <v>241</v>
      </c>
      <c r="G21" s="37">
        <v>-6.5278111653756667</v>
      </c>
      <c r="H21" s="33">
        <v>-2.8425851496207315</v>
      </c>
    </row>
    <row r="22" spans="1:8" x14ac:dyDescent="0.25">
      <c r="A22" s="34"/>
      <c r="B22" s="25" t="s">
        <v>242</v>
      </c>
      <c r="C22" s="26">
        <v>1076</v>
      </c>
      <c r="D22" s="26">
        <v>990.14031521699997</v>
      </c>
      <c r="E22" s="26">
        <v>976.15395649699997</v>
      </c>
      <c r="F22" s="27"/>
      <c r="G22" s="28">
        <v>-9.2793720727695188</v>
      </c>
      <c r="H22" s="29">
        <v>-1.4125633008827378</v>
      </c>
    </row>
    <row r="23" spans="1:8" x14ac:dyDescent="0.25">
      <c r="A23" s="39" t="s">
        <v>23</v>
      </c>
      <c r="B23" s="31" t="s">
        <v>3</v>
      </c>
      <c r="C23" s="20">
        <v>3858</v>
      </c>
      <c r="D23" s="20">
        <v>4004.145</v>
      </c>
      <c r="E23" s="21">
        <v>4302.3430284716487</v>
      </c>
      <c r="F23" s="22" t="s">
        <v>241</v>
      </c>
      <c r="G23" s="23">
        <v>11.517445009633192</v>
      </c>
      <c r="H23" s="24">
        <v>7.4472335160602086</v>
      </c>
    </row>
    <row r="24" spans="1:8" x14ac:dyDescent="0.25">
      <c r="A24" s="34"/>
      <c r="B24" s="25" t="s">
        <v>242</v>
      </c>
      <c r="C24" s="26">
        <v>2855</v>
      </c>
      <c r="D24" s="26">
        <v>2822.233858696</v>
      </c>
      <c r="E24" s="26">
        <v>3081.256594163</v>
      </c>
      <c r="F24" s="27"/>
      <c r="G24" s="28">
        <v>7.9249244890717989</v>
      </c>
      <c r="H24" s="29">
        <v>9.1779330996574657</v>
      </c>
    </row>
    <row r="25" spans="1:8" x14ac:dyDescent="0.25">
      <c r="A25" s="30" t="s">
        <v>24</v>
      </c>
      <c r="B25" s="31" t="s">
        <v>3</v>
      </c>
      <c r="C25" s="20">
        <v>13787</v>
      </c>
      <c r="D25" s="20">
        <v>19741.29</v>
      </c>
      <c r="E25" s="21">
        <v>22164.547812347813</v>
      </c>
      <c r="F25" s="22" t="s">
        <v>241</v>
      </c>
      <c r="G25" s="23">
        <v>60.764109758089603</v>
      </c>
      <c r="H25" s="24">
        <v>12.275073272049667</v>
      </c>
    </row>
    <row r="26" spans="1:8" ht="13.8" thickBot="1" x14ac:dyDescent="0.3">
      <c r="A26" s="41"/>
      <c r="B26" s="42" t="s">
        <v>242</v>
      </c>
      <c r="C26" s="43">
        <v>10479</v>
      </c>
      <c r="D26" s="43">
        <v>14115.467717391</v>
      </c>
      <c r="E26" s="43">
        <v>16167.513188325</v>
      </c>
      <c r="F26" s="44"/>
      <c r="G26" s="45">
        <v>54.284885850987706</v>
      </c>
      <c r="H26" s="46">
        <v>14.537566250148217</v>
      </c>
    </row>
    <row r="31" spans="1:8" x14ac:dyDescent="0.25">
      <c r="A31" s="47"/>
      <c r="B31" s="48"/>
      <c r="C31" s="49"/>
      <c r="D31" s="55"/>
      <c r="E31" s="49"/>
      <c r="F31" s="49"/>
      <c r="G31" s="50"/>
      <c r="H31" s="51"/>
    </row>
    <row r="32" spans="1:8" ht="16.8" thickBot="1" x14ac:dyDescent="0.4">
      <c r="A32" s="4" t="s">
        <v>43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42</v>
      </c>
      <c r="B35" s="19" t="s">
        <v>3</v>
      </c>
      <c r="C35" s="80">
        <v>1338.3966990880001</v>
      </c>
      <c r="D35" s="80">
        <v>1323.5516696760001</v>
      </c>
      <c r="E35" s="83">
        <v>1345.7358640144946</v>
      </c>
      <c r="F35" s="22" t="s">
        <v>241</v>
      </c>
      <c r="G35" s="23">
        <v>0.54835497812386791</v>
      </c>
      <c r="H35" s="24">
        <v>1.6761109404912986</v>
      </c>
    </row>
    <row r="36" spans="1:8" ht="12.75" customHeight="1" x14ac:dyDescent="0.25">
      <c r="A36" s="199"/>
      <c r="B36" s="25" t="s">
        <v>242</v>
      </c>
      <c r="C36" s="82">
        <v>1060.2158121689999</v>
      </c>
      <c r="D36" s="82">
        <v>1005.165462245</v>
      </c>
      <c r="E36" s="82">
        <v>1036.275774788</v>
      </c>
      <c r="F36" s="27"/>
      <c r="G36" s="28">
        <v>-2.2580343649113388</v>
      </c>
      <c r="H36" s="29">
        <v>3.0950439217754706</v>
      </c>
    </row>
    <row r="37" spans="1:8" x14ac:dyDescent="0.25">
      <c r="A37" s="30" t="s">
        <v>18</v>
      </c>
      <c r="B37" s="31" t="s">
        <v>3</v>
      </c>
      <c r="C37" s="80">
        <v>489.11580435000002</v>
      </c>
      <c r="D37" s="80">
        <v>447.58915100600001</v>
      </c>
      <c r="E37" s="83">
        <v>394.04902964890221</v>
      </c>
      <c r="F37" s="22" t="s">
        <v>241</v>
      </c>
      <c r="G37" s="32">
        <v>-19.43645530477896</v>
      </c>
      <c r="H37" s="33">
        <v>-11.961889879761642</v>
      </c>
    </row>
    <row r="38" spans="1:8" x14ac:dyDescent="0.25">
      <c r="A38" s="34"/>
      <c r="B38" s="25" t="s">
        <v>242</v>
      </c>
      <c r="C38" s="82">
        <v>393.92211404</v>
      </c>
      <c r="D38" s="82">
        <v>347.64598399599998</v>
      </c>
      <c r="E38" s="82">
        <v>309.736076798</v>
      </c>
      <c r="F38" s="27"/>
      <c r="G38" s="35">
        <v>-21.371239197160563</v>
      </c>
      <c r="H38" s="29">
        <v>-10.904744752764401</v>
      </c>
    </row>
    <row r="39" spans="1:8" x14ac:dyDescent="0.25">
      <c r="A39" s="30" t="s">
        <v>19</v>
      </c>
      <c r="B39" s="31" t="s">
        <v>3</v>
      </c>
      <c r="C39" s="80">
        <v>147.87446088300001</v>
      </c>
      <c r="D39" s="80">
        <v>166.65580827100001</v>
      </c>
      <c r="E39" s="83">
        <v>222.36509846639606</v>
      </c>
      <c r="F39" s="22" t="s">
        <v>241</v>
      </c>
      <c r="G39" s="37">
        <v>50.374241189852199</v>
      </c>
      <c r="H39" s="33">
        <v>33.427751947779001</v>
      </c>
    </row>
    <row r="40" spans="1:8" x14ac:dyDescent="0.25">
      <c r="A40" s="34"/>
      <c r="B40" s="25" t="s">
        <v>242</v>
      </c>
      <c r="C40" s="82">
        <v>118.43350128500001</v>
      </c>
      <c r="D40" s="82">
        <v>121.871984126</v>
      </c>
      <c r="E40" s="82">
        <v>167.463831798</v>
      </c>
      <c r="F40" s="27"/>
      <c r="G40" s="28">
        <v>41.399038262841458</v>
      </c>
      <c r="H40" s="29">
        <v>37.409621250495007</v>
      </c>
    </row>
    <row r="41" spans="1:8" x14ac:dyDescent="0.25">
      <c r="A41" s="30" t="s">
        <v>20</v>
      </c>
      <c r="B41" s="31" t="s">
        <v>3</v>
      </c>
      <c r="C41" s="80">
        <v>317.07842387800002</v>
      </c>
      <c r="D41" s="80">
        <v>290.73853262900002</v>
      </c>
      <c r="E41" s="83">
        <v>269.55492800173943</v>
      </c>
      <c r="F41" s="22" t="s">
        <v>241</v>
      </c>
      <c r="G41" s="23">
        <v>-14.987931154390338</v>
      </c>
      <c r="H41" s="24">
        <v>-7.2861359090272941</v>
      </c>
    </row>
    <row r="42" spans="1:8" x14ac:dyDescent="0.25">
      <c r="A42" s="34"/>
      <c r="B42" s="25" t="s">
        <v>242</v>
      </c>
      <c r="C42" s="82">
        <v>244.86142231599999</v>
      </c>
      <c r="D42" s="82">
        <v>220.90987499100001</v>
      </c>
      <c r="E42" s="82">
        <v>205.91794605699999</v>
      </c>
      <c r="F42" s="27"/>
      <c r="G42" s="38">
        <v>-15.904292268931783</v>
      </c>
      <c r="H42" s="24">
        <v>-6.7864458004019923</v>
      </c>
    </row>
    <row r="43" spans="1:8" x14ac:dyDescent="0.25">
      <c r="A43" s="30" t="s">
        <v>21</v>
      </c>
      <c r="B43" s="31" t="s">
        <v>3</v>
      </c>
      <c r="C43" s="80">
        <v>7.7114032430000004</v>
      </c>
      <c r="D43" s="80">
        <v>7.9317948840000003</v>
      </c>
      <c r="E43" s="83">
        <v>9.3281625917488906</v>
      </c>
      <c r="F43" s="22" t="s">
        <v>241</v>
      </c>
      <c r="G43" s="37">
        <v>20.965825515822914</v>
      </c>
      <c r="H43" s="33">
        <v>17.604687566563797</v>
      </c>
    </row>
    <row r="44" spans="1:8" x14ac:dyDescent="0.25">
      <c r="A44" s="34"/>
      <c r="B44" s="25" t="s">
        <v>242</v>
      </c>
      <c r="C44" s="82">
        <v>5.8534589930000003</v>
      </c>
      <c r="D44" s="82">
        <v>6.1507893710000001</v>
      </c>
      <c r="E44" s="82">
        <v>7.181910641</v>
      </c>
      <c r="F44" s="27"/>
      <c r="G44" s="28">
        <v>22.695155968268679</v>
      </c>
      <c r="H44" s="29">
        <v>16.764047796232035</v>
      </c>
    </row>
    <row r="45" spans="1:8" x14ac:dyDescent="0.25">
      <c r="A45" s="30" t="s">
        <v>22</v>
      </c>
      <c r="B45" s="31" t="s">
        <v>3</v>
      </c>
      <c r="C45" s="80">
        <v>26.796500518999999</v>
      </c>
      <c r="D45" s="80">
        <v>24.428014526999998</v>
      </c>
      <c r="E45" s="83">
        <v>23.142160656810894</v>
      </c>
      <c r="F45" s="22" t="s">
        <v>241</v>
      </c>
      <c r="G45" s="37">
        <v>-13.637377237367261</v>
      </c>
      <c r="H45" s="33">
        <v>-5.2638492938828989</v>
      </c>
    </row>
    <row r="46" spans="1:8" x14ac:dyDescent="0.25">
      <c r="A46" s="34"/>
      <c r="B46" s="25" t="s">
        <v>242</v>
      </c>
      <c r="C46" s="82">
        <v>23.315715545</v>
      </c>
      <c r="D46" s="82">
        <v>20.033539662999999</v>
      </c>
      <c r="E46" s="82">
        <v>19.349627298000001</v>
      </c>
      <c r="F46" s="27"/>
      <c r="G46" s="28">
        <v>-17.010364701633691</v>
      </c>
      <c r="H46" s="29">
        <v>-3.4138368780785981</v>
      </c>
    </row>
    <row r="47" spans="1:8" x14ac:dyDescent="0.25">
      <c r="A47" s="30" t="s">
        <v>190</v>
      </c>
      <c r="B47" s="31" t="s">
        <v>3</v>
      </c>
      <c r="C47" s="80">
        <v>172.54039422599999</v>
      </c>
      <c r="D47" s="80">
        <v>196.867293805</v>
      </c>
      <c r="E47" s="83">
        <v>235.41899309793143</v>
      </c>
      <c r="F47" s="22" t="s">
        <v>241</v>
      </c>
      <c r="G47" s="23">
        <v>36.442827868800777</v>
      </c>
      <c r="H47" s="24">
        <v>19.582582026610012</v>
      </c>
    </row>
    <row r="48" spans="1:8" x14ac:dyDescent="0.25">
      <c r="A48" s="30"/>
      <c r="B48" s="25" t="s">
        <v>242</v>
      </c>
      <c r="C48" s="82">
        <v>137.83060588399999</v>
      </c>
      <c r="D48" s="82">
        <v>148.75451704299999</v>
      </c>
      <c r="E48" s="82">
        <v>181.151723911</v>
      </c>
      <c r="F48" s="27"/>
      <c r="G48" s="38">
        <v>31.43069548969379</v>
      </c>
      <c r="H48" s="24">
        <v>21.778973514219444</v>
      </c>
    </row>
    <row r="49" spans="1:8" x14ac:dyDescent="0.25">
      <c r="A49" s="39" t="s">
        <v>12</v>
      </c>
      <c r="B49" s="31" t="s">
        <v>3</v>
      </c>
      <c r="C49" s="80">
        <v>15.356125322</v>
      </c>
      <c r="D49" s="80">
        <v>15.776880630999999</v>
      </c>
      <c r="E49" s="83">
        <v>13.368592193535003</v>
      </c>
      <c r="F49" s="22" t="s">
        <v>241</v>
      </c>
      <c r="G49" s="37">
        <v>-12.942933759582914</v>
      </c>
      <c r="H49" s="33">
        <v>-15.264667926389393</v>
      </c>
    </row>
    <row r="50" spans="1:8" x14ac:dyDescent="0.25">
      <c r="A50" s="34"/>
      <c r="B50" s="25" t="s">
        <v>242</v>
      </c>
      <c r="C50" s="82">
        <v>13.189356979999999</v>
      </c>
      <c r="D50" s="82">
        <v>12.486345117000001</v>
      </c>
      <c r="E50" s="82">
        <v>10.864819775000001</v>
      </c>
      <c r="F50" s="27"/>
      <c r="G50" s="28">
        <v>-17.624340659858291</v>
      </c>
      <c r="H50" s="29">
        <v>-12.986388945731719</v>
      </c>
    </row>
    <row r="51" spans="1:8" x14ac:dyDescent="0.25">
      <c r="A51" s="39" t="s">
        <v>23</v>
      </c>
      <c r="B51" s="31" t="s">
        <v>3</v>
      </c>
      <c r="C51" s="80">
        <v>91.380156329000002</v>
      </c>
      <c r="D51" s="80">
        <v>90.88944042</v>
      </c>
      <c r="E51" s="83">
        <v>86.303620848578817</v>
      </c>
      <c r="F51" s="22" t="s">
        <v>241</v>
      </c>
      <c r="G51" s="23">
        <v>-5.5554024903874222</v>
      </c>
      <c r="H51" s="24">
        <v>-5.0454921388338647</v>
      </c>
    </row>
    <row r="52" spans="1:8" x14ac:dyDescent="0.25">
      <c r="A52" s="34"/>
      <c r="B52" s="25" t="s">
        <v>242</v>
      </c>
      <c r="C52" s="82">
        <v>67.076503035000002</v>
      </c>
      <c r="D52" s="82">
        <v>65.796571998000005</v>
      </c>
      <c r="E52" s="82">
        <v>62.765230772999999</v>
      </c>
      <c r="F52" s="27"/>
      <c r="G52" s="38">
        <v>-6.4273956854167125</v>
      </c>
      <c r="H52" s="24">
        <v>-4.607141577363862</v>
      </c>
    </row>
    <row r="53" spans="1:8" x14ac:dyDescent="0.25">
      <c r="A53" s="30" t="s">
        <v>24</v>
      </c>
      <c r="B53" s="31" t="s">
        <v>3</v>
      </c>
      <c r="C53" s="80">
        <v>70.543430337999993</v>
      </c>
      <c r="D53" s="80">
        <v>82.674753503000005</v>
      </c>
      <c r="E53" s="83">
        <v>94.682878216513004</v>
      </c>
      <c r="F53" s="22" t="s">
        <v>241</v>
      </c>
      <c r="G53" s="37">
        <v>34.219271394730697</v>
      </c>
      <c r="H53" s="33">
        <v>14.524536457284114</v>
      </c>
    </row>
    <row r="54" spans="1:8" ht="13.8" thickBot="1" x14ac:dyDescent="0.3">
      <c r="A54" s="41"/>
      <c r="B54" s="42" t="s">
        <v>242</v>
      </c>
      <c r="C54" s="86">
        <v>55.733134092</v>
      </c>
      <c r="D54" s="86">
        <v>61.515855938000001</v>
      </c>
      <c r="E54" s="86">
        <v>71.844607737999993</v>
      </c>
      <c r="F54" s="44"/>
      <c r="G54" s="45">
        <v>28.908249838245951</v>
      </c>
      <c r="H54" s="46">
        <v>16.790389473585535</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3">
        <v>14</v>
      </c>
    </row>
    <row r="62" spans="1:8"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44</v>
      </c>
      <c r="B7" s="19" t="s">
        <v>3</v>
      </c>
      <c r="C7" s="20">
        <v>111974</v>
      </c>
      <c r="D7" s="20">
        <v>108145.685466667</v>
      </c>
      <c r="E7" s="21">
        <v>112585.70352925931</v>
      </c>
      <c r="F7" s="22" t="s">
        <v>241</v>
      </c>
      <c r="G7" s="23">
        <v>0.54629068289004579</v>
      </c>
      <c r="H7" s="24">
        <v>4.1055896436671446</v>
      </c>
    </row>
    <row r="8" spans="1:8" x14ac:dyDescent="0.25">
      <c r="A8" s="199"/>
      <c r="B8" s="25" t="s">
        <v>242</v>
      </c>
      <c r="C8" s="26">
        <v>81975</v>
      </c>
      <c r="D8" s="26">
        <v>82065.255009678993</v>
      </c>
      <c r="E8" s="26">
        <v>84406.458586512003</v>
      </c>
      <c r="F8" s="27"/>
      <c r="G8" s="28">
        <v>2.9660976962635033</v>
      </c>
      <c r="H8" s="29">
        <v>2.8528560309193978</v>
      </c>
    </row>
    <row r="9" spans="1:8" x14ac:dyDescent="0.25">
      <c r="A9" s="30" t="s">
        <v>18</v>
      </c>
      <c r="B9" s="31" t="s">
        <v>3</v>
      </c>
      <c r="C9" s="20">
        <v>16632</v>
      </c>
      <c r="D9" s="20">
        <v>11525.9748</v>
      </c>
      <c r="E9" s="21">
        <v>11356.924630545436</v>
      </c>
      <c r="F9" s="22" t="s">
        <v>241</v>
      </c>
      <c r="G9" s="32">
        <v>-31.716422375267939</v>
      </c>
      <c r="H9" s="33">
        <v>-1.4666886956456295</v>
      </c>
    </row>
    <row r="10" spans="1:8" x14ac:dyDescent="0.25">
      <c r="A10" s="34"/>
      <c r="B10" s="25" t="s">
        <v>242</v>
      </c>
      <c r="C10" s="26">
        <v>11760</v>
      </c>
      <c r="D10" s="26">
        <v>8553.6645826090007</v>
      </c>
      <c r="E10" s="26">
        <v>8291.2085692220007</v>
      </c>
      <c r="F10" s="27"/>
      <c r="G10" s="35">
        <v>-29.496525771921768</v>
      </c>
      <c r="H10" s="29">
        <v>-3.0683458633696716</v>
      </c>
    </row>
    <row r="11" spans="1:8" x14ac:dyDescent="0.25">
      <c r="A11" s="30" t="s">
        <v>19</v>
      </c>
      <c r="B11" s="31" t="s">
        <v>3</v>
      </c>
      <c r="C11" s="20">
        <v>46560</v>
      </c>
      <c r="D11" s="20">
        <v>43902.915999999997</v>
      </c>
      <c r="E11" s="21">
        <v>49900.325938709859</v>
      </c>
      <c r="F11" s="22" t="s">
        <v>241</v>
      </c>
      <c r="G11" s="37">
        <v>7.1742395590847394</v>
      </c>
      <c r="H11" s="33">
        <v>13.660618667584316</v>
      </c>
    </row>
    <row r="12" spans="1:8" x14ac:dyDescent="0.25">
      <c r="A12" s="34"/>
      <c r="B12" s="25" t="s">
        <v>242</v>
      </c>
      <c r="C12" s="26">
        <v>34082</v>
      </c>
      <c r="D12" s="26">
        <v>33686.548608696001</v>
      </c>
      <c r="E12" s="26">
        <v>37682.695230741003</v>
      </c>
      <c r="F12" s="27"/>
      <c r="G12" s="28">
        <v>10.564800277979586</v>
      </c>
      <c r="H12" s="29">
        <v>11.862736870031924</v>
      </c>
    </row>
    <row r="13" spans="1:8" x14ac:dyDescent="0.25">
      <c r="A13" s="30" t="s">
        <v>20</v>
      </c>
      <c r="B13" s="31" t="s">
        <v>3</v>
      </c>
      <c r="C13" s="20">
        <v>5709</v>
      </c>
      <c r="D13" s="20">
        <v>4741.8171428570004</v>
      </c>
      <c r="E13" s="21">
        <v>4394.6230877856869</v>
      </c>
      <c r="F13" s="22" t="s">
        <v>241</v>
      </c>
      <c r="G13" s="23">
        <v>-23.022892138979032</v>
      </c>
      <c r="H13" s="24">
        <v>-7.3219621215111772</v>
      </c>
    </row>
    <row r="14" spans="1:8" x14ac:dyDescent="0.25">
      <c r="A14" s="34"/>
      <c r="B14" s="25" t="s">
        <v>242</v>
      </c>
      <c r="C14" s="26">
        <v>4275</v>
      </c>
      <c r="D14" s="26">
        <v>3575.6898136650002</v>
      </c>
      <c r="E14" s="26">
        <v>3306.1405860670002</v>
      </c>
      <c r="F14" s="27"/>
      <c r="G14" s="38">
        <v>-22.663378103695891</v>
      </c>
      <c r="H14" s="24">
        <v>-7.538383966301538</v>
      </c>
    </row>
    <row r="15" spans="1:8" x14ac:dyDescent="0.25">
      <c r="A15" s="30" t="s">
        <v>21</v>
      </c>
      <c r="B15" s="31" t="s">
        <v>3</v>
      </c>
      <c r="C15" s="20">
        <v>2952</v>
      </c>
      <c r="D15" s="20">
        <v>2857.4883333329999</v>
      </c>
      <c r="E15" s="21">
        <v>2971.3883757929457</v>
      </c>
      <c r="F15" s="22" t="s">
        <v>241</v>
      </c>
      <c r="G15" s="37">
        <v>0.65678779786402686</v>
      </c>
      <c r="H15" s="33">
        <v>3.9860195099061571</v>
      </c>
    </row>
    <row r="16" spans="1:8" x14ac:dyDescent="0.25">
      <c r="A16" s="34"/>
      <c r="B16" s="25" t="s">
        <v>242</v>
      </c>
      <c r="C16" s="26">
        <v>2319</v>
      </c>
      <c r="D16" s="26">
        <v>2214.326195652</v>
      </c>
      <c r="E16" s="26">
        <v>2313.04100427</v>
      </c>
      <c r="F16" s="27"/>
      <c r="G16" s="28">
        <v>-0.25696402457955969</v>
      </c>
      <c r="H16" s="29">
        <v>4.4580066302712709</v>
      </c>
    </row>
    <row r="17" spans="1:8" x14ac:dyDescent="0.25">
      <c r="A17" s="30" t="s">
        <v>22</v>
      </c>
      <c r="B17" s="31" t="s">
        <v>3</v>
      </c>
      <c r="C17" s="20">
        <v>773</v>
      </c>
      <c r="D17" s="20">
        <v>610.48833333300001</v>
      </c>
      <c r="E17" s="21">
        <v>558.1003204413247</v>
      </c>
      <c r="F17" s="22" t="s">
        <v>241</v>
      </c>
      <c r="G17" s="37">
        <v>-27.800734742390077</v>
      </c>
      <c r="H17" s="33">
        <v>-8.5813290821889439</v>
      </c>
    </row>
    <row r="18" spans="1:8" x14ac:dyDescent="0.25">
      <c r="A18" s="34"/>
      <c r="B18" s="25" t="s">
        <v>242</v>
      </c>
      <c r="C18" s="26">
        <v>611</v>
      </c>
      <c r="D18" s="26">
        <v>487.32619565200002</v>
      </c>
      <c r="E18" s="26">
        <v>444.04100426999997</v>
      </c>
      <c r="F18" s="27"/>
      <c r="G18" s="28">
        <v>-27.325531216039295</v>
      </c>
      <c r="H18" s="29">
        <v>-8.8821803071940906</v>
      </c>
    </row>
    <row r="19" spans="1:8" x14ac:dyDescent="0.25">
      <c r="A19" s="30" t="s">
        <v>190</v>
      </c>
      <c r="B19" s="31" t="s">
        <v>3</v>
      </c>
      <c r="C19" s="20">
        <v>25975</v>
      </c>
      <c r="D19" s="20">
        <v>27071.042857142998</v>
      </c>
      <c r="E19" s="21">
        <v>29628.992421238938</v>
      </c>
      <c r="F19" s="22" t="s">
        <v>241</v>
      </c>
      <c r="G19" s="23">
        <v>14.067343296396302</v>
      </c>
      <c r="H19" s="24">
        <v>9.4490248402861141</v>
      </c>
    </row>
    <row r="20" spans="1:8" x14ac:dyDescent="0.25">
      <c r="A20" s="30"/>
      <c r="B20" s="25" t="s">
        <v>242</v>
      </c>
      <c r="C20" s="26">
        <v>19445</v>
      </c>
      <c r="D20" s="26">
        <v>20675.224534161</v>
      </c>
      <c r="E20" s="26">
        <v>22477.351465168002</v>
      </c>
      <c r="F20" s="27"/>
      <c r="G20" s="38">
        <v>15.594504835011563</v>
      </c>
      <c r="H20" s="24">
        <v>8.7163596604690241</v>
      </c>
    </row>
    <row r="21" spans="1:8" x14ac:dyDescent="0.25">
      <c r="A21" s="39" t="s">
        <v>12</v>
      </c>
      <c r="B21" s="31" t="s">
        <v>3</v>
      </c>
      <c r="C21" s="20">
        <v>544</v>
      </c>
      <c r="D21" s="20">
        <v>517.49300000000005</v>
      </c>
      <c r="E21" s="21">
        <v>440.43264023033504</v>
      </c>
      <c r="F21" s="22" t="s">
        <v>241</v>
      </c>
      <c r="G21" s="37">
        <v>-19.038117604717826</v>
      </c>
      <c r="H21" s="33">
        <v>-14.891092202148627</v>
      </c>
    </row>
    <row r="22" spans="1:8" x14ac:dyDescent="0.25">
      <c r="A22" s="34"/>
      <c r="B22" s="25" t="s">
        <v>242</v>
      </c>
      <c r="C22" s="26">
        <v>423</v>
      </c>
      <c r="D22" s="26">
        <v>377.79571739099998</v>
      </c>
      <c r="E22" s="26">
        <v>328.22460256199997</v>
      </c>
      <c r="F22" s="27"/>
      <c r="G22" s="28">
        <v>-22.405531309219867</v>
      </c>
      <c r="H22" s="29">
        <v>-13.121142603555867</v>
      </c>
    </row>
    <row r="23" spans="1:8" x14ac:dyDescent="0.25">
      <c r="A23" s="39" t="s">
        <v>23</v>
      </c>
      <c r="B23" s="31" t="s">
        <v>3</v>
      </c>
      <c r="C23" s="20">
        <v>5844</v>
      </c>
      <c r="D23" s="20">
        <v>5843.4883333329999</v>
      </c>
      <c r="E23" s="21">
        <v>6175.320375689108</v>
      </c>
      <c r="F23" s="22" t="s">
        <v>241</v>
      </c>
      <c r="G23" s="23">
        <v>5.6694109460833033</v>
      </c>
      <c r="H23" s="24">
        <v>5.6786635555210978</v>
      </c>
    </row>
    <row r="24" spans="1:8" x14ac:dyDescent="0.25">
      <c r="A24" s="34"/>
      <c r="B24" s="25" t="s">
        <v>242</v>
      </c>
      <c r="C24" s="26">
        <v>4302</v>
      </c>
      <c r="D24" s="26">
        <v>4150.326195652</v>
      </c>
      <c r="E24" s="26">
        <v>4438.0410042699996</v>
      </c>
      <c r="F24" s="27"/>
      <c r="G24" s="28">
        <v>3.1622734604834761</v>
      </c>
      <c r="H24" s="29">
        <v>6.9323420631230732</v>
      </c>
    </row>
    <row r="25" spans="1:8" x14ac:dyDescent="0.25">
      <c r="A25" s="30" t="s">
        <v>24</v>
      </c>
      <c r="B25" s="31" t="s">
        <v>3</v>
      </c>
      <c r="C25" s="20">
        <v>10455</v>
      </c>
      <c r="D25" s="20">
        <v>14889.976666667</v>
      </c>
      <c r="E25" s="21">
        <v>10768.133446617012</v>
      </c>
      <c r="F25" s="22" t="s">
        <v>241</v>
      </c>
      <c r="G25" s="23">
        <v>2.9950592694118825</v>
      </c>
      <c r="H25" s="24">
        <v>-27.681999188603356</v>
      </c>
    </row>
    <row r="26" spans="1:8" ht="13.8" thickBot="1" x14ac:dyDescent="0.3">
      <c r="A26" s="41"/>
      <c r="B26" s="42" t="s">
        <v>242</v>
      </c>
      <c r="C26" s="43">
        <v>7243</v>
      </c>
      <c r="D26" s="43">
        <v>11113.652391304</v>
      </c>
      <c r="E26" s="43">
        <v>7835.0820085389996</v>
      </c>
      <c r="F26" s="44"/>
      <c r="G26" s="45">
        <v>8.1745410539693495</v>
      </c>
      <c r="H26" s="46">
        <v>-29.500386257629884</v>
      </c>
    </row>
    <row r="31" spans="1:8" x14ac:dyDescent="0.25">
      <c r="A31" s="47"/>
      <c r="B31" s="48"/>
      <c r="C31" s="49"/>
      <c r="D31" s="55"/>
      <c r="E31" s="49"/>
      <c r="F31" s="49"/>
      <c r="G31" s="50"/>
      <c r="H31" s="51"/>
    </row>
    <row r="32" spans="1:8" ht="16.8" thickBot="1" x14ac:dyDescent="0.4">
      <c r="A32" s="4" t="s">
        <v>99</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44</v>
      </c>
      <c r="B35" s="19" t="s">
        <v>3</v>
      </c>
      <c r="C35" s="80">
        <v>4469.1021373849999</v>
      </c>
      <c r="D35" s="80">
        <v>4492.1725980459996</v>
      </c>
      <c r="E35" s="83">
        <v>4967.8192298259437</v>
      </c>
      <c r="F35" s="22" t="s">
        <v>241</v>
      </c>
      <c r="G35" s="23">
        <v>11.159223421390791</v>
      </c>
      <c r="H35" s="24">
        <v>10.588342753945852</v>
      </c>
    </row>
    <row r="36" spans="1:8" ht="12.75" customHeight="1" x14ac:dyDescent="0.25">
      <c r="A36" s="199"/>
      <c r="B36" s="25" t="s">
        <v>242</v>
      </c>
      <c r="C36" s="82">
        <v>3399.1844743759998</v>
      </c>
      <c r="D36" s="82">
        <v>3368.100059715</v>
      </c>
      <c r="E36" s="82">
        <v>3742.4821278290001</v>
      </c>
      <c r="F36" s="27"/>
      <c r="G36" s="28">
        <v>10.09941225728916</v>
      </c>
      <c r="H36" s="29">
        <v>11.115526898737073</v>
      </c>
    </row>
    <row r="37" spans="1:8" x14ac:dyDescent="0.25">
      <c r="A37" s="30" t="s">
        <v>18</v>
      </c>
      <c r="B37" s="31" t="s">
        <v>3</v>
      </c>
      <c r="C37" s="80">
        <v>1880.6190948660001</v>
      </c>
      <c r="D37" s="80">
        <v>1806.1311491710001</v>
      </c>
      <c r="E37" s="83">
        <v>1808.3529810476448</v>
      </c>
      <c r="F37" s="22" t="s">
        <v>241</v>
      </c>
      <c r="G37" s="32">
        <v>-3.8426768086976466</v>
      </c>
      <c r="H37" s="33">
        <v>0.12301608760051863</v>
      </c>
    </row>
    <row r="38" spans="1:8" x14ac:dyDescent="0.25">
      <c r="A38" s="34"/>
      <c r="B38" s="25" t="s">
        <v>242</v>
      </c>
      <c r="C38" s="82">
        <v>1465.0177076560001</v>
      </c>
      <c r="D38" s="82">
        <v>1362.60586549</v>
      </c>
      <c r="E38" s="82">
        <v>1378.7804862749999</v>
      </c>
      <c r="F38" s="27"/>
      <c r="G38" s="35">
        <v>-5.8864286028991444</v>
      </c>
      <c r="H38" s="29">
        <v>1.1870358989819465</v>
      </c>
    </row>
    <row r="39" spans="1:8" x14ac:dyDescent="0.25">
      <c r="A39" s="30" t="s">
        <v>19</v>
      </c>
      <c r="B39" s="31" t="s">
        <v>3</v>
      </c>
      <c r="C39" s="80">
        <v>1812.5979575169999</v>
      </c>
      <c r="D39" s="80">
        <v>1752.8804751109999</v>
      </c>
      <c r="E39" s="83">
        <v>2264.0049317373227</v>
      </c>
      <c r="F39" s="22" t="s">
        <v>241</v>
      </c>
      <c r="G39" s="37">
        <v>24.903866428200445</v>
      </c>
      <c r="H39" s="33">
        <v>29.159116316470801</v>
      </c>
    </row>
    <row r="40" spans="1:8" x14ac:dyDescent="0.25">
      <c r="A40" s="34"/>
      <c r="B40" s="25" t="s">
        <v>242</v>
      </c>
      <c r="C40" s="82">
        <v>1340.965402221</v>
      </c>
      <c r="D40" s="82">
        <v>1315.3512024869999</v>
      </c>
      <c r="E40" s="82">
        <v>1690.827283091</v>
      </c>
      <c r="F40" s="27"/>
      <c r="G40" s="28">
        <v>26.090298846676774</v>
      </c>
      <c r="H40" s="29">
        <v>28.545690298839475</v>
      </c>
    </row>
    <row r="41" spans="1:8" x14ac:dyDescent="0.25">
      <c r="A41" s="30" t="s">
        <v>20</v>
      </c>
      <c r="B41" s="31" t="s">
        <v>3</v>
      </c>
      <c r="C41" s="80">
        <v>93.722217442000002</v>
      </c>
      <c r="D41" s="80">
        <v>88.555282128000002</v>
      </c>
      <c r="E41" s="83">
        <v>76.173467079223798</v>
      </c>
      <c r="F41" s="22" t="s">
        <v>241</v>
      </c>
      <c r="G41" s="23">
        <v>-18.724215924187078</v>
      </c>
      <c r="H41" s="24">
        <v>-13.982017505041895</v>
      </c>
    </row>
    <row r="42" spans="1:8" x14ac:dyDescent="0.25">
      <c r="A42" s="34"/>
      <c r="B42" s="25" t="s">
        <v>242</v>
      </c>
      <c r="C42" s="82">
        <v>69.503346272000002</v>
      </c>
      <c r="D42" s="82">
        <v>69.027641484</v>
      </c>
      <c r="E42" s="82">
        <v>58.381685398999998</v>
      </c>
      <c r="F42" s="27"/>
      <c r="G42" s="38">
        <v>-16.00161930258092</v>
      </c>
      <c r="H42" s="24">
        <v>-15.422743492500231</v>
      </c>
    </row>
    <row r="43" spans="1:8" x14ac:dyDescent="0.25">
      <c r="A43" s="30" t="s">
        <v>21</v>
      </c>
      <c r="B43" s="31" t="s">
        <v>3</v>
      </c>
      <c r="C43" s="80">
        <v>24.349907472999998</v>
      </c>
      <c r="D43" s="80">
        <v>21.615658198999999</v>
      </c>
      <c r="E43" s="83">
        <v>23.000104873358236</v>
      </c>
      <c r="F43" s="22" t="s">
        <v>241</v>
      </c>
      <c r="G43" s="37">
        <v>-5.5433582289315382</v>
      </c>
      <c r="H43" s="33">
        <v>6.4048323748119032</v>
      </c>
    </row>
    <row r="44" spans="1:8" x14ac:dyDescent="0.25">
      <c r="A44" s="34"/>
      <c r="B44" s="25" t="s">
        <v>242</v>
      </c>
      <c r="C44" s="82">
        <v>18.873442777000001</v>
      </c>
      <c r="D44" s="82">
        <v>16.364924212999998</v>
      </c>
      <c r="E44" s="82">
        <v>17.548965453000001</v>
      </c>
      <c r="F44" s="27"/>
      <c r="G44" s="28">
        <v>-7.0176773768804139</v>
      </c>
      <c r="H44" s="29">
        <v>7.2352381507481738</v>
      </c>
    </row>
    <row r="45" spans="1:8" x14ac:dyDescent="0.25">
      <c r="A45" s="30" t="s">
        <v>22</v>
      </c>
      <c r="B45" s="31" t="s">
        <v>3</v>
      </c>
      <c r="C45" s="80">
        <v>5.2687985169999996</v>
      </c>
      <c r="D45" s="80">
        <v>3.5826513050000002</v>
      </c>
      <c r="E45" s="83">
        <v>3.4598096390694328</v>
      </c>
      <c r="F45" s="22" t="s">
        <v>241</v>
      </c>
      <c r="G45" s="37">
        <v>-34.33399231520788</v>
      </c>
      <c r="H45" s="33">
        <v>-3.4287921283081033</v>
      </c>
    </row>
    <row r="46" spans="1:8" x14ac:dyDescent="0.25">
      <c r="A46" s="34"/>
      <c r="B46" s="25" t="s">
        <v>242</v>
      </c>
      <c r="C46" s="82">
        <v>4.2776484469999998</v>
      </c>
      <c r="D46" s="82">
        <v>3.0345035880000002</v>
      </c>
      <c r="E46" s="82">
        <v>2.8888069729999999</v>
      </c>
      <c r="F46" s="27"/>
      <c r="G46" s="28">
        <v>-32.467405660089298</v>
      </c>
      <c r="H46" s="29">
        <v>-4.8013327641516099</v>
      </c>
    </row>
    <row r="47" spans="1:8" x14ac:dyDescent="0.25">
      <c r="A47" s="30" t="s">
        <v>190</v>
      </c>
      <c r="B47" s="31" t="s">
        <v>3</v>
      </c>
      <c r="C47" s="80">
        <v>320.23655932700001</v>
      </c>
      <c r="D47" s="80">
        <v>325.71855430400001</v>
      </c>
      <c r="E47" s="83">
        <v>392.11017199841831</v>
      </c>
      <c r="F47" s="22" t="s">
        <v>241</v>
      </c>
      <c r="G47" s="23">
        <v>22.443912344819665</v>
      </c>
      <c r="H47" s="24">
        <v>20.383124270057266</v>
      </c>
    </row>
    <row r="48" spans="1:8" x14ac:dyDescent="0.25">
      <c r="A48" s="30"/>
      <c r="B48" s="25" t="s">
        <v>242</v>
      </c>
      <c r="C48" s="82">
        <v>232.55676969000001</v>
      </c>
      <c r="D48" s="82">
        <v>248.23417762700001</v>
      </c>
      <c r="E48" s="82">
        <v>293.98636081900003</v>
      </c>
      <c r="F48" s="27"/>
      <c r="G48" s="38">
        <v>26.414879777908055</v>
      </c>
      <c r="H48" s="24">
        <v>18.431057169229888</v>
      </c>
    </row>
    <row r="49" spans="1:8" x14ac:dyDescent="0.25">
      <c r="A49" s="39" t="s">
        <v>12</v>
      </c>
      <c r="B49" s="31" t="s">
        <v>3</v>
      </c>
      <c r="C49" s="80">
        <v>8.6793589230000006</v>
      </c>
      <c r="D49" s="80">
        <v>3.5029887359999998</v>
      </c>
      <c r="E49" s="83">
        <v>5.6626094082244514</v>
      </c>
      <c r="F49" s="22" t="s">
        <v>241</v>
      </c>
      <c r="G49" s="37">
        <v>-34.757745837440453</v>
      </c>
      <c r="H49" s="33">
        <v>61.65080264261664</v>
      </c>
    </row>
    <row r="50" spans="1:8" x14ac:dyDescent="0.25">
      <c r="A50" s="34"/>
      <c r="B50" s="25" t="s">
        <v>242</v>
      </c>
      <c r="C50" s="82">
        <v>3.542371696</v>
      </c>
      <c r="D50" s="82">
        <v>2.7151463570000001</v>
      </c>
      <c r="E50" s="82">
        <v>3.376975415</v>
      </c>
      <c r="F50" s="27"/>
      <c r="G50" s="28">
        <v>-4.6690831791244136</v>
      </c>
      <c r="H50" s="29">
        <v>24.375446881296781</v>
      </c>
    </row>
    <row r="51" spans="1:8" x14ac:dyDescent="0.25">
      <c r="A51" s="39" t="s">
        <v>23</v>
      </c>
      <c r="B51" s="31" t="s">
        <v>3</v>
      </c>
      <c r="C51" s="80">
        <v>141.880871996</v>
      </c>
      <c r="D51" s="80">
        <v>142.29272244500001</v>
      </c>
      <c r="E51" s="83">
        <v>138.26322523347972</v>
      </c>
      <c r="F51" s="22" t="s">
        <v>241</v>
      </c>
      <c r="G51" s="23">
        <v>-2.5497776491127553</v>
      </c>
      <c r="H51" s="24">
        <v>-2.8318364722256177</v>
      </c>
    </row>
    <row r="52" spans="1:8" x14ac:dyDescent="0.25">
      <c r="A52" s="34"/>
      <c r="B52" s="25" t="s">
        <v>242</v>
      </c>
      <c r="C52" s="82">
        <v>103.53655944899999</v>
      </c>
      <c r="D52" s="82">
        <v>102.584398699</v>
      </c>
      <c r="E52" s="82">
        <v>100.081843511</v>
      </c>
      <c r="F52" s="27"/>
      <c r="G52" s="28">
        <v>-3.3367111640422138</v>
      </c>
      <c r="H52" s="29">
        <v>-2.4395085605004425</v>
      </c>
    </row>
    <row r="53" spans="1:8" x14ac:dyDescent="0.25">
      <c r="A53" s="30" t="s">
        <v>24</v>
      </c>
      <c r="B53" s="31" t="s">
        <v>3</v>
      </c>
      <c r="C53" s="80">
        <v>181.74737132600001</v>
      </c>
      <c r="D53" s="80">
        <v>347.89311664899998</v>
      </c>
      <c r="E53" s="83">
        <v>257.75655075925101</v>
      </c>
      <c r="F53" s="22" t="s">
        <v>241</v>
      </c>
      <c r="G53" s="23">
        <v>41.821336330038804</v>
      </c>
      <c r="H53" s="24">
        <v>-25.909269708457757</v>
      </c>
    </row>
    <row r="54" spans="1:8" ht="13.8" thickBot="1" x14ac:dyDescent="0.3">
      <c r="A54" s="41"/>
      <c r="B54" s="42" t="s">
        <v>242</v>
      </c>
      <c r="C54" s="86">
        <v>160.911226169</v>
      </c>
      <c r="D54" s="86">
        <v>248.182199771</v>
      </c>
      <c r="E54" s="86">
        <v>196.60972089200001</v>
      </c>
      <c r="F54" s="44"/>
      <c r="G54" s="45">
        <v>22.185210797851369</v>
      </c>
      <c r="H54" s="46">
        <v>-20.78008774464341</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15</v>
      </c>
    </row>
    <row r="62" spans="1:8"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45</v>
      </c>
      <c r="B7" s="19" t="s">
        <v>3</v>
      </c>
      <c r="C7" s="20">
        <v>15847</v>
      </c>
      <c r="D7" s="20">
        <v>16072.498266667</v>
      </c>
      <c r="E7" s="21">
        <v>14374.019607946191</v>
      </c>
      <c r="F7" s="22" t="s">
        <v>241</v>
      </c>
      <c r="G7" s="23">
        <v>-9.2950109929564491</v>
      </c>
      <c r="H7" s="24">
        <v>-10.567608286779588</v>
      </c>
    </row>
    <row r="8" spans="1:8" ht="12.75" customHeight="1" x14ac:dyDescent="0.25">
      <c r="A8" s="199"/>
      <c r="B8" s="25" t="s">
        <v>242</v>
      </c>
      <c r="C8" s="26">
        <v>12573</v>
      </c>
      <c r="D8" s="26">
        <v>13189.705697693</v>
      </c>
      <c r="E8" s="26">
        <v>11662.40563067</v>
      </c>
      <c r="F8" s="27"/>
      <c r="G8" s="28">
        <v>-7.242458994114358</v>
      </c>
      <c r="H8" s="29">
        <v>-11.579485562669817</v>
      </c>
    </row>
    <row r="9" spans="1:8" x14ac:dyDescent="0.25">
      <c r="A9" s="30" t="s">
        <v>18</v>
      </c>
      <c r="B9" s="31" t="s">
        <v>3</v>
      </c>
      <c r="C9" s="20">
        <v>3370</v>
      </c>
      <c r="D9" s="20">
        <v>1877.5236</v>
      </c>
      <c r="E9" s="21">
        <v>1624.1510674277094</v>
      </c>
      <c r="F9" s="22" t="s">
        <v>241</v>
      </c>
      <c r="G9" s="32">
        <v>-51.805606307783101</v>
      </c>
      <c r="H9" s="33">
        <v>-13.495038494977678</v>
      </c>
    </row>
    <row r="10" spans="1:8" x14ac:dyDescent="0.25">
      <c r="A10" s="34"/>
      <c r="B10" s="25" t="s">
        <v>242</v>
      </c>
      <c r="C10" s="26">
        <v>2612</v>
      </c>
      <c r="D10" s="26">
        <v>1585.2172869569999</v>
      </c>
      <c r="E10" s="26">
        <v>1331.6390965410001</v>
      </c>
      <c r="F10" s="27"/>
      <c r="G10" s="35">
        <v>-49.01841131160031</v>
      </c>
      <c r="H10" s="29">
        <v>-15.996431057269831</v>
      </c>
    </row>
    <row r="11" spans="1:8" x14ac:dyDescent="0.25">
      <c r="A11" s="30" t="s">
        <v>19</v>
      </c>
      <c r="B11" s="31" t="s">
        <v>3</v>
      </c>
      <c r="C11" s="20">
        <v>3303</v>
      </c>
      <c r="D11" s="20">
        <v>3615.4119999999998</v>
      </c>
      <c r="E11" s="21">
        <v>4381.5042590815992</v>
      </c>
      <c r="F11" s="22" t="s">
        <v>241</v>
      </c>
      <c r="G11" s="37">
        <v>32.652263369106862</v>
      </c>
      <c r="H11" s="33">
        <v>21.189625389349814</v>
      </c>
    </row>
    <row r="12" spans="1:8" x14ac:dyDescent="0.25">
      <c r="A12" s="34"/>
      <c r="B12" s="25" t="s">
        <v>242</v>
      </c>
      <c r="C12" s="26">
        <v>2699</v>
      </c>
      <c r="D12" s="26">
        <v>2920.3909565220001</v>
      </c>
      <c r="E12" s="26">
        <v>3552.7969884710001</v>
      </c>
      <c r="F12" s="27"/>
      <c r="G12" s="28">
        <v>31.633826916302354</v>
      </c>
      <c r="H12" s="29">
        <v>21.654841470340514</v>
      </c>
    </row>
    <row r="13" spans="1:8" x14ac:dyDescent="0.25">
      <c r="A13" s="30" t="s">
        <v>20</v>
      </c>
      <c r="B13" s="31" t="s">
        <v>3</v>
      </c>
      <c r="C13" s="20">
        <v>2131</v>
      </c>
      <c r="D13" s="20">
        <v>1697.0057142860001</v>
      </c>
      <c r="E13" s="21">
        <v>1494.6439343090447</v>
      </c>
      <c r="F13" s="22" t="s">
        <v>241</v>
      </c>
      <c r="G13" s="23">
        <v>-29.861851979866515</v>
      </c>
      <c r="H13" s="24">
        <v>-11.924637511435691</v>
      </c>
    </row>
    <row r="14" spans="1:8" x14ac:dyDescent="0.25">
      <c r="A14" s="34"/>
      <c r="B14" s="25" t="s">
        <v>242</v>
      </c>
      <c r="C14" s="26">
        <v>1658</v>
      </c>
      <c r="D14" s="26">
        <v>1334.519503106</v>
      </c>
      <c r="E14" s="26">
        <v>1171.189042129</v>
      </c>
      <c r="F14" s="27"/>
      <c r="G14" s="38">
        <v>-29.361336421652595</v>
      </c>
      <c r="H14" s="24">
        <v>-12.238896516451049</v>
      </c>
    </row>
    <row r="15" spans="1:8" x14ac:dyDescent="0.25">
      <c r="A15" s="30" t="s">
        <v>21</v>
      </c>
      <c r="B15" s="31" t="s">
        <v>3</v>
      </c>
      <c r="C15" s="20">
        <v>411</v>
      </c>
      <c r="D15" s="20">
        <v>413.16833333300002</v>
      </c>
      <c r="E15" s="21">
        <v>352.85627418200767</v>
      </c>
      <c r="F15" s="22" t="s">
        <v>241</v>
      </c>
      <c r="G15" s="37">
        <v>-14.146891926518805</v>
      </c>
      <c r="H15" s="33">
        <v>-14.597454423590307</v>
      </c>
    </row>
    <row r="16" spans="1:8" x14ac:dyDescent="0.25">
      <c r="A16" s="34"/>
      <c r="B16" s="25" t="s">
        <v>242</v>
      </c>
      <c r="C16" s="26">
        <v>302</v>
      </c>
      <c r="D16" s="26">
        <v>340.02652173899997</v>
      </c>
      <c r="E16" s="26">
        <v>279.22180395399999</v>
      </c>
      <c r="F16" s="27"/>
      <c r="G16" s="28">
        <v>-7.5424490218543099</v>
      </c>
      <c r="H16" s="29">
        <v>-17.882345610579435</v>
      </c>
    </row>
    <row r="17" spans="1:8" x14ac:dyDescent="0.25">
      <c r="A17" s="30" t="s">
        <v>22</v>
      </c>
      <c r="B17" s="31" t="s">
        <v>3</v>
      </c>
      <c r="C17" s="20">
        <v>390</v>
      </c>
      <c r="D17" s="20">
        <v>285.16833333300002</v>
      </c>
      <c r="E17" s="21">
        <v>300.54589199043278</v>
      </c>
      <c r="F17" s="22" t="s">
        <v>241</v>
      </c>
      <c r="G17" s="37">
        <v>-22.936950771683911</v>
      </c>
      <c r="H17" s="33">
        <v>5.3924496025566526</v>
      </c>
    </row>
    <row r="18" spans="1:8" x14ac:dyDescent="0.25">
      <c r="A18" s="34"/>
      <c r="B18" s="25" t="s">
        <v>242</v>
      </c>
      <c r="C18" s="26">
        <v>296</v>
      </c>
      <c r="D18" s="26">
        <v>218.026521739</v>
      </c>
      <c r="E18" s="26">
        <v>229.22180395399999</v>
      </c>
      <c r="F18" s="27"/>
      <c r="G18" s="28">
        <v>-22.560201366891903</v>
      </c>
      <c r="H18" s="29">
        <v>5.1348258577467334</v>
      </c>
    </row>
    <row r="19" spans="1:8" x14ac:dyDescent="0.25">
      <c r="A19" s="30" t="s">
        <v>190</v>
      </c>
      <c r="B19" s="31" t="s">
        <v>3</v>
      </c>
      <c r="C19" s="20">
        <v>3743</v>
      </c>
      <c r="D19" s="20">
        <v>4681.0142857139999</v>
      </c>
      <c r="E19" s="21">
        <v>3505.4319597523813</v>
      </c>
      <c r="F19" s="22" t="s">
        <v>241</v>
      </c>
      <c r="G19" s="23">
        <v>-6.3469954648041238</v>
      </c>
      <c r="H19" s="24">
        <v>-25.113837604584575</v>
      </c>
    </row>
    <row r="20" spans="1:8" x14ac:dyDescent="0.25">
      <c r="A20" s="30"/>
      <c r="B20" s="25" t="s">
        <v>242</v>
      </c>
      <c r="C20" s="26">
        <v>3148</v>
      </c>
      <c r="D20" s="26">
        <v>4054.7987577640001</v>
      </c>
      <c r="E20" s="26">
        <v>3006.4726053230002</v>
      </c>
      <c r="F20" s="27"/>
      <c r="G20" s="38">
        <v>-4.4957876326874242</v>
      </c>
      <c r="H20" s="24">
        <v>-25.853962553226552</v>
      </c>
    </row>
    <row r="21" spans="1:8" x14ac:dyDescent="0.25">
      <c r="A21" s="39" t="s">
        <v>12</v>
      </c>
      <c r="B21" s="31" t="s">
        <v>3</v>
      </c>
      <c r="C21" s="20">
        <v>53</v>
      </c>
      <c r="D21" s="20">
        <v>44.701000000000001</v>
      </c>
      <c r="E21" s="21">
        <v>43.608728203620188</v>
      </c>
      <c r="F21" s="22" t="s">
        <v>241</v>
      </c>
      <c r="G21" s="37">
        <v>-17.719380747886433</v>
      </c>
      <c r="H21" s="33">
        <v>-2.4435064011539112</v>
      </c>
    </row>
    <row r="22" spans="1:8" x14ac:dyDescent="0.25">
      <c r="A22" s="34"/>
      <c r="B22" s="25" t="s">
        <v>242</v>
      </c>
      <c r="C22" s="26">
        <v>40</v>
      </c>
      <c r="D22" s="26">
        <v>36.615913042999999</v>
      </c>
      <c r="E22" s="26">
        <v>34.733082373000002</v>
      </c>
      <c r="F22" s="27"/>
      <c r="G22" s="28">
        <v>-13.167294067499995</v>
      </c>
      <c r="H22" s="29">
        <v>-5.1421103927925742</v>
      </c>
    </row>
    <row r="23" spans="1:8" x14ac:dyDescent="0.25">
      <c r="A23" s="39" t="s">
        <v>23</v>
      </c>
      <c r="B23" s="31" t="s">
        <v>3</v>
      </c>
      <c r="C23" s="20">
        <v>1427</v>
      </c>
      <c r="D23" s="20">
        <v>1718.168333333</v>
      </c>
      <c r="E23" s="21">
        <v>1858.685971638623</v>
      </c>
      <c r="F23" s="22" t="s">
        <v>241</v>
      </c>
      <c r="G23" s="23">
        <v>30.251294438586058</v>
      </c>
      <c r="H23" s="24">
        <v>8.1783394315642539</v>
      </c>
    </row>
    <row r="24" spans="1:8" x14ac:dyDescent="0.25">
      <c r="A24" s="34"/>
      <c r="B24" s="25" t="s">
        <v>242</v>
      </c>
      <c r="C24" s="26">
        <v>1024</v>
      </c>
      <c r="D24" s="26">
        <v>1206.0265217389999</v>
      </c>
      <c r="E24" s="26">
        <v>1314.2218039540001</v>
      </c>
      <c r="F24" s="27"/>
      <c r="G24" s="28">
        <v>28.341973042382818</v>
      </c>
      <c r="H24" s="29">
        <v>8.9712191452465504</v>
      </c>
    </row>
    <row r="25" spans="1:8" x14ac:dyDescent="0.25">
      <c r="A25" s="30" t="s">
        <v>24</v>
      </c>
      <c r="B25" s="31" t="s">
        <v>3</v>
      </c>
      <c r="C25" s="20">
        <v>1533</v>
      </c>
      <c r="D25" s="20">
        <v>2353.3366666669999</v>
      </c>
      <c r="E25" s="21">
        <v>1293.8912350111123</v>
      </c>
      <c r="F25" s="22" t="s">
        <v>241</v>
      </c>
      <c r="G25" s="23">
        <v>-15.597440638544541</v>
      </c>
      <c r="H25" s="24">
        <v>-45.018863924657516</v>
      </c>
    </row>
    <row r="26" spans="1:8" ht="13.8" thickBot="1" x14ac:dyDescent="0.3">
      <c r="A26" s="41"/>
      <c r="B26" s="42" t="s">
        <v>242</v>
      </c>
      <c r="C26" s="43">
        <v>1199</v>
      </c>
      <c r="D26" s="43">
        <v>1999.0530434780001</v>
      </c>
      <c r="E26" s="43">
        <v>1068.4436079090001</v>
      </c>
      <c r="F26" s="44"/>
      <c r="G26" s="45">
        <v>-10.888773318682226</v>
      </c>
      <c r="H26" s="46">
        <v>-46.552513381531071</v>
      </c>
    </row>
    <row r="31" spans="1:8" x14ac:dyDescent="0.25">
      <c r="A31" s="47"/>
      <c r="B31" s="48"/>
      <c r="C31" s="49"/>
      <c r="D31" s="55"/>
      <c r="E31" s="49"/>
      <c r="F31" s="49"/>
      <c r="G31" s="50"/>
      <c r="H31" s="51"/>
    </row>
    <row r="32" spans="1:8" ht="16.8" thickBot="1" x14ac:dyDescent="0.4">
      <c r="A32" s="4" t="s">
        <v>98</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45</v>
      </c>
      <c r="B35" s="19" t="s">
        <v>3</v>
      </c>
      <c r="C35" s="80">
        <v>812.54066571700002</v>
      </c>
      <c r="D35" s="80">
        <v>734.41756642099995</v>
      </c>
      <c r="E35" s="83">
        <v>725.99739566642972</v>
      </c>
      <c r="F35" s="22" t="s">
        <v>241</v>
      </c>
      <c r="G35" s="23">
        <v>-10.650946309770603</v>
      </c>
      <c r="H35" s="24">
        <v>-1.1465099882623804</v>
      </c>
    </row>
    <row r="36" spans="1:8" ht="12.75" customHeight="1" x14ac:dyDescent="0.25">
      <c r="A36" s="199"/>
      <c r="B36" s="25" t="s">
        <v>242</v>
      </c>
      <c r="C36" s="82">
        <v>604.43125511999995</v>
      </c>
      <c r="D36" s="82">
        <v>582.27107037099995</v>
      </c>
      <c r="E36" s="82">
        <v>563.23942172800002</v>
      </c>
      <c r="F36" s="27"/>
      <c r="G36" s="28">
        <v>-6.8149740839960344</v>
      </c>
      <c r="H36" s="29">
        <v>-3.2685203870550765</v>
      </c>
    </row>
    <row r="37" spans="1:8" x14ac:dyDescent="0.25">
      <c r="A37" s="30" t="s">
        <v>18</v>
      </c>
      <c r="B37" s="31" t="s">
        <v>3</v>
      </c>
      <c r="C37" s="80">
        <v>447.371126667</v>
      </c>
      <c r="D37" s="80">
        <v>300.22438638900002</v>
      </c>
      <c r="E37" s="83">
        <v>291.35332782500751</v>
      </c>
      <c r="F37" s="22" t="s">
        <v>241</v>
      </c>
      <c r="G37" s="32">
        <v>-34.874355885314898</v>
      </c>
      <c r="H37" s="33">
        <v>-2.9548094579160136</v>
      </c>
    </row>
    <row r="38" spans="1:8" x14ac:dyDescent="0.25">
      <c r="A38" s="34"/>
      <c r="B38" s="25" t="s">
        <v>242</v>
      </c>
      <c r="C38" s="82">
        <v>313.78220097000002</v>
      </c>
      <c r="D38" s="82">
        <v>234.18574698899999</v>
      </c>
      <c r="E38" s="82">
        <v>219.07786873500001</v>
      </c>
      <c r="F38" s="27"/>
      <c r="G38" s="35">
        <v>-30.181550114136172</v>
      </c>
      <c r="H38" s="29">
        <v>-6.451237296994691</v>
      </c>
    </row>
    <row r="39" spans="1:8" x14ac:dyDescent="0.25">
      <c r="A39" s="30" t="s">
        <v>19</v>
      </c>
      <c r="B39" s="31" t="s">
        <v>3</v>
      </c>
      <c r="C39" s="80">
        <v>151.449725927</v>
      </c>
      <c r="D39" s="80">
        <v>154.376926005</v>
      </c>
      <c r="E39" s="83">
        <v>227.56818069251091</v>
      </c>
      <c r="F39" s="22" t="s">
        <v>241</v>
      </c>
      <c r="G39" s="37">
        <v>50.259882809032348</v>
      </c>
      <c r="H39" s="33">
        <v>47.410747565436282</v>
      </c>
    </row>
    <row r="40" spans="1:8" x14ac:dyDescent="0.25">
      <c r="A40" s="34"/>
      <c r="B40" s="25" t="s">
        <v>242</v>
      </c>
      <c r="C40" s="82">
        <v>122.058608944</v>
      </c>
      <c r="D40" s="82">
        <v>124.095178436</v>
      </c>
      <c r="E40" s="82">
        <v>183.08785355399999</v>
      </c>
      <c r="F40" s="27"/>
      <c r="G40" s="28">
        <v>49.999950956347504</v>
      </c>
      <c r="H40" s="29">
        <v>47.538249158023859</v>
      </c>
    </row>
    <row r="41" spans="1:8" x14ac:dyDescent="0.25">
      <c r="A41" s="30" t="s">
        <v>20</v>
      </c>
      <c r="B41" s="31" t="s">
        <v>3</v>
      </c>
      <c r="C41" s="80">
        <v>54.706122268999998</v>
      </c>
      <c r="D41" s="80">
        <v>44.724691919000001</v>
      </c>
      <c r="E41" s="83">
        <v>42.20270644585878</v>
      </c>
      <c r="F41" s="22" t="s">
        <v>241</v>
      </c>
      <c r="G41" s="23">
        <v>-22.855606108690424</v>
      </c>
      <c r="H41" s="24">
        <v>-5.6389107782089098</v>
      </c>
    </row>
    <row r="42" spans="1:8" x14ac:dyDescent="0.25">
      <c r="A42" s="34"/>
      <c r="B42" s="25" t="s">
        <v>242</v>
      </c>
      <c r="C42" s="82">
        <v>44.283214352999998</v>
      </c>
      <c r="D42" s="82">
        <v>36.831822193000001</v>
      </c>
      <c r="E42" s="82">
        <v>34.555004701999998</v>
      </c>
      <c r="F42" s="27"/>
      <c r="G42" s="38">
        <v>-21.968165123363406</v>
      </c>
      <c r="H42" s="24">
        <v>-6.1816585643506841</v>
      </c>
    </row>
    <row r="43" spans="1:8" x14ac:dyDescent="0.25">
      <c r="A43" s="30" t="s">
        <v>21</v>
      </c>
      <c r="B43" s="31" t="s">
        <v>3</v>
      </c>
      <c r="C43" s="80">
        <v>7.6826485289999997</v>
      </c>
      <c r="D43" s="80">
        <v>9.7928673289999999</v>
      </c>
      <c r="E43" s="83">
        <v>9.5366631094741408</v>
      </c>
      <c r="F43" s="22" t="s">
        <v>241</v>
      </c>
      <c r="G43" s="37">
        <v>24.132492505360844</v>
      </c>
      <c r="H43" s="33">
        <v>-2.6162329266644093</v>
      </c>
    </row>
    <row r="44" spans="1:8" x14ac:dyDescent="0.25">
      <c r="A44" s="34"/>
      <c r="B44" s="25" t="s">
        <v>242</v>
      </c>
      <c r="C44" s="82">
        <v>3.3868384069999999</v>
      </c>
      <c r="D44" s="82">
        <v>7.1686970289999996</v>
      </c>
      <c r="E44" s="82">
        <v>5.7214225980000002</v>
      </c>
      <c r="F44" s="27"/>
      <c r="G44" s="28">
        <v>68.931077023776055</v>
      </c>
      <c r="H44" s="29">
        <v>-20.188807326425504</v>
      </c>
    </row>
    <row r="45" spans="1:8" x14ac:dyDescent="0.25">
      <c r="A45" s="30" t="s">
        <v>22</v>
      </c>
      <c r="B45" s="31" t="s">
        <v>3</v>
      </c>
      <c r="C45" s="80">
        <v>2.58368134</v>
      </c>
      <c r="D45" s="80">
        <v>1.438553446</v>
      </c>
      <c r="E45" s="83">
        <v>1.8254170694527498</v>
      </c>
      <c r="F45" s="22" t="s">
        <v>241</v>
      </c>
      <c r="G45" s="37">
        <v>-29.34821174763178</v>
      </c>
      <c r="H45" s="33">
        <v>26.892544349217729</v>
      </c>
    </row>
    <row r="46" spans="1:8" x14ac:dyDescent="0.25">
      <c r="A46" s="34"/>
      <c r="B46" s="25" t="s">
        <v>242</v>
      </c>
      <c r="C46" s="82">
        <v>1.904310956</v>
      </c>
      <c r="D46" s="82">
        <v>1.1714797509999999</v>
      </c>
      <c r="E46" s="82">
        <v>1.4363133370000001</v>
      </c>
      <c r="F46" s="27"/>
      <c r="G46" s="28">
        <v>-24.575693246182212</v>
      </c>
      <c r="H46" s="29">
        <v>22.60675745986498</v>
      </c>
    </row>
    <row r="47" spans="1:8" x14ac:dyDescent="0.25">
      <c r="A47" s="30" t="s">
        <v>190</v>
      </c>
      <c r="B47" s="31" t="s">
        <v>3</v>
      </c>
      <c r="C47" s="80">
        <v>86.685713366000002</v>
      </c>
      <c r="D47" s="80">
        <v>146.905877734</v>
      </c>
      <c r="E47" s="83">
        <v>81.735796337221771</v>
      </c>
      <c r="F47" s="22" t="s">
        <v>241</v>
      </c>
      <c r="G47" s="23">
        <v>-5.7101877997807264</v>
      </c>
      <c r="H47" s="24">
        <v>-44.361793007888082</v>
      </c>
    </row>
    <row r="48" spans="1:8" x14ac:dyDescent="0.25">
      <c r="A48" s="30"/>
      <c r="B48" s="25" t="s">
        <v>242</v>
      </c>
      <c r="C48" s="82">
        <v>73.084796553999993</v>
      </c>
      <c r="D48" s="82">
        <v>120.604216346</v>
      </c>
      <c r="E48" s="82">
        <v>67.694536240000005</v>
      </c>
      <c r="F48" s="27"/>
      <c r="G48" s="38">
        <v>-7.3753510554240904</v>
      </c>
      <c r="H48" s="24">
        <v>-43.870506114154452</v>
      </c>
    </row>
    <row r="49" spans="1:8" x14ac:dyDescent="0.25">
      <c r="A49" s="39" t="s">
        <v>12</v>
      </c>
      <c r="B49" s="31" t="s">
        <v>3</v>
      </c>
      <c r="C49" s="80">
        <v>0.81083148599999999</v>
      </c>
      <c r="D49" s="80">
        <v>0.53863706099999997</v>
      </c>
      <c r="E49" s="83">
        <v>0.47344490670761519</v>
      </c>
      <c r="F49" s="22" t="s">
        <v>241</v>
      </c>
      <c r="G49" s="37">
        <v>-41.609950417291117</v>
      </c>
      <c r="H49" s="33">
        <v>-12.103169093369303</v>
      </c>
    </row>
    <row r="50" spans="1:8" x14ac:dyDescent="0.25">
      <c r="A50" s="34"/>
      <c r="B50" s="25" t="s">
        <v>242</v>
      </c>
      <c r="C50" s="82">
        <v>0.750363593</v>
      </c>
      <c r="D50" s="82">
        <v>0.33952818400000001</v>
      </c>
      <c r="E50" s="82">
        <v>0.33392603900000001</v>
      </c>
      <c r="F50" s="27"/>
      <c r="G50" s="28">
        <v>-55.498102238017296</v>
      </c>
      <c r="H50" s="29">
        <v>-1.6499793725518828</v>
      </c>
    </row>
    <row r="51" spans="1:8" x14ac:dyDescent="0.25">
      <c r="A51" s="39" t="s">
        <v>23</v>
      </c>
      <c r="B51" s="31" t="s">
        <v>3</v>
      </c>
      <c r="C51" s="80">
        <v>36.339093022</v>
      </c>
      <c r="D51" s="80">
        <v>44.321216325999998</v>
      </c>
      <c r="E51" s="83">
        <v>44.596026634277614</v>
      </c>
      <c r="F51" s="22" t="s">
        <v>241</v>
      </c>
      <c r="G51" s="23">
        <v>22.721903398301095</v>
      </c>
      <c r="H51" s="24">
        <v>0.62004234327930874</v>
      </c>
    </row>
    <row r="52" spans="1:8" x14ac:dyDescent="0.25">
      <c r="A52" s="34"/>
      <c r="B52" s="25" t="s">
        <v>242</v>
      </c>
      <c r="C52" s="82">
        <v>26.518281372000001</v>
      </c>
      <c r="D52" s="82">
        <v>29.658616431999999</v>
      </c>
      <c r="E52" s="82">
        <v>30.691679317999998</v>
      </c>
      <c r="F52" s="27"/>
      <c r="G52" s="28">
        <v>15.737814556891252</v>
      </c>
      <c r="H52" s="29">
        <v>3.4831796296653295</v>
      </c>
    </row>
    <row r="53" spans="1:8" x14ac:dyDescent="0.25">
      <c r="A53" s="30" t="s">
        <v>24</v>
      </c>
      <c r="B53" s="31" t="s">
        <v>3</v>
      </c>
      <c r="C53" s="80">
        <v>24.910723111999999</v>
      </c>
      <c r="D53" s="80">
        <v>32.094410214</v>
      </c>
      <c r="E53" s="83">
        <v>24.835835363080061</v>
      </c>
      <c r="F53" s="22" t="s">
        <v>241</v>
      </c>
      <c r="G53" s="23">
        <v>-0.30062454864612675</v>
      </c>
      <c r="H53" s="24">
        <v>-22.616321043200401</v>
      </c>
    </row>
    <row r="54" spans="1:8" ht="13.8" thickBot="1" x14ac:dyDescent="0.3">
      <c r="A54" s="41"/>
      <c r="B54" s="42" t="s">
        <v>242</v>
      </c>
      <c r="C54" s="86">
        <v>18.662639971000001</v>
      </c>
      <c r="D54" s="86">
        <v>28.215785011000001</v>
      </c>
      <c r="E54" s="86">
        <v>20.640817205000001</v>
      </c>
      <c r="F54" s="44"/>
      <c r="G54" s="45">
        <v>10.599664554821302</v>
      </c>
      <c r="H54" s="46">
        <v>-26.846560544202049</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3">
        <v>16</v>
      </c>
    </row>
    <row r="62" spans="1:8"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164</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166</v>
      </c>
      <c r="B7" s="19" t="s">
        <v>3</v>
      </c>
      <c r="C7" s="20">
        <v>46146</v>
      </c>
      <c r="D7" s="20">
        <v>42956.936227273</v>
      </c>
      <c r="E7" s="79">
        <v>40196.348458787885</v>
      </c>
      <c r="F7" s="22" t="s">
        <v>241</v>
      </c>
      <c r="G7" s="23">
        <v>-12.893103500221287</v>
      </c>
      <c r="H7" s="24">
        <v>-6.4264074930288899</v>
      </c>
    </row>
    <row r="8" spans="1:8" x14ac:dyDescent="0.25">
      <c r="A8" s="199"/>
      <c r="B8" s="25" t="s">
        <v>242</v>
      </c>
      <c r="C8" s="26">
        <v>34214</v>
      </c>
      <c r="D8" s="26">
        <v>32945.626373626001</v>
      </c>
      <c r="E8" s="26">
        <v>30478.7670387</v>
      </c>
      <c r="F8" s="27"/>
      <c r="G8" s="28">
        <v>-10.917264749225467</v>
      </c>
      <c r="H8" s="29">
        <v>-7.4876686421139027</v>
      </c>
    </row>
    <row r="9" spans="1:8" x14ac:dyDescent="0.25">
      <c r="A9" s="30" t="s">
        <v>18</v>
      </c>
      <c r="B9" s="31" t="s">
        <v>3</v>
      </c>
      <c r="C9" s="20">
        <v>7893</v>
      </c>
      <c r="D9" s="20">
        <v>6046.3249999999998</v>
      </c>
      <c r="E9" s="36">
        <v>5099.7996105759712</v>
      </c>
      <c r="F9" s="22" t="s">
        <v>241</v>
      </c>
      <c r="G9" s="32">
        <v>-35.388323697251096</v>
      </c>
      <c r="H9" s="33">
        <v>-15.654556932087317</v>
      </c>
    </row>
    <row r="10" spans="1:8" x14ac:dyDescent="0.25">
      <c r="A10" s="34"/>
      <c r="B10" s="25" t="s">
        <v>242</v>
      </c>
      <c r="C10" s="26">
        <v>5747</v>
      </c>
      <c r="D10" s="26">
        <v>4559.8874999999998</v>
      </c>
      <c r="E10" s="26">
        <v>3800.7391758479998</v>
      </c>
      <c r="F10" s="27"/>
      <c r="G10" s="35">
        <v>-33.865683385279283</v>
      </c>
      <c r="H10" s="29">
        <v>-16.648400298296835</v>
      </c>
    </row>
    <row r="11" spans="1:8" x14ac:dyDescent="0.25">
      <c r="A11" s="30" t="s">
        <v>19</v>
      </c>
      <c r="B11" s="31" t="s">
        <v>3</v>
      </c>
      <c r="C11" s="20">
        <v>19070</v>
      </c>
      <c r="D11" s="20">
        <v>18245.972727273002</v>
      </c>
      <c r="E11" s="36">
        <v>19381.113871965357</v>
      </c>
      <c r="F11" s="22" t="s">
        <v>241</v>
      </c>
      <c r="G11" s="37">
        <v>1.6314308965147148</v>
      </c>
      <c r="H11" s="33">
        <v>6.2213243528289155</v>
      </c>
    </row>
    <row r="12" spans="1:8" x14ac:dyDescent="0.25">
      <c r="A12" s="34"/>
      <c r="B12" s="25" t="s">
        <v>242</v>
      </c>
      <c r="C12" s="26">
        <v>14114</v>
      </c>
      <c r="D12" s="26">
        <v>13850.631818182001</v>
      </c>
      <c r="E12" s="26">
        <v>14587.555484593</v>
      </c>
      <c r="F12" s="27"/>
      <c r="G12" s="28">
        <v>3.3552181138798431</v>
      </c>
      <c r="H12" s="29">
        <v>5.320505779697541</v>
      </c>
    </row>
    <row r="13" spans="1:8" x14ac:dyDescent="0.25">
      <c r="A13" s="30" t="s">
        <v>20</v>
      </c>
      <c r="B13" s="31" t="s">
        <v>3</v>
      </c>
      <c r="C13" s="20">
        <v>3868</v>
      </c>
      <c r="D13" s="20">
        <v>3402.9949999999999</v>
      </c>
      <c r="E13" s="36">
        <v>3061.4821986849051</v>
      </c>
      <c r="F13" s="22" t="s">
        <v>241</v>
      </c>
      <c r="G13" s="23">
        <v>-20.851028989531926</v>
      </c>
      <c r="H13" s="24">
        <v>-10.035653925882784</v>
      </c>
    </row>
    <row r="14" spans="1:8" x14ac:dyDescent="0.25">
      <c r="A14" s="34"/>
      <c r="B14" s="25" t="s">
        <v>242</v>
      </c>
      <c r="C14" s="26">
        <v>2890</v>
      </c>
      <c r="D14" s="26">
        <v>2416.5324999999998</v>
      </c>
      <c r="E14" s="26">
        <v>2210.5435055090002</v>
      </c>
      <c r="F14" s="27"/>
      <c r="G14" s="38">
        <v>-23.510605345709337</v>
      </c>
      <c r="H14" s="24">
        <v>-8.5241557682753921</v>
      </c>
    </row>
    <row r="15" spans="1:8" x14ac:dyDescent="0.25">
      <c r="A15" s="30" t="s">
        <v>21</v>
      </c>
      <c r="B15" s="31" t="s">
        <v>3</v>
      </c>
      <c r="C15" s="20">
        <v>1235</v>
      </c>
      <c r="D15" s="20">
        <v>1193.9949999999999</v>
      </c>
      <c r="E15" s="36">
        <v>1196.8158428176093</v>
      </c>
      <c r="F15" s="22" t="s">
        <v>241</v>
      </c>
      <c r="G15" s="37">
        <v>-3.0918345896672577</v>
      </c>
      <c r="H15" s="33">
        <v>0.23625248159409296</v>
      </c>
    </row>
    <row r="16" spans="1:8" x14ac:dyDescent="0.25">
      <c r="A16" s="34"/>
      <c r="B16" s="25" t="s">
        <v>242</v>
      </c>
      <c r="C16" s="26">
        <v>950</v>
      </c>
      <c r="D16" s="26">
        <v>899.53250000000003</v>
      </c>
      <c r="E16" s="26">
        <v>907.89350550899997</v>
      </c>
      <c r="F16" s="27"/>
      <c r="G16" s="28">
        <v>-4.4322625780000067</v>
      </c>
      <c r="H16" s="29">
        <v>0.92948342711352439</v>
      </c>
    </row>
    <row r="17" spans="1:8" x14ac:dyDescent="0.25">
      <c r="A17" s="30" t="s">
        <v>190</v>
      </c>
      <c r="B17" s="31" t="s">
        <v>3</v>
      </c>
      <c r="C17" s="20">
        <v>7513</v>
      </c>
      <c r="D17" s="20">
        <v>8019.3249999999998</v>
      </c>
      <c r="E17" s="36">
        <v>8038.5790191673159</v>
      </c>
      <c r="F17" s="22" t="s">
        <v>241</v>
      </c>
      <c r="G17" s="37">
        <v>6.9955945583297705</v>
      </c>
      <c r="H17" s="33">
        <v>0.24009525948028454</v>
      </c>
    </row>
    <row r="18" spans="1:8" x14ac:dyDescent="0.25">
      <c r="A18" s="34"/>
      <c r="B18" s="25" t="s">
        <v>242</v>
      </c>
      <c r="C18" s="26">
        <v>5531</v>
      </c>
      <c r="D18" s="26">
        <v>6207.8874999999998</v>
      </c>
      <c r="E18" s="26">
        <v>6117.7391758479998</v>
      </c>
      <c r="F18" s="27"/>
      <c r="G18" s="28">
        <v>10.608193380003598</v>
      </c>
      <c r="H18" s="29">
        <v>-1.4521578258626704</v>
      </c>
    </row>
    <row r="19" spans="1:8" x14ac:dyDescent="0.25">
      <c r="A19" s="39" t="s">
        <v>12</v>
      </c>
      <c r="B19" s="31" t="s">
        <v>3</v>
      </c>
      <c r="C19" s="20">
        <v>740</v>
      </c>
      <c r="D19" s="20">
        <v>615.995</v>
      </c>
      <c r="E19" s="36">
        <v>505.14779676592394</v>
      </c>
      <c r="F19" s="22" t="s">
        <v>241</v>
      </c>
      <c r="G19" s="37">
        <v>-31.736784220821093</v>
      </c>
      <c r="H19" s="33">
        <v>-17.994821911553842</v>
      </c>
    </row>
    <row r="20" spans="1:8" x14ac:dyDescent="0.25">
      <c r="A20" s="34"/>
      <c r="B20" s="25" t="s">
        <v>242</v>
      </c>
      <c r="C20" s="26">
        <v>578</v>
      </c>
      <c r="D20" s="26">
        <v>449.53250000000003</v>
      </c>
      <c r="E20" s="26">
        <v>376.89350550900002</v>
      </c>
      <c r="F20" s="27"/>
      <c r="G20" s="28">
        <v>-34.793511157612457</v>
      </c>
      <c r="H20" s="29">
        <v>-16.15878595896848</v>
      </c>
    </row>
    <row r="21" spans="1:8" x14ac:dyDescent="0.25">
      <c r="A21" s="39" t="s">
        <v>23</v>
      </c>
      <c r="B21" s="31" t="s">
        <v>3</v>
      </c>
      <c r="C21" s="20">
        <v>1003</v>
      </c>
      <c r="D21" s="20">
        <v>924.33</v>
      </c>
      <c r="E21" s="36">
        <v>657.70555072500065</v>
      </c>
      <c r="F21" s="22" t="s">
        <v>241</v>
      </c>
      <c r="G21" s="23">
        <v>-34.426166428215282</v>
      </c>
      <c r="H21" s="24">
        <v>-28.845158036090936</v>
      </c>
    </row>
    <row r="22" spans="1:8" x14ac:dyDescent="0.25">
      <c r="A22" s="34"/>
      <c r="B22" s="25" t="s">
        <v>242</v>
      </c>
      <c r="C22" s="26">
        <v>746</v>
      </c>
      <c r="D22" s="26">
        <v>722.35500000000002</v>
      </c>
      <c r="E22" s="26">
        <v>505.445670339</v>
      </c>
      <c r="F22" s="27"/>
      <c r="G22" s="38">
        <v>-32.245888694504018</v>
      </c>
      <c r="H22" s="24">
        <v>-30.028078944701704</v>
      </c>
    </row>
    <row r="23" spans="1:8" x14ac:dyDescent="0.25">
      <c r="A23" s="30" t="s">
        <v>24</v>
      </c>
      <c r="B23" s="31" t="s">
        <v>3</v>
      </c>
      <c r="C23" s="20">
        <v>5892</v>
      </c>
      <c r="D23" s="20">
        <v>5593.9984999999997</v>
      </c>
      <c r="E23" s="36">
        <v>3596.6412876822064</v>
      </c>
      <c r="F23" s="22" t="s">
        <v>241</v>
      </c>
      <c r="G23" s="37">
        <v>-38.957208287810488</v>
      </c>
      <c r="H23" s="33">
        <v>-35.705358382162473</v>
      </c>
    </row>
    <row r="24" spans="1:8" ht="13.8" thickBot="1" x14ac:dyDescent="0.3">
      <c r="A24" s="41"/>
      <c r="B24" s="42" t="s">
        <v>242</v>
      </c>
      <c r="C24" s="43">
        <v>4369</v>
      </c>
      <c r="D24" s="43">
        <v>4619.95975</v>
      </c>
      <c r="E24" s="43">
        <v>2861.853051653</v>
      </c>
      <c r="F24" s="44"/>
      <c r="G24" s="45">
        <v>-34.496382429549101</v>
      </c>
      <c r="H24" s="46">
        <v>-38.054589076171062</v>
      </c>
    </row>
    <row r="29" spans="1:8" x14ac:dyDescent="0.25">
      <c r="A29" s="58"/>
      <c r="B29" s="58"/>
      <c r="C29" s="21"/>
      <c r="D29" s="21"/>
      <c r="E29" s="21"/>
      <c r="F29" s="59"/>
      <c r="G29" s="38"/>
      <c r="H29" s="60"/>
    </row>
    <row r="30" spans="1:8" x14ac:dyDescent="0.25">
      <c r="A30" s="58"/>
      <c r="B30" s="62"/>
      <c r="C30" s="21"/>
      <c r="D30" s="21"/>
      <c r="E30" s="21"/>
      <c r="F30" s="63"/>
      <c r="G30" s="38"/>
      <c r="H30" s="60"/>
    </row>
    <row r="31" spans="1:8" x14ac:dyDescent="0.25">
      <c r="A31" s="47"/>
      <c r="B31" s="48"/>
      <c r="C31" s="49"/>
      <c r="D31" s="55"/>
      <c r="E31" s="49"/>
      <c r="F31" s="49"/>
      <c r="G31" s="50"/>
      <c r="H31" s="51"/>
    </row>
    <row r="32" spans="1:8" ht="16.2" thickBot="1" x14ac:dyDescent="0.35">
      <c r="A32" s="4" t="s">
        <v>165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166</v>
      </c>
      <c r="B35" s="19" t="s">
        <v>3</v>
      </c>
      <c r="C35" s="80">
        <v>5057.4810805440002</v>
      </c>
      <c r="D35" s="80">
        <v>5832.965228219</v>
      </c>
      <c r="E35" s="81">
        <v>5532.0152021902486</v>
      </c>
      <c r="F35" s="22" t="s">
        <v>241</v>
      </c>
      <c r="G35" s="23">
        <v>9.3828155575661754</v>
      </c>
      <c r="H35" s="24">
        <v>-5.159468885101532</v>
      </c>
    </row>
    <row r="36" spans="1:8" ht="12.75" customHeight="1" x14ac:dyDescent="0.25">
      <c r="A36" s="199"/>
      <c r="B36" s="25" t="s">
        <v>242</v>
      </c>
      <c r="C36" s="82">
        <v>3760.146590288</v>
      </c>
      <c r="D36" s="82">
        <v>4213.9567955069997</v>
      </c>
      <c r="E36" s="82">
        <v>4034.6048600899999</v>
      </c>
      <c r="F36" s="27"/>
      <c r="G36" s="28">
        <v>7.2991374993435727</v>
      </c>
      <c r="H36" s="29">
        <v>-4.2561408225216866</v>
      </c>
    </row>
    <row r="37" spans="1:8" x14ac:dyDescent="0.25">
      <c r="A37" s="30" t="s">
        <v>18</v>
      </c>
      <c r="B37" s="31" t="s">
        <v>3</v>
      </c>
      <c r="C37" s="80">
        <v>2179.6074804599998</v>
      </c>
      <c r="D37" s="80">
        <v>2688.5944829650002</v>
      </c>
      <c r="E37" s="83">
        <v>2531.7487296471045</v>
      </c>
      <c r="F37" s="22" t="s">
        <v>241</v>
      </c>
      <c r="G37" s="32">
        <v>16.156177309172492</v>
      </c>
      <c r="H37" s="33">
        <v>-5.8337452639910623</v>
      </c>
    </row>
    <row r="38" spans="1:8" x14ac:dyDescent="0.25">
      <c r="A38" s="34"/>
      <c r="B38" s="25" t="s">
        <v>242</v>
      </c>
      <c r="C38" s="82">
        <v>1718.3705146090001</v>
      </c>
      <c r="D38" s="82">
        <v>1872.610261087</v>
      </c>
      <c r="E38" s="82">
        <v>1834.64075364</v>
      </c>
      <c r="F38" s="27"/>
      <c r="G38" s="35">
        <v>6.7663078505194392</v>
      </c>
      <c r="H38" s="29">
        <v>-2.0276246604010311</v>
      </c>
    </row>
    <row r="39" spans="1:8" x14ac:dyDescent="0.25">
      <c r="A39" s="30" t="s">
        <v>19</v>
      </c>
      <c r="B39" s="31" t="s">
        <v>3</v>
      </c>
      <c r="C39" s="80">
        <v>1448.913621082</v>
      </c>
      <c r="D39" s="80">
        <v>1471.397036653</v>
      </c>
      <c r="E39" s="83">
        <v>1534.5175792200989</v>
      </c>
      <c r="F39" s="22" t="s">
        <v>241</v>
      </c>
      <c r="G39" s="37">
        <v>5.9081477938051705</v>
      </c>
      <c r="H39" s="33">
        <v>4.2898375485844298</v>
      </c>
    </row>
    <row r="40" spans="1:8" x14ac:dyDescent="0.25">
      <c r="A40" s="34"/>
      <c r="B40" s="25" t="s">
        <v>242</v>
      </c>
      <c r="C40" s="82">
        <v>1110.505160466</v>
      </c>
      <c r="D40" s="82">
        <v>1104.7539457779999</v>
      </c>
      <c r="E40" s="82">
        <v>1160.026581547</v>
      </c>
      <c r="F40" s="27"/>
      <c r="G40" s="28">
        <v>4.4593598340614022</v>
      </c>
      <c r="H40" s="29">
        <v>5.0031625576204988</v>
      </c>
    </row>
    <row r="41" spans="1:8" x14ac:dyDescent="0.25">
      <c r="A41" s="30" t="s">
        <v>20</v>
      </c>
      <c r="B41" s="31" t="s">
        <v>3</v>
      </c>
      <c r="C41" s="80">
        <v>199.47013567600001</v>
      </c>
      <c r="D41" s="80">
        <v>165.40193741499999</v>
      </c>
      <c r="E41" s="83">
        <v>162.46246520695067</v>
      </c>
      <c r="F41" s="22" t="s">
        <v>241</v>
      </c>
      <c r="G41" s="23">
        <v>-18.552988066925977</v>
      </c>
      <c r="H41" s="24">
        <v>-1.7771691516974641</v>
      </c>
    </row>
    <row r="42" spans="1:8" x14ac:dyDescent="0.25">
      <c r="A42" s="34"/>
      <c r="B42" s="25" t="s">
        <v>242</v>
      </c>
      <c r="C42" s="82">
        <v>134.532229484</v>
      </c>
      <c r="D42" s="82">
        <v>110.338991572</v>
      </c>
      <c r="E42" s="82">
        <v>108.77331057000001</v>
      </c>
      <c r="F42" s="27"/>
      <c r="G42" s="38">
        <v>-19.147024480898466</v>
      </c>
      <c r="H42" s="24">
        <v>-1.4189734559775502</v>
      </c>
    </row>
    <row r="43" spans="1:8" x14ac:dyDescent="0.25">
      <c r="A43" s="30" t="s">
        <v>21</v>
      </c>
      <c r="B43" s="31" t="s">
        <v>3</v>
      </c>
      <c r="C43" s="80">
        <v>16.128485692000002</v>
      </c>
      <c r="D43" s="80">
        <v>15.654153259999999</v>
      </c>
      <c r="E43" s="83">
        <v>17.269897147614881</v>
      </c>
      <c r="F43" s="22" t="s">
        <v>241</v>
      </c>
      <c r="G43" s="37">
        <v>7.0769908434803455</v>
      </c>
      <c r="H43" s="33">
        <v>10.321502931388068</v>
      </c>
    </row>
    <row r="44" spans="1:8" x14ac:dyDescent="0.25">
      <c r="A44" s="34"/>
      <c r="B44" s="25" t="s">
        <v>242</v>
      </c>
      <c r="C44" s="82">
        <v>12.518792645</v>
      </c>
      <c r="D44" s="82">
        <v>11.124152130000001</v>
      </c>
      <c r="E44" s="82">
        <v>12.627928525</v>
      </c>
      <c r="F44" s="27"/>
      <c r="G44" s="28">
        <v>0.87177640124576783</v>
      </c>
      <c r="H44" s="29">
        <v>13.518121448056817</v>
      </c>
    </row>
    <row r="45" spans="1:8" x14ac:dyDescent="0.25">
      <c r="A45" s="30" t="s">
        <v>190</v>
      </c>
      <c r="B45" s="31" t="s">
        <v>3</v>
      </c>
      <c r="C45" s="80">
        <v>637.38066514699995</v>
      </c>
      <c r="D45" s="80">
        <v>583.87298741400002</v>
      </c>
      <c r="E45" s="83">
        <v>488.19975939228533</v>
      </c>
      <c r="F45" s="22" t="s">
        <v>241</v>
      </c>
      <c r="G45" s="37">
        <v>-23.405307677525613</v>
      </c>
      <c r="H45" s="33">
        <v>-16.385965798050663</v>
      </c>
    </row>
    <row r="46" spans="1:8" x14ac:dyDescent="0.25">
      <c r="A46" s="34"/>
      <c r="B46" s="25" t="s">
        <v>242</v>
      </c>
      <c r="C46" s="82">
        <v>407.27723692699999</v>
      </c>
      <c r="D46" s="82">
        <v>424.659464641</v>
      </c>
      <c r="E46" s="82">
        <v>339.434557789</v>
      </c>
      <c r="F46" s="27"/>
      <c r="G46" s="28">
        <v>-16.657616234555249</v>
      </c>
      <c r="H46" s="29">
        <v>-20.068999739367101</v>
      </c>
    </row>
    <row r="47" spans="1:8" x14ac:dyDescent="0.25">
      <c r="A47" s="39" t="s">
        <v>12</v>
      </c>
      <c r="B47" s="31" t="s">
        <v>3</v>
      </c>
      <c r="C47" s="80">
        <v>32.125484286000002</v>
      </c>
      <c r="D47" s="80">
        <v>29.310601472999998</v>
      </c>
      <c r="E47" s="83">
        <v>26.650354654972485</v>
      </c>
      <c r="F47" s="22" t="s">
        <v>241</v>
      </c>
      <c r="G47" s="37">
        <v>-17.042948153822948</v>
      </c>
      <c r="H47" s="33">
        <v>-9.0760567314800795</v>
      </c>
    </row>
    <row r="48" spans="1:8" x14ac:dyDescent="0.25">
      <c r="A48" s="34"/>
      <c r="B48" s="25" t="s">
        <v>242</v>
      </c>
      <c r="C48" s="82">
        <v>22.616328553999999</v>
      </c>
      <c r="D48" s="82">
        <v>16.785694629000002</v>
      </c>
      <c r="E48" s="82">
        <v>16.274076971</v>
      </c>
      <c r="F48" s="27"/>
      <c r="G48" s="28">
        <v>-28.042799112406286</v>
      </c>
      <c r="H48" s="29">
        <v>-3.0479385530825738</v>
      </c>
    </row>
    <row r="49" spans="1:8" x14ac:dyDescent="0.25">
      <c r="A49" s="39" t="s">
        <v>23</v>
      </c>
      <c r="B49" s="31" t="s">
        <v>3</v>
      </c>
      <c r="C49" s="80">
        <v>33.162352259999999</v>
      </c>
      <c r="D49" s="80">
        <v>29.976083490000001</v>
      </c>
      <c r="E49" s="83">
        <v>22.48586785220439</v>
      </c>
      <c r="F49" s="22" t="s">
        <v>241</v>
      </c>
      <c r="G49" s="23">
        <v>-32.194593206445873</v>
      </c>
      <c r="H49" s="24">
        <v>-24.987305764258167</v>
      </c>
    </row>
    <row r="50" spans="1:8" x14ac:dyDescent="0.25">
      <c r="A50" s="34"/>
      <c r="B50" s="25" t="s">
        <v>242</v>
      </c>
      <c r="C50" s="82">
        <v>23.695648899999998</v>
      </c>
      <c r="D50" s="82">
        <v>21.918004227000001</v>
      </c>
      <c r="E50" s="82">
        <v>16.314577346</v>
      </c>
      <c r="F50" s="27"/>
      <c r="G50" s="38">
        <v>-31.149480586708052</v>
      </c>
      <c r="H50" s="24">
        <v>-25.565406516791072</v>
      </c>
    </row>
    <row r="51" spans="1:8" x14ac:dyDescent="0.25">
      <c r="A51" s="30" t="s">
        <v>24</v>
      </c>
      <c r="B51" s="31" t="s">
        <v>3</v>
      </c>
      <c r="C51" s="80">
        <v>510.69285594000002</v>
      </c>
      <c r="D51" s="80">
        <v>848.75794555000004</v>
      </c>
      <c r="E51" s="83">
        <v>755.84356477858933</v>
      </c>
      <c r="F51" s="22" t="s">
        <v>241</v>
      </c>
      <c r="G51" s="37">
        <v>48.003551643062622</v>
      </c>
      <c r="H51" s="33">
        <v>-10.947099966316259</v>
      </c>
    </row>
    <row r="52" spans="1:8" ht="13.8" thickBot="1" x14ac:dyDescent="0.3">
      <c r="A52" s="41"/>
      <c r="B52" s="42" t="s">
        <v>242</v>
      </c>
      <c r="C52" s="86">
        <v>330.630678703</v>
      </c>
      <c r="D52" s="86">
        <v>651.76628144300003</v>
      </c>
      <c r="E52" s="86">
        <v>546.51307370100005</v>
      </c>
      <c r="F52" s="44"/>
      <c r="G52" s="45">
        <v>65.294120873738876</v>
      </c>
      <c r="H52" s="46">
        <v>-16.148918828536381</v>
      </c>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17</v>
      </c>
    </row>
    <row r="62" spans="1:8"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152</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x14ac:dyDescent="0.25">
      <c r="A7" s="198" t="s">
        <v>58</v>
      </c>
      <c r="B7" s="19" t="s">
        <v>3</v>
      </c>
      <c r="C7" s="20">
        <v>9129</v>
      </c>
      <c r="D7" s="20">
        <v>9685</v>
      </c>
      <c r="E7" s="79">
        <v>10098.403347457954</v>
      </c>
      <c r="F7" s="22" t="s">
        <v>241</v>
      </c>
      <c r="G7" s="23">
        <v>10.618943448986244</v>
      </c>
      <c r="H7" s="24">
        <v>4.268490939163172</v>
      </c>
    </row>
    <row r="8" spans="1:9" x14ac:dyDescent="0.25">
      <c r="A8" s="199"/>
      <c r="B8" s="25" t="s">
        <v>242</v>
      </c>
      <c r="C8" s="26">
        <v>6460</v>
      </c>
      <c r="D8" s="26">
        <v>6819</v>
      </c>
      <c r="E8" s="26">
        <v>7122</v>
      </c>
      <c r="F8" s="27"/>
      <c r="G8" s="28">
        <v>10.24767801857584</v>
      </c>
      <c r="H8" s="29">
        <v>4.4434667839859259</v>
      </c>
    </row>
    <row r="9" spans="1:9" x14ac:dyDescent="0.25">
      <c r="A9" s="30" t="s">
        <v>9</v>
      </c>
      <c r="B9" s="31" t="s">
        <v>3</v>
      </c>
      <c r="C9" s="20">
        <v>8389</v>
      </c>
      <c r="D9" s="20">
        <v>8938</v>
      </c>
      <c r="E9" s="21">
        <v>9332.0318215751795</v>
      </c>
      <c r="F9" s="22" t="s">
        <v>241</v>
      </c>
      <c r="G9" s="32">
        <v>11.24129004142543</v>
      </c>
      <c r="H9" s="33">
        <v>4.4085010245600813</v>
      </c>
    </row>
    <row r="10" spans="1:9" x14ac:dyDescent="0.25">
      <c r="A10" s="34"/>
      <c r="B10" s="25" t="s">
        <v>242</v>
      </c>
      <c r="C10" s="26">
        <v>5914</v>
      </c>
      <c r="D10" s="26">
        <v>6385</v>
      </c>
      <c r="E10" s="26">
        <v>6637</v>
      </c>
      <c r="F10" s="27"/>
      <c r="G10" s="35">
        <v>12.225228271897208</v>
      </c>
      <c r="H10" s="29">
        <v>3.9467501957713296</v>
      </c>
    </row>
    <row r="11" spans="1:9" x14ac:dyDescent="0.25">
      <c r="A11" s="30" t="s">
        <v>46</v>
      </c>
      <c r="B11" s="31" t="s">
        <v>3</v>
      </c>
      <c r="C11" s="20">
        <v>742</v>
      </c>
      <c r="D11" s="20">
        <v>751</v>
      </c>
      <c r="E11" s="21">
        <v>775.7637772132764</v>
      </c>
      <c r="F11" s="22" t="s">
        <v>241</v>
      </c>
      <c r="G11" s="37">
        <v>4.5503742875035584</v>
      </c>
      <c r="H11" s="33">
        <v>3.2974403746040366</v>
      </c>
    </row>
    <row r="12" spans="1:9" ht="13.8" thickBot="1" x14ac:dyDescent="0.3">
      <c r="A12" s="56"/>
      <c r="B12" s="42" t="s">
        <v>242</v>
      </c>
      <c r="C12" s="43">
        <v>545</v>
      </c>
      <c r="D12" s="43">
        <v>437</v>
      </c>
      <c r="E12" s="43">
        <v>485</v>
      </c>
      <c r="F12" s="44"/>
      <c r="G12" s="57">
        <v>-11.0091743119266</v>
      </c>
      <c r="H12" s="46">
        <v>10.983981693363859</v>
      </c>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59</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58</v>
      </c>
      <c r="B35" s="19" t="s">
        <v>3</v>
      </c>
      <c r="C35" s="80">
        <v>2434.703342413</v>
      </c>
      <c r="D35" s="80">
        <v>2427.3984782100001</v>
      </c>
      <c r="E35" s="81">
        <v>1895.1943879424427</v>
      </c>
      <c r="F35" s="22" t="s">
        <v>241</v>
      </c>
      <c r="G35" s="23">
        <v>-22.159124895103545</v>
      </c>
      <c r="H35" s="24">
        <v>-21.924875336496569</v>
      </c>
    </row>
    <row r="36" spans="1:9" ht="12.75" customHeight="1" x14ac:dyDescent="0.25">
      <c r="A36" s="199"/>
      <c r="B36" s="25" t="s">
        <v>242</v>
      </c>
      <c r="C36" s="82">
        <v>1880.6380751510001</v>
      </c>
      <c r="D36" s="82">
        <v>1931.9222761799999</v>
      </c>
      <c r="E36" s="82">
        <v>1493.238663907</v>
      </c>
      <c r="F36" s="27"/>
      <c r="G36" s="28">
        <v>-20.599360204535628</v>
      </c>
      <c r="H36" s="29">
        <v>-22.707104611910751</v>
      </c>
    </row>
    <row r="37" spans="1:9" x14ac:dyDescent="0.25">
      <c r="A37" s="30" t="s">
        <v>9</v>
      </c>
      <c r="B37" s="31" t="s">
        <v>3</v>
      </c>
      <c r="C37" s="80">
        <v>1752.044536737</v>
      </c>
      <c r="D37" s="80">
        <v>1763.7225609120001</v>
      </c>
      <c r="E37" s="83">
        <v>1396.6615551136335</v>
      </c>
      <c r="F37" s="22" t="s">
        <v>241</v>
      </c>
      <c r="G37" s="32">
        <v>-20.283901132172716</v>
      </c>
      <c r="H37" s="33">
        <v>-20.811720274676517</v>
      </c>
    </row>
    <row r="38" spans="1:9" x14ac:dyDescent="0.25">
      <c r="A38" s="34"/>
      <c r="B38" s="25" t="s">
        <v>242</v>
      </c>
      <c r="C38" s="82">
        <v>1347.208629451</v>
      </c>
      <c r="D38" s="82">
        <v>1370.847228184</v>
      </c>
      <c r="E38" s="82">
        <v>1081.653163534</v>
      </c>
      <c r="F38" s="27"/>
      <c r="G38" s="35">
        <v>-19.711532431707795</v>
      </c>
      <c r="H38" s="29">
        <v>-21.096009730646898</v>
      </c>
    </row>
    <row r="39" spans="1:9" x14ac:dyDescent="0.25">
      <c r="A39" s="30" t="s">
        <v>46</v>
      </c>
      <c r="B39" s="31" t="s">
        <v>3</v>
      </c>
      <c r="C39" s="80">
        <v>682.65880567600004</v>
      </c>
      <c r="D39" s="80">
        <v>663.67591729699996</v>
      </c>
      <c r="E39" s="83">
        <v>500.15795621153421</v>
      </c>
      <c r="F39" s="22" t="s">
        <v>241</v>
      </c>
      <c r="G39" s="37">
        <v>-26.733830714121538</v>
      </c>
      <c r="H39" s="33">
        <v>-24.63822429348302</v>
      </c>
    </row>
    <row r="40" spans="1:9" ht="13.8" thickBot="1" x14ac:dyDescent="0.3">
      <c r="A40" s="56"/>
      <c r="B40" s="42" t="s">
        <v>242</v>
      </c>
      <c r="C40" s="86">
        <v>533.38344569900005</v>
      </c>
      <c r="D40" s="86">
        <v>561.07504799599997</v>
      </c>
      <c r="E40" s="86">
        <v>411.58550037399999</v>
      </c>
      <c r="F40" s="44"/>
      <c r="G40" s="57">
        <v>-22.834969159079094</v>
      </c>
      <c r="H40" s="46">
        <v>-26.64341395254236</v>
      </c>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3">
        <v>18</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153</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x14ac:dyDescent="0.25">
      <c r="A7" s="198" t="s">
        <v>57</v>
      </c>
      <c r="B7" s="19" t="s">
        <v>3</v>
      </c>
      <c r="C7" s="20">
        <v>4549</v>
      </c>
      <c r="D7" s="20">
        <v>5158</v>
      </c>
      <c r="E7" s="79">
        <v>4906.2763510276518</v>
      </c>
      <c r="F7" s="22" t="s">
        <v>241</v>
      </c>
      <c r="G7" s="23">
        <v>7.8539536387701077</v>
      </c>
      <c r="H7" s="24">
        <v>-4.8802568625891496</v>
      </c>
    </row>
    <row r="8" spans="1:9" x14ac:dyDescent="0.25">
      <c r="A8" s="199"/>
      <c r="B8" s="25" t="s">
        <v>242</v>
      </c>
      <c r="C8" s="26">
        <v>3242</v>
      </c>
      <c r="D8" s="26">
        <v>3897</v>
      </c>
      <c r="E8" s="26">
        <v>3634</v>
      </c>
      <c r="F8" s="27"/>
      <c r="G8" s="28">
        <v>12.091301665638497</v>
      </c>
      <c r="H8" s="29">
        <v>-6.7487811136771825</v>
      </c>
    </row>
    <row r="9" spans="1:9" x14ac:dyDescent="0.25">
      <c r="A9" s="30" t="s">
        <v>9</v>
      </c>
      <c r="B9" s="31" t="s">
        <v>3</v>
      </c>
      <c r="C9" s="20">
        <v>1754</v>
      </c>
      <c r="D9" s="20">
        <v>1817</v>
      </c>
      <c r="E9" s="21">
        <v>1718.9174026875733</v>
      </c>
      <c r="F9" s="22" t="s">
        <v>241</v>
      </c>
      <c r="G9" s="32">
        <v>-2.0001480793857951</v>
      </c>
      <c r="H9" s="33">
        <v>-5.3980515857141853</v>
      </c>
    </row>
    <row r="10" spans="1:9" x14ac:dyDescent="0.25">
      <c r="A10" s="34"/>
      <c r="B10" s="25" t="s">
        <v>242</v>
      </c>
      <c r="C10" s="26">
        <v>1285</v>
      </c>
      <c r="D10" s="26">
        <v>1345</v>
      </c>
      <c r="E10" s="26">
        <v>1268</v>
      </c>
      <c r="F10" s="27"/>
      <c r="G10" s="35">
        <v>-1.3229571984435751</v>
      </c>
      <c r="H10" s="29">
        <v>-5.7249070631970227</v>
      </c>
    </row>
    <row r="11" spans="1:9" x14ac:dyDescent="0.25">
      <c r="A11" s="30" t="s">
        <v>46</v>
      </c>
      <c r="B11" s="31" t="s">
        <v>3</v>
      </c>
      <c r="C11" s="20">
        <v>1978</v>
      </c>
      <c r="D11" s="20">
        <v>2391</v>
      </c>
      <c r="E11" s="21">
        <v>2063.3526684147182</v>
      </c>
      <c r="F11" s="22" t="s">
        <v>241</v>
      </c>
      <c r="G11" s="37">
        <v>4.3150995154053646</v>
      </c>
      <c r="H11" s="33">
        <v>-13.703359748443404</v>
      </c>
    </row>
    <row r="12" spans="1:9" x14ac:dyDescent="0.25">
      <c r="A12" s="34"/>
      <c r="B12" s="25" t="s">
        <v>242</v>
      </c>
      <c r="C12" s="26">
        <v>1387</v>
      </c>
      <c r="D12" s="26">
        <v>1787</v>
      </c>
      <c r="E12" s="26">
        <v>1509</v>
      </c>
      <c r="F12" s="27"/>
      <c r="G12" s="28">
        <v>8.7959625090122699</v>
      </c>
      <c r="H12" s="29">
        <v>-15.556799104644654</v>
      </c>
    </row>
    <row r="13" spans="1:9" x14ac:dyDescent="0.25">
      <c r="A13" s="30" t="s">
        <v>24</v>
      </c>
      <c r="B13" s="31" t="s">
        <v>3</v>
      </c>
      <c r="C13" s="20">
        <v>868</v>
      </c>
      <c r="D13" s="20">
        <v>1005</v>
      </c>
      <c r="E13" s="21">
        <v>1137.7544249272341</v>
      </c>
      <c r="F13" s="22" t="s">
        <v>241</v>
      </c>
      <c r="G13" s="23">
        <v>31.077698724335733</v>
      </c>
      <c r="H13" s="24">
        <v>13.209395515147676</v>
      </c>
    </row>
    <row r="14" spans="1:9" ht="13.8" thickBot="1" x14ac:dyDescent="0.3">
      <c r="A14" s="56"/>
      <c r="B14" s="42" t="s">
        <v>242</v>
      </c>
      <c r="C14" s="43">
        <v>603</v>
      </c>
      <c r="D14" s="43">
        <v>799</v>
      </c>
      <c r="E14" s="43">
        <v>863</v>
      </c>
      <c r="F14" s="44"/>
      <c r="G14" s="57">
        <v>43.117744610281932</v>
      </c>
      <c r="H14" s="46">
        <v>8.0100125156445472</v>
      </c>
    </row>
    <row r="15" spans="1:9" x14ac:dyDescent="0.25">
      <c r="A15" s="58"/>
      <c r="B15" s="62"/>
      <c r="C15" s="21"/>
      <c r="D15" s="21"/>
      <c r="E15" s="21"/>
      <c r="F15" s="63"/>
      <c r="G15" s="38"/>
      <c r="H15" s="60"/>
      <c r="I15" s="61"/>
    </row>
    <row r="16" spans="1:9" x14ac:dyDescent="0.25">
      <c r="A16" s="58"/>
      <c r="B16" s="62"/>
      <c r="C16" s="21"/>
      <c r="D16" s="21"/>
      <c r="E16" s="21"/>
      <c r="F16" s="63"/>
      <c r="G16" s="38"/>
      <c r="H16" s="60"/>
      <c r="I16" s="61"/>
    </row>
    <row r="17" spans="1:9" x14ac:dyDescent="0.25">
      <c r="A17" s="58"/>
      <c r="B17" s="62"/>
      <c r="C17" s="21"/>
      <c r="D17" s="21"/>
      <c r="E17" s="21"/>
      <c r="F17" s="63"/>
      <c r="G17" s="38"/>
      <c r="H17" s="60"/>
      <c r="I17" s="61"/>
    </row>
    <row r="18" spans="1:9" x14ac:dyDescent="0.25">
      <c r="A18" s="58"/>
      <c r="B18" s="62"/>
      <c r="C18" s="21"/>
      <c r="D18" s="21"/>
      <c r="E18" s="21"/>
      <c r="F18" s="63"/>
      <c r="G18" s="38"/>
      <c r="H18" s="60"/>
      <c r="I18" s="61"/>
    </row>
    <row r="19" spans="1:9" x14ac:dyDescent="0.25">
      <c r="A19" s="58"/>
      <c r="B19" s="62"/>
      <c r="C19" s="21"/>
      <c r="D19" s="21"/>
      <c r="E19" s="21"/>
      <c r="F19" s="63"/>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66" t="s">
        <v>73</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57</v>
      </c>
      <c r="B35" s="19" t="s">
        <v>3</v>
      </c>
      <c r="C35" s="80">
        <v>1700.2929333249999</v>
      </c>
      <c r="D35" s="80">
        <v>1969.2178060450001</v>
      </c>
      <c r="E35" s="81">
        <v>2012.0581792128094</v>
      </c>
      <c r="F35" s="22" t="s">
        <v>241</v>
      </c>
      <c r="G35" s="23">
        <v>18.335972571393228</v>
      </c>
      <c r="H35" s="24">
        <v>2.1755020209699722</v>
      </c>
    </row>
    <row r="36" spans="1:9" ht="12.75" customHeight="1" x14ac:dyDescent="0.25">
      <c r="A36" s="199"/>
      <c r="B36" s="25" t="s">
        <v>242</v>
      </c>
      <c r="C36" s="82">
        <v>1321.527726216</v>
      </c>
      <c r="D36" s="82">
        <v>1519.2245707239999</v>
      </c>
      <c r="E36" s="82">
        <v>1556.112056663</v>
      </c>
      <c r="F36" s="27"/>
      <c r="G36" s="28">
        <v>17.750995744803461</v>
      </c>
      <c r="H36" s="29">
        <v>2.4280469556532438</v>
      </c>
    </row>
    <row r="37" spans="1:9" x14ac:dyDescent="0.25">
      <c r="A37" s="30" t="s">
        <v>9</v>
      </c>
      <c r="B37" s="31" t="s">
        <v>3</v>
      </c>
      <c r="C37" s="80">
        <v>413.05969491500002</v>
      </c>
      <c r="D37" s="80">
        <v>471.23420600200001</v>
      </c>
      <c r="E37" s="83">
        <v>477.28799031178221</v>
      </c>
      <c r="F37" s="22" t="s">
        <v>241</v>
      </c>
      <c r="G37" s="32">
        <v>15.549397868508862</v>
      </c>
      <c r="H37" s="33">
        <v>1.2846657209252896</v>
      </c>
    </row>
    <row r="38" spans="1:9" x14ac:dyDescent="0.25">
      <c r="A38" s="34"/>
      <c r="B38" s="25" t="s">
        <v>242</v>
      </c>
      <c r="C38" s="82">
        <v>320.49311531699999</v>
      </c>
      <c r="D38" s="82">
        <v>366.36222879799999</v>
      </c>
      <c r="E38" s="82">
        <v>370.82146499100003</v>
      </c>
      <c r="F38" s="27"/>
      <c r="G38" s="35">
        <v>15.703410547281266</v>
      </c>
      <c r="H38" s="29">
        <v>1.2171659200868987</v>
      </c>
    </row>
    <row r="39" spans="1:9" x14ac:dyDescent="0.25">
      <c r="A39" s="30" t="s">
        <v>46</v>
      </c>
      <c r="B39" s="31" t="s">
        <v>3</v>
      </c>
      <c r="C39" s="80">
        <v>868.00740165900004</v>
      </c>
      <c r="D39" s="80">
        <v>1008.436840941</v>
      </c>
      <c r="E39" s="83">
        <v>1064.0472079931071</v>
      </c>
      <c r="F39" s="22" t="s">
        <v>241</v>
      </c>
      <c r="G39" s="37">
        <v>22.585038556056247</v>
      </c>
      <c r="H39" s="33">
        <v>5.5145116475728457</v>
      </c>
    </row>
    <row r="40" spans="1:9" x14ac:dyDescent="0.25">
      <c r="A40" s="34"/>
      <c r="B40" s="25" t="s">
        <v>242</v>
      </c>
      <c r="C40" s="82">
        <v>668.60370218599996</v>
      </c>
      <c r="D40" s="82">
        <v>765.77964362099999</v>
      </c>
      <c r="E40" s="82">
        <v>811.83848317100001</v>
      </c>
      <c r="F40" s="27"/>
      <c r="G40" s="28">
        <v>21.422971562480726</v>
      </c>
      <c r="H40" s="29">
        <v>6.0146335742499133</v>
      </c>
    </row>
    <row r="41" spans="1:9" x14ac:dyDescent="0.25">
      <c r="A41" s="30" t="s">
        <v>24</v>
      </c>
      <c r="B41" s="31" t="s">
        <v>3</v>
      </c>
      <c r="C41" s="80">
        <v>419.22583675099997</v>
      </c>
      <c r="D41" s="80">
        <v>489.54675910100002</v>
      </c>
      <c r="E41" s="83">
        <v>471.85780083294327</v>
      </c>
      <c r="F41" s="22" t="s">
        <v>241</v>
      </c>
      <c r="G41" s="23">
        <v>12.554561162031661</v>
      </c>
      <c r="H41" s="24">
        <v>-3.6133337498833811</v>
      </c>
    </row>
    <row r="42" spans="1:9" ht="13.8" thickBot="1" x14ac:dyDescent="0.3">
      <c r="A42" s="56"/>
      <c r="B42" s="42" t="s">
        <v>242</v>
      </c>
      <c r="C42" s="86">
        <v>332.43090871300001</v>
      </c>
      <c r="D42" s="86">
        <v>387.08269830500001</v>
      </c>
      <c r="E42" s="86">
        <v>373.452108501</v>
      </c>
      <c r="F42" s="44"/>
      <c r="G42" s="57">
        <v>12.339767065226511</v>
      </c>
      <c r="H42" s="46">
        <v>-3.5213637457027005</v>
      </c>
    </row>
    <row r="43" spans="1:9" x14ac:dyDescent="0.25">
      <c r="A43" s="58"/>
      <c r="B43" s="62"/>
      <c r="C43" s="21"/>
      <c r="D43" s="21"/>
      <c r="E43" s="21"/>
      <c r="F43" s="63"/>
      <c r="G43" s="38"/>
      <c r="H43" s="60"/>
    </row>
    <row r="44" spans="1:9" x14ac:dyDescent="0.25">
      <c r="A44" s="58"/>
      <c r="B44" s="62"/>
      <c r="C44" s="21"/>
      <c r="D44" s="21"/>
      <c r="E44" s="21"/>
      <c r="F44" s="63"/>
      <c r="G44" s="38"/>
      <c r="H44" s="60"/>
    </row>
    <row r="45" spans="1:9" x14ac:dyDescent="0.25">
      <c r="A45" s="58"/>
      <c r="B45" s="62"/>
      <c r="C45" s="21"/>
      <c r="D45" s="21"/>
      <c r="E45" s="21"/>
      <c r="F45" s="63"/>
      <c r="G45" s="38"/>
      <c r="H45" s="60"/>
    </row>
    <row r="46" spans="1:9" x14ac:dyDescent="0.25">
      <c r="A46" s="58"/>
      <c r="B46" s="62"/>
      <c r="C46" s="21"/>
      <c r="D46" s="21"/>
      <c r="E46" s="21"/>
      <c r="F46" s="63"/>
      <c r="G46" s="38"/>
      <c r="H46" s="60"/>
    </row>
    <row r="47" spans="1:9" x14ac:dyDescent="0.25">
      <c r="A47" s="58"/>
      <c r="B47" s="62"/>
      <c r="C47" s="21"/>
      <c r="D47" s="21"/>
      <c r="E47" s="21"/>
      <c r="F47" s="63"/>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G61" s="53"/>
      <c r="H61" s="201">
        <v>19</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154</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ht="12.75" customHeight="1" x14ac:dyDescent="0.25">
      <c r="A7" s="198" t="s">
        <v>60</v>
      </c>
      <c r="B7" s="19" t="s">
        <v>3</v>
      </c>
      <c r="C7" s="20">
        <v>22664</v>
      </c>
      <c r="D7" s="20">
        <v>24133</v>
      </c>
      <c r="E7" s="79">
        <v>25546.396991387428</v>
      </c>
      <c r="F7" s="22" t="s">
        <v>241</v>
      </c>
      <c r="G7" s="23">
        <v>12.717953544773337</v>
      </c>
      <c r="H7" s="24">
        <v>5.8566982612498606</v>
      </c>
    </row>
    <row r="8" spans="1:9" ht="13.5" customHeight="1" thickBot="1" x14ac:dyDescent="0.3">
      <c r="A8" s="204"/>
      <c r="B8" s="42" t="s">
        <v>242</v>
      </c>
      <c r="C8" s="43">
        <v>16664</v>
      </c>
      <c r="D8" s="43">
        <v>18883.285</v>
      </c>
      <c r="E8" s="43">
        <v>19570.410680575002</v>
      </c>
      <c r="F8" s="44"/>
      <c r="G8" s="57">
        <v>17.441254684199478</v>
      </c>
      <c r="H8" s="46">
        <v>3.6388037387298056</v>
      </c>
    </row>
    <row r="9" spans="1:9" x14ac:dyDescent="0.25">
      <c r="A9" s="58"/>
      <c r="B9" s="58"/>
      <c r="C9" s="21"/>
      <c r="D9" s="21"/>
      <c r="E9" s="21"/>
      <c r="F9" s="59"/>
      <c r="G9" s="38"/>
      <c r="H9" s="60"/>
      <c r="I9" s="61"/>
    </row>
    <row r="10" spans="1:9" x14ac:dyDescent="0.25">
      <c r="A10" s="58"/>
      <c r="B10" s="58"/>
      <c r="C10" s="21"/>
      <c r="D10" s="21"/>
      <c r="E10" s="21"/>
      <c r="F10" s="59"/>
      <c r="G10" s="38"/>
      <c r="H10" s="60"/>
      <c r="I10" s="61"/>
    </row>
    <row r="11" spans="1:9" x14ac:dyDescent="0.25">
      <c r="A11" s="58"/>
      <c r="B11" s="58"/>
      <c r="C11" s="21"/>
      <c r="D11" s="21"/>
      <c r="E11" s="21"/>
      <c r="F11" s="59"/>
      <c r="G11" s="38"/>
      <c r="H11" s="60"/>
      <c r="I11" s="61"/>
    </row>
    <row r="12" spans="1:9" x14ac:dyDescent="0.25">
      <c r="A12" s="58"/>
      <c r="B12" s="58"/>
      <c r="C12" s="21"/>
      <c r="D12" s="21"/>
      <c r="E12" s="21"/>
      <c r="F12" s="59"/>
      <c r="G12" s="38"/>
      <c r="H12" s="60"/>
      <c r="I12" s="61"/>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60</v>
      </c>
      <c r="B35" s="19" t="s">
        <v>3</v>
      </c>
      <c r="C35" s="80">
        <v>643.95455599599995</v>
      </c>
      <c r="D35" s="80">
        <v>617.195755996</v>
      </c>
      <c r="E35" s="81">
        <v>508.48366963387036</v>
      </c>
      <c r="F35" s="22" t="s">
        <v>241</v>
      </c>
      <c r="G35" s="23">
        <v>-21.037336423934093</v>
      </c>
      <c r="H35" s="24">
        <v>-17.613874578041361</v>
      </c>
    </row>
    <row r="36" spans="1:9" ht="12.75" customHeight="1" thickBot="1" x14ac:dyDescent="0.3">
      <c r="A36" s="204"/>
      <c r="B36" s="42" t="s">
        <v>242</v>
      </c>
      <c r="C36" s="86">
        <v>499.20238967199998</v>
      </c>
      <c r="D36" s="86">
        <v>485.32077073900001</v>
      </c>
      <c r="E36" s="86">
        <v>397.93455426700001</v>
      </c>
      <c r="F36" s="44"/>
      <c r="G36" s="57">
        <v>-20.285927611752385</v>
      </c>
      <c r="H36" s="46">
        <v>-18.005867817883953</v>
      </c>
    </row>
    <row r="37" spans="1:9" x14ac:dyDescent="0.25">
      <c r="A37" s="58"/>
      <c r="B37" s="58"/>
      <c r="C37" s="21"/>
      <c r="D37" s="21"/>
      <c r="E37" s="21"/>
      <c r="F37" s="59"/>
      <c r="G37" s="38"/>
      <c r="H37" s="60"/>
      <c r="I37" s="61"/>
    </row>
    <row r="38" spans="1:9" x14ac:dyDescent="0.25">
      <c r="A38" s="58"/>
      <c r="B38" s="62"/>
      <c r="C38" s="21"/>
      <c r="D38" s="21"/>
      <c r="E38" s="21"/>
      <c r="F38" s="63"/>
      <c r="G38" s="38"/>
      <c r="H38" s="60"/>
      <c r="I38" s="61"/>
    </row>
    <row r="39" spans="1:9" x14ac:dyDescent="0.25">
      <c r="A39" s="58"/>
      <c r="B39" s="58"/>
      <c r="C39" s="21"/>
      <c r="D39" s="21"/>
      <c r="E39" s="21"/>
      <c r="F39" s="59"/>
      <c r="G39" s="38"/>
      <c r="H39" s="60"/>
      <c r="I39" s="61"/>
    </row>
    <row r="40" spans="1:9" x14ac:dyDescent="0.25">
      <c r="A40" s="58"/>
      <c r="B40" s="62"/>
      <c r="C40" s="21"/>
      <c r="D40" s="21"/>
      <c r="E40" s="21"/>
      <c r="F40" s="63"/>
      <c r="G40" s="38"/>
      <c r="H40" s="60"/>
      <c r="I40" s="61"/>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3">
        <v>20</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217</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197</v>
      </c>
      <c r="B7" s="133" t="s">
        <v>3</v>
      </c>
      <c r="C7" s="20">
        <v>4802</v>
      </c>
      <c r="D7" s="20">
        <v>4554</v>
      </c>
      <c r="E7" s="79">
        <v>5402.3206650831353</v>
      </c>
      <c r="F7" s="22" t="s">
        <v>241</v>
      </c>
      <c r="G7" s="134">
        <v>12.501471576075289</v>
      </c>
      <c r="H7" s="135">
        <v>18.62803392804426</v>
      </c>
    </row>
    <row r="8" spans="1:8" ht="12.75" customHeight="1" x14ac:dyDescent="0.25">
      <c r="A8" s="210"/>
      <c r="B8" s="136" t="s">
        <v>242</v>
      </c>
      <c r="C8" s="26">
        <v>3537</v>
      </c>
      <c r="D8" s="26">
        <v>3368</v>
      </c>
      <c r="E8" s="26">
        <v>4014</v>
      </c>
      <c r="F8" s="27"/>
      <c r="G8" s="137">
        <v>13.486005089058523</v>
      </c>
      <c r="H8" s="138">
        <v>19.180522565320658</v>
      </c>
    </row>
    <row r="9" spans="1:8" x14ac:dyDescent="0.25">
      <c r="A9" s="139" t="s">
        <v>198</v>
      </c>
      <c r="B9" s="140" t="s">
        <v>3</v>
      </c>
      <c r="C9" s="20">
        <v>1861</v>
      </c>
      <c r="D9" s="20">
        <v>1793</v>
      </c>
      <c r="E9" s="21">
        <v>1727.6903460837889</v>
      </c>
      <c r="F9" s="22" t="s">
        <v>241</v>
      </c>
      <c r="G9" s="141">
        <v>-7.1633344393450358</v>
      </c>
      <c r="H9" s="142">
        <v>-3.6424793037485301</v>
      </c>
    </row>
    <row r="10" spans="1:8" x14ac:dyDescent="0.25">
      <c r="A10" s="143"/>
      <c r="B10" s="136" t="s">
        <v>242</v>
      </c>
      <c r="C10" s="26">
        <v>1354</v>
      </c>
      <c r="D10" s="26">
        <v>1342</v>
      </c>
      <c r="E10" s="26">
        <v>1294</v>
      </c>
      <c r="F10" s="27"/>
      <c r="G10" s="144">
        <v>-4.4313146233382525</v>
      </c>
      <c r="H10" s="138">
        <v>-3.576751117734716</v>
      </c>
    </row>
    <row r="11" spans="1:8" x14ac:dyDescent="0.25">
      <c r="A11" s="139" t="s">
        <v>199</v>
      </c>
      <c r="B11" s="140" t="s">
        <v>3</v>
      </c>
      <c r="C11" s="20">
        <v>292</v>
      </c>
      <c r="D11" s="20">
        <v>355</v>
      </c>
      <c r="E11" s="21">
        <v>361.5300834431269</v>
      </c>
      <c r="F11" s="22" t="s">
        <v>241</v>
      </c>
      <c r="G11" s="145">
        <v>23.81167241202975</v>
      </c>
      <c r="H11" s="142">
        <v>1.839460124824484</v>
      </c>
    </row>
    <row r="12" spans="1:8" x14ac:dyDescent="0.25">
      <c r="A12" s="143"/>
      <c r="B12" s="136" t="s">
        <v>242</v>
      </c>
      <c r="C12" s="26">
        <v>206</v>
      </c>
      <c r="D12" s="26">
        <v>253</v>
      </c>
      <c r="E12" s="26">
        <v>262</v>
      </c>
      <c r="F12" s="27"/>
      <c r="G12" s="137">
        <v>27.184466019417485</v>
      </c>
      <c r="H12" s="138">
        <v>3.5573122529644223</v>
      </c>
    </row>
    <row r="13" spans="1:8" x14ac:dyDescent="0.25">
      <c r="A13" s="139" t="s">
        <v>233</v>
      </c>
      <c r="B13" s="140" t="s">
        <v>3</v>
      </c>
      <c r="C13" s="20">
        <v>202</v>
      </c>
      <c r="D13" s="20">
        <v>154</v>
      </c>
      <c r="E13" s="21">
        <v>156.66666666666669</v>
      </c>
      <c r="F13" s="22" t="s">
        <v>241</v>
      </c>
      <c r="G13" s="134">
        <v>-22.442244224422438</v>
      </c>
      <c r="H13" s="135">
        <v>1.7316017316017422</v>
      </c>
    </row>
    <row r="14" spans="1:8" x14ac:dyDescent="0.25">
      <c r="A14" s="143"/>
      <c r="B14" s="136" t="s">
        <v>242</v>
      </c>
      <c r="C14" s="26">
        <v>160</v>
      </c>
      <c r="D14" s="26">
        <v>154</v>
      </c>
      <c r="E14" s="26">
        <v>141</v>
      </c>
      <c r="F14" s="27"/>
      <c r="G14" s="146">
        <v>-11.875</v>
      </c>
      <c r="H14" s="135">
        <v>-8.4415584415584419</v>
      </c>
    </row>
    <row r="15" spans="1:8" x14ac:dyDescent="0.25">
      <c r="A15" s="139" t="s">
        <v>200</v>
      </c>
      <c r="B15" s="140" t="s">
        <v>3</v>
      </c>
      <c r="C15" s="20">
        <v>1585</v>
      </c>
      <c r="D15" s="20">
        <v>1833</v>
      </c>
      <c r="E15" s="21">
        <v>2002.3059977488342</v>
      </c>
      <c r="F15" s="22" t="s">
        <v>241</v>
      </c>
      <c r="G15" s="145">
        <v>26.328454116645688</v>
      </c>
      <c r="H15" s="142">
        <v>9.2365519775686948</v>
      </c>
    </row>
    <row r="16" spans="1:8" x14ac:dyDescent="0.25">
      <c r="A16" s="143"/>
      <c r="B16" s="136" t="s">
        <v>242</v>
      </c>
      <c r="C16" s="26">
        <v>1164</v>
      </c>
      <c r="D16" s="26">
        <v>1382</v>
      </c>
      <c r="E16" s="26">
        <v>1507</v>
      </c>
      <c r="F16" s="27"/>
      <c r="G16" s="137">
        <v>29.467353951890033</v>
      </c>
      <c r="H16" s="138">
        <v>9.0448625180897295</v>
      </c>
    </row>
    <row r="17" spans="1:9" x14ac:dyDescent="0.25">
      <c r="A17" s="139" t="s">
        <v>201</v>
      </c>
      <c r="B17" s="140" t="s">
        <v>3</v>
      </c>
      <c r="C17" s="20">
        <v>361</v>
      </c>
      <c r="D17" s="20">
        <v>436</v>
      </c>
      <c r="E17" s="21">
        <v>418.79766081871338</v>
      </c>
      <c r="F17" s="22" t="s">
        <v>241</v>
      </c>
      <c r="G17" s="145">
        <v>16.01043235975439</v>
      </c>
      <c r="H17" s="142">
        <v>-3.9454906379097707</v>
      </c>
    </row>
    <row r="18" spans="1:9" x14ac:dyDescent="0.25">
      <c r="A18" s="139"/>
      <c r="B18" s="136" t="s">
        <v>242</v>
      </c>
      <c r="C18" s="26">
        <v>254</v>
      </c>
      <c r="D18" s="26">
        <v>285</v>
      </c>
      <c r="E18" s="26">
        <v>286</v>
      </c>
      <c r="F18" s="27"/>
      <c r="G18" s="137">
        <v>12.5984251968504</v>
      </c>
      <c r="H18" s="138">
        <v>0.3508771929824519</v>
      </c>
    </row>
    <row r="19" spans="1:9" x14ac:dyDescent="0.25">
      <c r="A19" s="147" t="s">
        <v>202</v>
      </c>
      <c r="B19" s="140" t="s">
        <v>3</v>
      </c>
      <c r="C19" s="20">
        <v>34</v>
      </c>
      <c r="D19" s="20">
        <v>35</v>
      </c>
      <c r="E19" s="21">
        <v>37.932367149758448</v>
      </c>
      <c r="F19" s="22" t="s">
        <v>241</v>
      </c>
      <c r="G19" s="134">
        <v>11.56578573458367</v>
      </c>
      <c r="H19" s="135">
        <v>8.3781918564527018</v>
      </c>
    </row>
    <row r="20" spans="1:9" x14ac:dyDescent="0.25">
      <c r="A20" s="143"/>
      <c r="B20" s="136" t="s">
        <v>242</v>
      </c>
      <c r="C20" s="26">
        <v>24</v>
      </c>
      <c r="D20" s="26">
        <v>23</v>
      </c>
      <c r="E20" s="26">
        <v>26</v>
      </c>
      <c r="F20" s="27"/>
      <c r="G20" s="146">
        <v>8.3333333333333286</v>
      </c>
      <c r="H20" s="135">
        <v>13.043478260869563</v>
      </c>
    </row>
    <row r="21" spans="1:9" x14ac:dyDescent="0.25">
      <c r="A21" s="147" t="s">
        <v>203</v>
      </c>
      <c r="B21" s="140" t="s">
        <v>3</v>
      </c>
      <c r="C21" s="20">
        <v>15</v>
      </c>
      <c r="D21" s="20">
        <v>19</v>
      </c>
      <c r="E21" s="21">
        <v>15.464052287581699</v>
      </c>
      <c r="F21" s="22" t="s">
        <v>241</v>
      </c>
      <c r="G21" s="145">
        <v>3.0936819172113275</v>
      </c>
      <c r="H21" s="142">
        <v>-18.610251117991055</v>
      </c>
    </row>
    <row r="22" spans="1:9" x14ac:dyDescent="0.25">
      <c r="A22" s="143"/>
      <c r="B22" s="136" t="s">
        <v>242</v>
      </c>
      <c r="C22" s="26">
        <v>13</v>
      </c>
      <c r="D22" s="26">
        <v>17</v>
      </c>
      <c r="E22" s="26">
        <v>13</v>
      </c>
      <c r="F22" s="27"/>
      <c r="G22" s="137">
        <v>0</v>
      </c>
      <c r="H22" s="138">
        <v>-23.529411764705884</v>
      </c>
    </row>
    <row r="23" spans="1:9" x14ac:dyDescent="0.25">
      <c r="A23" s="147" t="s">
        <v>204</v>
      </c>
      <c r="B23" s="140" t="s">
        <v>3</v>
      </c>
      <c r="C23" s="20">
        <v>116</v>
      </c>
      <c r="D23" s="20">
        <v>157</v>
      </c>
      <c r="E23" s="21">
        <v>222.24915824915823</v>
      </c>
      <c r="F23" s="22" t="s">
        <v>241</v>
      </c>
      <c r="G23" s="145">
        <v>91.594101938929526</v>
      </c>
      <c r="H23" s="142">
        <v>41.559973407107151</v>
      </c>
    </row>
    <row r="24" spans="1:9" x14ac:dyDescent="0.25">
      <c r="A24" s="143"/>
      <c r="B24" s="136" t="s">
        <v>242</v>
      </c>
      <c r="C24" s="26">
        <v>82</v>
      </c>
      <c r="D24" s="26">
        <v>99</v>
      </c>
      <c r="E24" s="26">
        <v>148</v>
      </c>
      <c r="F24" s="27"/>
      <c r="G24" s="137">
        <v>80.487804878048792</v>
      </c>
      <c r="H24" s="138">
        <v>49.494949494949509</v>
      </c>
    </row>
    <row r="25" spans="1:9" x14ac:dyDescent="0.25">
      <c r="A25" s="139" t="s">
        <v>24</v>
      </c>
      <c r="B25" s="140" t="s">
        <v>3</v>
      </c>
      <c r="C25" s="20">
        <v>1700</v>
      </c>
      <c r="D25" s="20">
        <v>1010</v>
      </c>
      <c r="E25" s="21">
        <v>1604.0612445568197</v>
      </c>
      <c r="F25" s="22" t="s">
        <v>241</v>
      </c>
      <c r="G25" s="134">
        <v>-5.6434562025400226</v>
      </c>
      <c r="H25" s="135">
        <v>58.817945005625717</v>
      </c>
      <c r="I25" s="148"/>
    </row>
    <row r="26" spans="1:9" ht="13.8" thickBot="1" x14ac:dyDescent="0.3">
      <c r="A26" s="149"/>
      <c r="B26" s="150" t="s">
        <v>242</v>
      </c>
      <c r="C26" s="43">
        <v>1314</v>
      </c>
      <c r="D26" s="43">
        <v>791</v>
      </c>
      <c r="E26" s="43">
        <v>1238</v>
      </c>
      <c r="F26" s="44"/>
      <c r="G26" s="151">
        <v>-5.7838660578386651</v>
      </c>
      <c r="H26" s="152">
        <v>56.510745891276883</v>
      </c>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218</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197</v>
      </c>
      <c r="B35" s="133" t="s">
        <v>3</v>
      </c>
      <c r="C35" s="80">
        <v>901.02329223499999</v>
      </c>
      <c r="D35" s="80">
        <v>800.24281891500004</v>
      </c>
      <c r="E35" s="81">
        <v>834.28437972691529</v>
      </c>
      <c r="F35" s="22" t="s">
        <v>241</v>
      </c>
      <c r="G35" s="134">
        <v>-7.4070130132305394</v>
      </c>
      <c r="H35" s="135">
        <v>4.2539039410650332</v>
      </c>
    </row>
    <row r="36" spans="1:8" ht="12.75" customHeight="1" x14ac:dyDescent="0.25">
      <c r="A36" s="210"/>
      <c r="B36" s="136" t="s">
        <v>242</v>
      </c>
      <c r="C36" s="82">
        <v>689.90031984200004</v>
      </c>
      <c r="D36" s="82">
        <v>642.543922974</v>
      </c>
      <c r="E36" s="82">
        <v>654.47906621200002</v>
      </c>
      <c r="F36" s="27"/>
      <c r="G36" s="137">
        <v>-5.1342567340905418</v>
      </c>
      <c r="H36" s="138">
        <v>1.8574828601223885</v>
      </c>
    </row>
    <row r="37" spans="1:8" x14ac:dyDescent="0.25">
      <c r="A37" s="139" t="s">
        <v>198</v>
      </c>
      <c r="B37" s="140" t="s">
        <v>3</v>
      </c>
      <c r="C37" s="80">
        <v>478.10329378799997</v>
      </c>
      <c r="D37" s="80">
        <v>407.49456307100002</v>
      </c>
      <c r="E37" s="83">
        <v>405.96961301541739</v>
      </c>
      <c r="F37" s="22" t="s">
        <v>241</v>
      </c>
      <c r="G37" s="141">
        <v>-15.087467856803343</v>
      </c>
      <c r="H37" s="142">
        <v>-0.37422586551588211</v>
      </c>
    </row>
    <row r="38" spans="1:8" x14ac:dyDescent="0.25">
      <c r="A38" s="143"/>
      <c r="B38" s="136" t="s">
        <v>242</v>
      </c>
      <c r="C38" s="82">
        <v>362.32008597100003</v>
      </c>
      <c r="D38" s="82">
        <v>327.93693999800001</v>
      </c>
      <c r="E38" s="82">
        <v>318.946699303</v>
      </c>
      <c r="F38" s="27"/>
      <c r="G38" s="144">
        <v>-11.971013572642946</v>
      </c>
      <c r="H38" s="138">
        <v>-2.7414541024426313</v>
      </c>
    </row>
    <row r="39" spans="1:8" x14ac:dyDescent="0.25">
      <c r="A39" s="139" t="s">
        <v>199</v>
      </c>
      <c r="B39" s="140" t="s">
        <v>3</v>
      </c>
      <c r="C39" s="80">
        <v>58.283790598000003</v>
      </c>
      <c r="D39" s="80">
        <v>57.949384959</v>
      </c>
      <c r="E39" s="83">
        <v>55.299180455538895</v>
      </c>
      <c r="F39" s="22" t="s">
        <v>241</v>
      </c>
      <c r="G39" s="145">
        <v>-5.1208236661318409</v>
      </c>
      <c r="H39" s="142">
        <v>-4.5733091133515131</v>
      </c>
    </row>
    <row r="40" spans="1:8" x14ac:dyDescent="0.25">
      <c r="A40" s="143"/>
      <c r="B40" s="136" t="s">
        <v>242</v>
      </c>
      <c r="C40" s="82">
        <v>43.995677184000002</v>
      </c>
      <c r="D40" s="82">
        <v>43.074852749999998</v>
      </c>
      <c r="E40" s="82">
        <v>41.227332537999999</v>
      </c>
      <c r="F40" s="27"/>
      <c r="G40" s="137">
        <v>-6.2923105704729778</v>
      </c>
      <c r="H40" s="138">
        <v>-4.2890923451850824</v>
      </c>
    </row>
    <row r="41" spans="1:8" x14ac:dyDescent="0.25">
      <c r="A41" s="139" t="s">
        <v>233</v>
      </c>
      <c r="B41" s="140" t="s">
        <v>3</v>
      </c>
      <c r="C41" s="80">
        <v>102.42903274</v>
      </c>
      <c r="D41" s="80">
        <v>86.781303187000006</v>
      </c>
      <c r="E41" s="83">
        <v>84.161490478187602</v>
      </c>
      <c r="F41" s="22" t="s">
        <v>241</v>
      </c>
      <c r="G41" s="134">
        <v>-17.834340297034416</v>
      </c>
      <c r="H41" s="135">
        <v>-3.0188676737973452</v>
      </c>
    </row>
    <row r="42" spans="1:8" x14ac:dyDescent="0.25">
      <c r="A42" s="143"/>
      <c r="B42" s="136" t="s">
        <v>242</v>
      </c>
      <c r="C42" s="82">
        <v>79.747282029000004</v>
      </c>
      <c r="D42" s="82">
        <v>80.301535142999995</v>
      </c>
      <c r="E42" s="82">
        <v>72.247426493000006</v>
      </c>
      <c r="F42" s="27"/>
      <c r="G42" s="146">
        <v>-9.4045280857003775</v>
      </c>
      <c r="H42" s="135">
        <v>-10.029831479133406</v>
      </c>
    </row>
    <row r="43" spans="1:8" x14ac:dyDescent="0.25">
      <c r="A43" s="139" t="s">
        <v>200</v>
      </c>
      <c r="B43" s="140" t="s">
        <v>3</v>
      </c>
      <c r="C43" s="80">
        <v>35.192316542</v>
      </c>
      <c r="D43" s="80">
        <v>30.984959708000002</v>
      </c>
      <c r="E43" s="83">
        <v>35.255006609524308</v>
      </c>
      <c r="F43" s="22" t="s">
        <v>241</v>
      </c>
      <c r="G43" s="145">
        <v>0.17813566620286281</v>
      </c>
      <c r="H43" s="142">
        <v>13.781030996215307</v>
      </c>
    </row>
    <row r="44" spans="1:8" x14ac:dyDescent="0.25">
      <c r="A44" s="143"/>
      <c r="B44" s="136" t="s">
        <v>242</v>
      </c>
      <c r="C44" s="82">
        <v>28.585313125999999</v>
      </c>
      <c r="D44" s="82">
        <v>26.644797393000001</v>
      </c>
      <c r="E44" s="82">
        <v>28.904553956000001</v>
      </c>
      <c r="F44" s="27"/>
      <c r="G44" s="137">
        <v>1.1168001854408089</v>
      </c>
      <c r="H44" s="138">
        <v>8.4810423951419125</v>
      </c>
    </row>
    <row r="45" spans="1:8" x14ac:dyDescent="0.25">
      <c r="A45" s="139" t="s">
        <v>201</v>
      </c>
      <c r="B45" s="140" t="s">
        <v>3</v>
      </c>
      <c r="C45" s="80">
        <v>10.845290228</v>
      </c>
      <c r="D45" s="80">
        <v>10.324812846</v>
      </c>
      <c r="E45" s="83">
        <v>11.400505929842316</v>
      </c>
      <c r="F45" s="22" t="s">
        <v>241</v>
      </c>
      <c r="G45" s="145">
        <v>5.1194176473846653</v>
      </c>
      <c r="H45" s="142">
        <v>10.418523801708005</v>
      </c>
    </row>
    <row r="46" spans="1:8" x14ac:dyDescent="0.25">
      <c r="A46" s="139"/>
      <c r="B46" s="136" t="s">
        <v>242</v>
      </c>
      <c r="C46" s="82">
        <v>7.667818639</v>
      </c>
      <c r="D46" s="82">
        <v>7.8009686790000003</v>
      </c>
      <c r="E46" s="82">
        <v>8.5924987910000006</v>
      </c>
      <c r="F46" s="27"/>
      <c r="G46" s="137">
        <v>12.059233473479651</v>
      </c>
      <c r="H46" s="138">
        <v>10.146561851104181</v>
      </c>
    </row>
    <row r="47" spans="1:8" x14ac:dyDescent="0.25">
      <c r="A47" s="147" t="s">
        <v>202</v>
      </c>
      <c r="B47" s="140" t="s">
        <v>3</v>
      </c>
      <c r="C47" s="80">
        <v>8.0477832280000001</v>
      </c>
      <c r="D47" s="80">
        <v>7.4859547659999999</v>
      </c>
      <c r="E47" s="83">
        <v>7.9929136523723283</v>
      </c>
      <c r="F47" s="22" t="s">
        <v>241</v>
      </c>
      <c r="G47" s="134">
        <v>-0.68179738535660306</v>
      </c>
      <c r="H47" s="135">
        <v>6.7721339791532671</v>
      </c>
    </row>
    <row r="48" spans="1:8" x14ac:dyDescent="0.25">
      <c r="A48" s="143"/>
      <c r="B48" s="136" t="s">
        <v>242</v>
      </c>
      <c r="C48" s="82">
        <v>6.294170169</v>
      </c>
      <c r="D48" s="82">
        <v>6.0665266789999999</v>
      </c>
      <c r="E48" s="82">
        <v>6.3080577910000004</v>
      </c>
      <c r="F48" s="27"/>
      <c r="G48" s="146">
        <v>0.22064262050618311</v>
      </c>
      <c r="H48" s="135">
        <v>3.9813739357001339</v>
      </c>
    </row>
    <row r="49" spans="1:9" x14ac:dyDescent="0.25">
      <c r="A49" s="147" t="s">
        <v>203</v>
      </c>
      <c r="B49" s="140" t="s">
        <v>3</v>
      </c>
      <c r="C49" s="80">
        <v>6.1016602280000001</v>
      </c>
      <c r="D49" s="80">
        <v>5.0159747660000003</v>
      </c>
      <c r="E49" s="83">
        <v>5.249147834714754</v>
      </c>
      <c r="F49" s="22" t="s">
        <v>241</v>
      </c>
      <c r="G49" s="145">
        <v>-13.971810317676145</v>
      </c>
      <c r="H49" s="142">
        <v>4.6486092851838237</v>
      </c>
    </row>
    <row r="50" spans="1:9" x14ac:dyDescent="0.25">
      <c r="A50" s="143"/>
      <c r="B50" s="136" t="s">
        <v>242</v>
      </c>
      <c r="C50" s="82">
        <v>4.9992451689999999</v>
      </c>
      <c r="D50" s="82">
        <v>4.8418906789999996</v>
      </c>
      <c r="E50" s="82">
        <v>4.6244727909999996</v>
      </c>
      <c r="F50" s="27"/>
      <c r="G50" s="137">
        <v>-7.4965792900884338</v>
      </c>
      <c r="H50" s="138">
        <v>-4.4903510304966971</v>
      </c>
    </row>
    <row r="51" spans="1:9" x14ac:dyDescent="0.25">
      <c r="A51" s="147" t="s">
        <v>204</v>
      </c>
      <c r="B51" s="140" t="s">
        <v>3</v>
      </c>
      <c r="C51" s="80">
        <v>51.721295142000002</v>
      </c>
      <c r="D51" s="80">
        <v>58.015099827999997</v>
      </c>
      <c r="E51" s="83">
        <v>71.303357447770338</v>
      </c>
      <c r="F51" s="22" t="s">
        <v>241</v>
      </c>
      <c r="G51" s="145">
        <v>37.860734639393883</v>
      </c>
      <c r="H51" s="142">
        <v>22.904825914575071</v>
      </c>
    </row>
    <row r="52" spans="1:9" x14ac:dyDescent="0.25">
      <c r="A52" s="143"/>
      <c r="B52" s="136" t="s">
        <v>242</v>
      </c>
      <c r="C52" s="82">
        <v>39.185901846</v>
      </c>
      <c r="D52" s="82">
        <v>42.710956392999996</v>
      </c>
      <c r="E52" s="82">
        <v>52.817677955999997</v>
      </c>
      <c r="F52" s="27"/>
      <c r="G52" s="137">
        <v>34.787450250788339</v>
      </c>
      <c r="H52" s="138">
        <v>23.663065443920644</v>
      </c>
    </row>
    <row r="53" spans="1:9" x14ac:dyDescent="0.25">
      <c r="A53" s="139" t="s">
        <v>24</v>
      </c>
      <c r="B53" s="140" t="s">
        <v>3</v>
      </c>
      <c r="C53" s="80">
        <v>150.29882974</v>
      </c>
      <c r="D53" s="80">
        <v>136.190765787</v>
      </c>
      <c r="E53" s="83">
        <v>160.01624548233769</v>
      </c>
      <c r="F53" s="22" t="s">
        <v>241</v>
      </c>
      <c r="G53" s="134">
        <v>6.4653968092417813</v>
      </c>
      <c r="H53" s="135">
        <v>17.494196142931102</v>
      </c>
      <c r="I53" s="148"/>
    </row>
    <row r="54" spans="1:9" ht="13.8" thickBot="1" x14ac:dyDescent="0.3">
      <c r="A54" s="149"/>
      <c r="B54" s="150" t="s">
        <v>242</v>
      </c>
      <c r="C54" s="86">
        <v>117.104825709</v>
      </c>
      <c r="D54" s="86">
        <v>103.165455263</v>
      </c>
      <c r="E54" s="86">
        <v>120.81034659300001</v>
      </c>
      <c r="F54" s="44"/>
      <c r="G54" s="151">
        <v>3.1642768447545109</v>
      </c>
      <c r="H54" s="152">
        <v>17.1034880668319</v>
      </c>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243</v>
      </c>
      <c r="G61" s="163"/>
      <c r="H61" s="205">
        <v>21</v>
      </c>
    </row>
    <row r="62" spans="1:9" ht="12.75" customHeight="1" x14ac:dyDescent="0.25">
      <c r="A62" s="162" t="s">
        <v>244</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219</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205</v>
      </c>
      <c r="B7" s="133" t="s">
        <v>3</v>
      </c>
      <c r="C7" s="20">
        <v>575</v>
      </c>
      <c r="D7" s="20">
        <v>733</v>
      </c>
      <c r="E7" s="79">
        <v>936.61809585213848</v>
      </c>
      <c r="F7" s="22" t="s">
        <v>241</v>
      </c>
      <c r="G7" s="134">
        <v>62.890103626458853</v>
      </c>
      <c r="H7" s="135">
        <v>27.778730675598709</v>
      </c>
    </row>
    <row r="8" spans="1:8" ht="12.75" customHeight="1" x14ac:dyDescent="0.25">
      <c r="A8" s="210"/>
      <c r="B8" s="136" t="s">
        <v>242</v>
      </c>
      <c r="C8" s="26">
        <v>444</v>
      </c>
      <c r="D8" s="26">
        <v>517</v>
      </c>
      <c r="E8" s="26">
        <v>674</v>
      </c>
      <c r="F8" s="27"/>
      <c r="G8" s="137">
        <v>51.801801801801815</v>
      </c>
      <c r="H8" s="138">
        <v>30.367504835589955</v>
      </c>
    </row>
    <row r="9" spans="1:8" x14ac:dyDescent="0.25">
      <c r="A9" s="139" t="s">
        <v>206</v>
      </c>
      <c r="B9" s="140" t="s">
        <v>3</v>
      </c>
      <c r="C9" s="20">
        <v>306</v>
      </c>
      <c r="D9" s="20">
        <v>350</v>
      </c>
      <c r="E9" s="21">
        <v>343.04340277777777</v>
      </c>
      <c r="F9" s="22" t="s">
        <v>241</v>
      </c>
      <c r="G9" s="141">
        <v>12.105687182280306</v>
      </c>
      <c r="H9" s="142">
        <v>-1.9875992063492163</v>
      </c>
    </row>
    <row r="10" spans="1:8" x14ac:dyDescent="0.25">
      <c r="A10" s="143"/>
      <c r="B10" s="136" t="s">
        <v>242</v>
      </c>
      <c r="C10" s="26">
        <v>222</v>
      </c>
      <c r="D10" s="26">
        <v>256</v>
      </c>
      <c r="E10" s="26">
        <v>253</v>
      </c>
      <c r="F10" s="27"/>
      <c r="G10" s="144">
        <v>13.963963963963948</v>
      </c>
      <c r="H10" s="138">
        <v>-1.171875</v>
      </c>
    </row>
    <row r="11" spans="1:8" x14ac:dyDescent="0.25">
      <c r="A11" s="139" t="s">
        <v>207</v>
      </c>
      <c r="B11" s="140" t="s">
        <v>3</v>
      </c>
      <c r="C11" s="20">
        <v>99</v>
      </c>
      <c r="D11" s="20">
        <v>97</v>
      </c>
      <c r="E11" s="21">
        <v>77.780780780780759</v>
      </c>
      <c r="F11" s="22" t="s">
        <v>241</v>
      </c>
      <c r="G11" s="145">
        <v>-21.433554766888122</v>
      </c>
      <c r="H11" s="142">
        <v>-19.813628061050764</v>
      </c>
    </row>
    <row r="12" spans="1:8" x14ac:dyDescent="0.25">
      <c r="A12" s="143"/>
      <c r="B12" s="136" t="s">
        <v>242</v>
      </c>
      <c r="C12" s="26">
        <v>84</v>
      </c>
      <c r="D12" s="26">
        <v>74</v>
      </c>
      <c r="E12" s="26">
        <v>59</v>
      </c>
      <c r="F12" s="27"/>
      <c r="G12" s="137">
        <v>-29.761904761904773</v>
      </c>
      <c r="H12" s="138">
        <v>-20.270270270270274</v>
      </c>
    </row>
    <row r="13" spans="1:8" x14ac:dyDescent="0.25">
      <c r="A13" s="139" t="s">
        <v>208</v>
      </c>
      <c r="B13" s="140" t="s">
        <v>3</v>
      </c>
      <c r="C13" s="20">
        <v>38</v>
      </c>
      <c r="D13" s="20">
        <v>34</v>
      </c>
      <c r="E13" s="21">
        <v>34.222222222222214</v>
      </c>
      <c r="F13" s="22" t="s">
        <v>241</v>
      </c>
      <c r="G13" s="134">
        <v>-9.9415204678362699</v>
      </c>
      <c r="H13" s="135">
        <v>0.65359477124179932</v>
      </c>
    </row>
    <row r="14" spans="1:8" x14ac:dyDescent="0.25">
      <c r="A14" s="143"/>
      <c r="B14" s="136" t="s">
        <v>242</v>
      </c>
      <c r="C14" s="26">
        <v>27</v>
      </c>
      <c r="D14" s="26">
        <v>26</v>
      </c>
      <c r="E14" s="26">
        <v>26</v>
      </c>
      <c r="F14" s="27"/>
      <c r="G14" s="146">
        <v>-3.7037037037037095</v>
      </c>
      <c r="H14" s="135">
        <v>0</v>
      </c>
    </row>
    <row r="15" spans="1:8" x14ac:dyDescent="0.25">
      <c r="A15" s="139" t="s">
        <v>209</v>
      </c>
      <c r="B15" s="140" t="s">
        <v>3</v>
      </c>
      <c r="C15" s="20">
        <v>3</v>
      </c>
      <c r="D15" s="20">
        <v>3</v>
      </c>
      <c r="E15" s="21">
        <v>4.333333333333333</v>
      </c>
      <c r="F15" s="22" t="s">
        <v>241</v>
      </c>
      <c r="G15" s="145">
        <v>44.444444444444429</v>
      </c>
      <c r="H15" s="142">
        <v>44.444444444444429</v>
      </c>
    </row>
    <row r="16" spans="1:8" x14ac:dyDescent="0.25">
      <c r="A16" s="143"/>
      <c r="B16" s="136" t="s">
        <v>242</v>
      </c>
      <c r="C16" s="26">
        <v>3</v>
      </c>
      <c r="D16" s="26">
        <v>2</v>
      </c>
      <c r="E16" s="26">
        <v>3</v>
      </c>
      <c r="F16" s="27"/>
      <c r="G16" s="137">
        <v>0</v>
      </c>
      <c r="H16" s="138">
        <v>50</v>
      </c>
    </row>
    <row r="17" spans="1:9" x14ac:dyDescent="0.25">
      <c r="A17" s="139" t="s">
        <v>210</v>
      </c>
      <c r="B17" s="140" t="s">
        <v>3</v>
      </c>
      <c r="C17" s="20">
        <v>35</v>
      </c>
      <c r="D17" s="20">
        <v>23</v>
      </c>
      <c r="E17" s="21">
        <v>46.022222222222219</v>
      </c>
      <c r="F17" s="22" t="s">
        <v>241</v>
      </c>
      <c r="G17" s="145">
        <v>31.492063492063494</v>
      </c>
      <c r="H17" s="142">
        <v>100.0966183574879</v>
      </c>
    </row>
    <row r="18" spans="1:9" x14ac:dyDescent="0.25">
      <c r="A18" s="143"/>
      <c r="B18" s="136" t="s">
        <v>242</v>
      </c>
      <c r="C18" s="26">
        <v>29</v>
      </c>
      <c r="D18" s="26">
        <v>20</v>
      </c>
      <c r="E18" s="26">
        <v>38</v>
      </c>
      <c r="F18" s="27"/>
      <c r="G18" s="137">
        <v>31.034482758620697</v>
      </c>
      <c r="H18" s="138">
        <v>90</v>
      </c>
    </row>
    <row r="19" spans="1:9" x14ac:dyDescent="0.25">
      <c r="A19" s="139" t="s">
        <v>211</v>
      </c>
      <c r="B19" s="140" t="s">
        <v>3</v>
      </c>
      <c r="C19" s="20">
        <v>94</v>
      </c>
      <c r="D19" s="20">
        <v>227</v>
      </c>
      <c r="E19" s="21">
        <v>466.08473221422855</v>
      </c>
      <c r="F19" s="22" t="s">
        <v>241</v>
      </c>
      <c r="G19" s="134">
        <v>395.83482150449845</v>
      </c>
      <c r="H19" s="135">
        <v>105.3236705789553</v>
      </c>
    </row>
    <row r="20" spans="1:9" ht="13.8" thickBot="1" x14ac:dyDescent="0.3">
      <c r="A20" s="149"/>
      <c r="B20" s="150" t="s">
        <v>242</v>
      </c>
      <c r="C20" s="43">
        <v>79</v>
      </c>
      <c r="D20" s="43">
        <v>139</v>
      </c>
      <c r="E20" s="43">
        <v>304</v>
      </c>
      <c r="F20" s="44"/>
      <c r="G20" s="151">
        <v>284.81012658227849</v>
      </c>
      <c r="H20" s="152">
        <v>118.70503597122303</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220</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205</v>
      </c>
      <c r="B35" s="133" t="s">
        <v>3</v>
      </c>
      <c r="C35" s="80">
        <v>290.80328065399999</v>
      </c>
      <c r="D35" s="80">
        <v>307.38186722199998</v>
      </c>
      <c r="E35" s="81">
        <v>348.06946152747383</v>
      </c>
      <c r="F35" s="22" t="s">
        <v>241</v>
      </c>
      <c r="G35" s="134">
        <v>19.692412253632583</v>
      </c>
      <c r="H35" s="135">
        <v>13.236823197540176</v>
      </c>
    </row>
    <row r="36" spans="1:8" ht="12.75" customHeight="1" x14ac:dyDescent="0.25">
      <c r="A36" s="210"/>
      <c r="B36" s="136" t="s">
        <v>242</v>
      </c>
      <c r="C36" s="82">
        <v>280.01649929000001</v>
      </c>
      <c r="D36" s="82">
        <v>212.35701286400001</v>
      </c>
      <c r="E36" s="82">
        <v>246.957777389</v>
      </c>
      <c r="F36" s="27"/>
      <c r="G36" s="137">
        <v>-11.805990712983899</v>
      </c>
      <c r="H36" s="138">
        <v>16.293676417062514</v>
      </c>
    </row>
    <row r="37" spans="1:8" x14ac:dyDescent="0.25">
      <c r="A37" s="139" t="s">
        <v>206</v>
      </c>
      <c r="B37" s="140" t="s">
        <v>3</v>
      </c>
      <c r="C37" s="80">
        <v>166.174737913</v>
      </c>
      <c r="D37" s="80">
        <v>176.81630336500001</v>
      </c>
      <c r="E37" s="83">
        <v>159.76208745485167</v>
      </c>
      <c r="F37" s="22" t="s">
        <v>241</v>
      </c>
      <c r="G37" s="141">
        <v>-3.8589803352093384</v>
      </c>
      <c r="H37" s="142">
        <v>-9.6451603079516417</v>
      </c>
    </row>
    <row r="38" spans="1:8" x14ac:dyDescent="0.25">
      <c r="A38" s="143"/>
      <c r="B38" s="136" t="s">
        <v>242</v>
      </c>
      <c r="C38" s="82">
        <v>155.124478915</v>
      </c>
      <c r="D38" s="82">
        <v>120.99366104400001</v>
      </c>
      <c r="E38" s="82">
        <v>112.612401818</v>
      </c>
      <c r="F38" s="27"/>
      <c r="G38" s="144">
        <v>-27.405137728323567</v>
      </c>
      <c r="H38" s="138">
        <v>-6.9270234107158046</v>
      </c>
    </row>
    <row r="39" spans="1:8" x14ac:dyDescent="0.25">
      <c r="A39" s="139" t="s">
        <v>207</v>
      </c>
      <c r="B39" s="140" t="s">
        <v>3</v>
      </c>
      <c r="C39" s="80">
        <v>53.798922304000001</v>
      </c>
      <c r="D39" s="80">
        <v>51.040145717999998</v>
      </c>
      <c r="E39" s="83">
        <v>44.516845582643285</v>
      </c>
      <c r="F39" s="22" t="s">
        <v>241</v>
      </c>
      <c r="G39" s="145">
        <v>-17.253276318262962</v>
      </c>
      <c r="H39" s="142">
        <v>-12.780723964618673</v>
      </c>
    </row>
    <row r="40" spans="1:8" x14ac:dyDescent="0.25">
      <c r="A40" s="143"/>
      <c r="B40" s="136" t="s">
        <v>242</v>
      </c>
      <c r="C40" s="82">
        <v>52.323658305000002</v>
      </c>
      <c r="D40" s="82">
        <v>37.594457566999999</v>
      </c>
      <c r="E40" s="82">
        <v>32.986559266</v>
      </c>
      <c r="F40" s="27"/>
      <c r="G40" s="137">
        <v>-36.956703077376694</v>
      </c>
      <c r="H40" s="138">
        <v>-12.256855396271931</v>
      </c>
    </row>
    <row r="41" spans="1:8" x14ac:dyDescent="0.25">
      <c r="A41" s="139" t="s">
        <v>208</v>
      </c>
      <c r="B41" s="140" t="s">
        <v>3</v>
      </c>
      <c r="C41" s="80">
        <v>17.264892133</v>
      </c>
      <c r="D41" s="80">
        <v>17.991160296</v>
      </c>
      <c r="E41" s="83">
        <v>18.068420288454217</v>
      </c>
      <c r="F41" s="22" t="s">
        <v>241</v>
      </c>
      <c r="G41" s="134">
        <v>4.6541162798136213</v>
      </c>
      <c r="H41" s="135">
        <v>0.42943307259284325</v>
      </c>
    </row>
    <row r="42" spans="1:8" x14ac:dyDescent="0.25">
      <c r="A42" s="143"/>
      <c r="B42" s="136" t="s">
        <v>242</v>
      </c>
      <c r="C42" s="82">
        <v>16.338408764</v>
      </c>
      <c r="D42" s="82">
        <v>13.332686880000001</v>
      </c>
      <c r="E42" s="82">
        <v>13.443304227</v>
      </c>
      <c r="F42" s="27"/>
      <c r="G42" s="146">
        <v>-17.719623610954486</v>
      </c>
      <c r="H42" s="135">
        <v>0.82967032823620457</v>
      </c>
    </row>
    <row r="43" spans="1:8" x14ac:dyDescent="0.25">
      <c r="A43" s="139" t="s">
        <v>209</v>
      </c>
      <c r="B43" s="140" t="s">
        <v>3</v>
      </c>
      <c r="C43" s="80">
        <v>1.8461962270000001</v>
      </c>
      <c r="D43" s="80">
        <v>1.6878840420000001</v>
      </c>
      <c r="E43" s="83">
        <v>1.6112951694764794</v>
      </c>
      <c r="F43" s="22" t="s">
        <v>241</v>
      </c>
      <c r="G43" s="145">
        <v>-12.723515197798136</v>
      </c>
      <c r="H43" s="142">
        <v>-4.5375671916874865</v>
      </c>
    </row>
    <row r="44" spans="1:8" x14ac:dyDescent="0.25">
      <c r="A44" s="143"/>
      <c r="B44" s="136" t="s">
        <v>242</v>
      </c>
      <c r="C44" s="82">
        <v>2.0426817530000001</v>
      </c>
      <c r="D44" s="82">
        <v>0.94983526900000004</v>
      </c>
      <c r="E44" s="82">
        <v>0.98905260399999995</v>
      </c>
      <c r="F44" s="27"/>
      <c r="G44" s="137">
        <v>-51.580680517294468</v>
      </c>
      <c r="H44" s="138">
        <v>4.1288564743746008</v>
      </c>
    </row>
    <row r="45" spans="1:8" x14ac:dyDescent="0.25">
      <c r="A45" s="139" t="s">
        <v>210</v>
      </c>
      <c r="B45" s="140" t="s">
        <v>3</v>
      </c>
      <c r="C45" s="80">
        <v>11.543588679999999</v>
      </c>
      <c r="D45" s="80">
        <v>12.739420211000001</v>
      </c>
      <c r="E45" s="83">
        <v>16.216110543447662</v>
      </c>
      <c r="F45" s="22" t="s">
        <v>241</v>
      </c>
      <c r="G45" s="145">
        <v>40.477203346157893</v>
      </c>
      <c r="H45" s="142">
        <v>27.290805035582963</v>
      </c>
    </row>
    <row r="46" spans="1:8" x14ac:dyDescent="0.25">
      <c r="A46" s="143"/>
      <c r="B46" s="136" t="s">
        <v>242</v>
      </c>
      <c r="C46" s="82">
        <v>11.904045259</v>
      </c>
      <c r="D46" s="82">
        <v>10.228175343</v>
      </c>
      <c r="E46" s="82">
        <v>12.720587019</v>
      </c>
      <c r="F46" s="27"/>
      <c r="G46" s="137">
        <v>6.8593637056500398</v>
      </c>
      <c r="H46" s="138">
        <v>24.36809687375731</v>
      </c>
    </row>
    <row r="47" spans="1:8" x14ac:dyDescent="0.25">
      <c r="A47" s="139" t="s">
        <v>211</v>
      </c>
      <c r="B47" s="140" t="s">
        <v>3</v>
      </c>
      <c r="C47" s="80">
        <v>40.174943398000003</v>
      </c>
      <c r="D47" s="80">
        <v>47.106953591</v>
      </c>
      <c r="E47" s="83">
        <v>112.63014923537418</v>
      </c>
      <c r="F47" s="22" t="s">
        <v>241</v>
      </c>
      <c r="G47" s="134">
        <v>180.3492418634774</v>
      </c>
      <c r="H47" s="135">
        <v>139.09452989312535</v>
      </c>
    </row>
    <row r="48" spans="1:8" ht="13.8" thickBot="1" x14ac:dyDescent="0.3">
      <c r="A48" s="149"/>
      <c r="B48" s="150" t="s">
        <v>242</v>
      </c>
      <c r="C48" s="86">
        <v>42.283226292999998</v>
      </c>
      <c r="D48" s="86">
        <v>29.258196761000001</v>
      </c>
      <c r="E48" s="86">
        <v>74.205872455000005</v>
      </c>
      <c r="F48" s="44"/>
      <c r="G48" s="151">
        <v>75.497186380228527</v>
      </c>
      <c r="H48" s="152">
        <v>153.62421703962787</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243</v>
      </c>
      <c r="G61" s="163"/>
      <c r="H61" s="205">
        <v>22</v>
      </c>
    </row>
    <row r="62" spans="1:9" ht="12.75" customHeight="1" x14ac:dyDescent="0.25">
      <c r="A62" s="162" t="s">
        <v>244</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221</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212</v>
      </c>
      <c r="B7" s="133" t="s">
        <v>3</v>
      </c>
      <c r="C7" s="20">
        <v>200240.61617925501</v>
      </c>
      <c r="D7" s="20">
        <v>241263</v>
      </c>
      <c r="E7" s="79">
        <v>253770.55931494551</v>
      </c>
      <c r="F7" s="22" t="s">
        <v>241</v>
      </c>
      <c r="G7" s="134">
        <v>26.732809835028974</v>
      </c>
      <c r="H7" s="135">
        <v>5.1842011891361324</v>
      </c>
    </row>
    <row r="8" spans="1:8" ht="12.75" customHeight="1" x14ac:dyDescent="0.25">
      <c r="A8" s="210"/>
      <c r="B8" s="136" t="s">
        <v>242</v>
      </c>
      <c r="C8" s="26">
        <v>144236.55188289401</v>
      </c>
      <c r="D8" s="26">
        <v>160106.49542138699</v>
      </c>
      <c r="E8" s="26">
        <v>175130.33367981401</v>
      </c>
      <c r="F8" s="27"/>
      <c r="G8" s="137">
        <v>21.418829966209074</v>
      </c>
      <c r="H8" s="138">
        <v>9.3836531858907648</v>
      </c>
    </row>
    <row r="9" spans="1:8" x14ac:dyDescent="0.25">
      <c r="A9" s="139" t="s">
        <v>232</v>
      </c>
      <c r="B9" s="140" t="s">
        <v>3</v>
      </c>
      <c r="C9" s="20">
        <v>8813.391887537</v>
      </c>
      <c r="D9" s="20">
        <v>10965</v>
      </c>
      <c r="E9" s="21">
        <v>10404.867486044268</v>
      </c>
      <c r="F9" s="22" t="s">
        <v>241</v>
      </c>
      <c r="G9" s="141">
        <v>18.057470027603912</v>
      </c>
      <c r="H9" s="142">
        <v>-5.1083676603349915</v>
      </c>
    </row>
    <row r="10" spans="1:8" x14ac:dyDescent="0.25">
      <c r="A10" s="143"/>
      <c r="B10" s="136" t="s">
        <v>242</v>
      </c>
      <c r="C10" s="26">
        <v>6253.7801062460003</v>
      </c>
      <c r="D10" s="26">
        <v>7367.7854101060002</v>
      </c>
      <c r="E10" s="26">
        <v>7242.6958761859996</v>
      </c>
      <c r="F10" s="27"/>
      <c r="G10" s="144">
        <v>15.813088294427132</v>
      </c>
      <c r="H10" s="138">
        <v>-1.6977901358041976</v>
      </c>
    </row>
    <row r="11" spans="1:8" x14ac:dyDescent="0.25">
      <c r="A11" s="139" t="s">
        <v>213</v>
      </c>
      <c r="B11" s="140" t="s">
        <v>3</v>
      </c>
      <c r="C11" s="20">
        <v>120203.458974138</v>
      </c>
      <c r="D11" s="20">
        <v>148378</v>
      </c>
      <c r="E11" s="21">
        <v>156623.60373976882</v>
      </c>
      <c r="F11" s="22" t="s">
        <v>241</v>
      </c>
      <c r="G11" s="145">
        <v>30.298749367492547</v>
      </c>
      <c r="H11" s="142">
        <v>5.5571605896890475</v>
      </c>
    </row>
    <row r="12" spans="1:8" x14ac:dyDescent="0.25">
      <c r="A12" s="143"/>
      <c r="B12" s="136" t="s">
        <v>242</v>
      </c>
      <c r="C12" s="26">
        <v>86885.321515624993</v>
      </c>
      <c r="D12" s="26">
        <v>95322.851099621999</v>
      </c>
      <c r="E12" s="26">
        <v>105672.03990387901</v>
      </c>
      <c r="F12" s="27"/>
      <c r="G12" s="137">
        <v>21.622430648283327</v>
      </c>
      <c r="H12" s="138">
        <v>10.856986215656789</v>
      </c>
    </row>
    <row r="13" spans="1:8" x14ac:dyDescent="0.25">
      <c r="A13" s="139" t="s">
        <v>214</v>
      </c>
      <c r="B13" s="140" t="s">
        <v>3</v>
      </c>
      <c r="C13" s="20">
        <v>71751.232997767002</v>
      </c>
      <c r="D13" s="20">
        <v>82215</v>
      </c>
      <c r="E13" s="21">
        <v>84809.813198972173</v>
      </c>
      <c r="F13" s="22" t="s">
        <v>241</v>
      </c>
      <c r="G13" s="134">
        <v>18.199799021727728</v>
      </c>
      <c r="H13" s="135">
        <v>3.1561311183751997</v>
      </c>
    </row>
    <row r="14" spans="1:8" x14ac:dyDescent="0.25">
      <c r="A14" s="143"/>
      <c r="B14" s="136" t="s">
        <v>242</v>
      </c>
      <c r="C14" s="26">
        <v>49857.072220782997</v>
      </c>
      <c r="D14" s="26">
        <v>58029.184727606997</v>
      </c>
      <c r="E14" s="26">
        <v>61059.535948151999</v>
      </c>
      <c r="F14" s="27"/>
      <c r="G14" s="146">
        <v>22.469156788350759</v>
      </c>
      <c r="H14" s="135">
        <v>5.2221157935781406</v>
      </c>
    </row>
    <row r="15" spans="1:8" x14ac:dyDescent="0.25">
      <c r="A15" s="139" t="s">
        <v>215</v>
      </c>
      <c r="B15" s="140" t="s">
        <v>3</v>
      </c>
      <c r="C15" s="20">
        <v>4184.0132306690002</v>
      </c>
      <c r="D15" s="20">
        <v>4273</v>
      </c>
      <c r="E15" s="21">
        <v>5262.8191683581026</v>
      </c>
      <c r="F15" s="22" t="s">
        <v>241</v>
      </c>
      <c r="G15" s="145">
        <v>25.783999194395648</v>
      </c>
      <c r="H15" s="142">
        <v>23.164501950809793</v>
      </c>
    </row>
    <row r="16" spans="1:8" x14ac:dyDescent="0.25">
      <c r="A16" s="143"/>
      <c r="B16" s="136" t="s">
        <v>242</v>
      </c>
      <c r="C16" s="26">
        <v>2693.3479719649999</v>
      </c>
      <c r="D16" s="26">
        <v>3057.113510826</v>
      </c>
      <c r="E16" s="26">
        <v>3824</v>
      </c>
      <c r="F16" s="27"/>
      <c r="G16" s="137">
        <v>41.979426342378787</v>
      </c>
      <c r="H16" s="138">
        <v>25.085312876288839</v>
      </c>
    </row>
    <row r="17" spans="1:9" x14ac:dyDescent="0.25">
      <c r="A17" s="139" t="s">
        <v>216</v>
      </c>
      <c r="B17" s="140" t="s">
        <v>3</v>
      </c>
      <c r="C17" s="20">
        <v>12510.103082203001</v>
      </c>
      <c r="D17" s="20">
        <v>13517</v>
      </c>
      <c r="E17" s="21">
        <v>11155.514889240334</v>
      </c>
      <c r="F17" s="22" t="s">
        <v>241</v>
      </c>
      <c r="G17" s="134">
        <v>-10.827953887044444</v>
      </c>
      <c r="H17" s="135">
        <v>-17.470482435153258</v>
      </c>
    </row>
    <row r="18" spans="1:9" ht="13.8" thickBot="1" x14ac:dyDescent="0.3">
      <c r="A18" s="149"/>
      <c r="B18" s="150" t="s">
        <v>242</v>
      </c>
      <c r="C18" s="43">
        <v>7699.1524959520002</v>
      </c>
      <c r="D18" s="43">
        <v>8732.5737642549993</v>
      </c>
      <c r="E18" s="43">
        <v>7556.0619515970002</v>
      </c>
      <c r="F18" s="44"/>
      <c r="G18" s="151">
        <v>-1.8585233170824011</v>
      </c>
      <c r="H18" s="152">
        <v>-13.472681072260841</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222</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212</v>
      </c>
      <c r="B35" s="133" t="s">
        <v>3</v>
      </c>
      <c r="C35" s="80">
        <v>698.64237269399996</v>
      </c>
      <c r="D35" s="80">
        <v>802.17088901099999</v>
      </c>
      <c r="E35" s="81">
        <v>872.22192756655102</v>
      </c>
      <c r="F35" s="22" t="s">
        <v>241</v>
      </c>
      <c r="G35" s="134">
        <v>24.845265855149833</v>
      </c>
      <c r="H35" s="135">
        <v>8.7326827132703926</v>
      </c>
    </row>
    <row r="36" spans="1:8" ht="12.75" customHeight="1" x14ac:dyDescent="0.25">
      <c r="A36" s="210"/>
      <c r="B36" s="136" t="s">
        <v>242</v>
      </c>
      <c r="C36" s="82">
        <v>501.10516600099999</v>
      </c>
      <c r="D36" s="82">
        <v>569.32111961999999</v>
      </c>
      <c r="E36" s="82">
        <v>630.32073314000002</v>
      </c>
      <c r="F36" s="27"/>
      <c r="G36" s="137">
        <v>25.786117546978588</v>
      </c>
      <c r="H36" s="138">
        <v>10.714447684764437</v>
      </c>
    </row>
    <row r="37" spans="1:8" x14ac:dyDescent="0.25">
      <c r="A37" s="139" t="s">
        <v>232</v>
      </c>
      <c r="B37" s="140" t="s">
        <v>3</v>
      </c>
      <c r="C37" s="80">
        <v>223.34273136199999</v>
      </c>
      <c r="D37" s="80">
        <v>288.63855850599998</v>
      </c>
      <c r="E37" s="83">
        <v>299.53219827418008</v>
      </c>
      <c r="F37" s="22" t="s">
        <v>241</v>
      </c>
      <c r="G37" s="141">
        <v>34.113251166741634</v>
      </c>
      <c r="H37" s="142">
        <v>3.7741457082400416</v>
      </c>
    </row>
    <row r="38" spans="1:8" x14ac:dyDescent="0.25">
      <c r="A38" s="143"/>
      <c r="B38" s="136" t="s">
        <v>242</v>
      </c>
      <c r="C38" s="82">
        <v>158.05335420399999</v>
      </c>
      <c r="D38" s="82">
        <v>201.24920923900001</v>
      </c>
      <c r="E38" s="82">
        <v>213.85979742999999</v>
      </c>
      <c r="F38" s="27"/>
      <c r="G38" s="144">
        <v>35.308610505013661</v>
      </c>
      <c r="H38" s="138">
        <v>6.2661553994102235</v>
      </c>
    </row>
    <row r="39" spans="1:8" x14ac:dyDescent="0.25">
      <c r="A39" s="139" t="s">
        <v>213</v>
      </c>
      <c r="B39" s="140" t="s">
        <v>3</v>
      </c>
      <c r="C39" s="80">
        <v>174.58551054899999</v>
      </c>
      <c r="D39" s="80">
        <v>197.45523154599999</v>
      </c>
      <c r="E39" s="83">
        <v>224.67320959822732</v>
      </c>
      <c r="F39" s="22" t="s">
        <v>241</v>
      </c>
      <c r="G39" s="145">
        <v>28.689493699518351</v>
      </c>
      <c r="H39" s="142">
        <v>13.784379294040889</v>
      </c>
    </row>
    <row r="40" spans="1:8" x14ac:dyDescent="0.25">
      <c r="A40" s="143"/>
      <c r="B40" s="136" t="s">
        <v>242</v>
      </c>
      <c r="C40" s="82">
        <v>130.48138109300001</v>
      </c>
      <c r="D40" s="82">
        <v>139.98765127499999</v>
      </c>
      <c r="E40" s="82">
        <v>162.24347769799999</v>
      </c>
      <c r="F40" s="27"/>
      <c r="G40" s="137">
        <v>24.342244340870138</v>
      </c>
      <c r="H40" s="138">
        <v>15.89842119665208</v>
      </c>
    </row>
    <row r="41" spans="1:8" x14ac:dyDescent="0.25">
      <c r="A41" s="139" t="s">
        <v>214</v>
      </c>
      <c r="B41" s="140" t="s">
        <v>3</v>
      </c>
      <c r="C41" s="80">
        <v>220.96467231599999</v>
      </c>
      <c r="D41" s="80">
        <v>239.62301461199999</v>
      </c>
      <c r="E41" s="83">
        <v>264.38936541230134</v>
      </c>
      <c r="F41" s="22" t="s">
        <v>241</v>
      </c>
      <c r="G41" s="134">
        <v>19.652323894654074</v>
      </c>
      <c r="H41" s="135">
        <v>10.335547626926939</v>
      </c>
    </row>
    <row r="42" spans="1:8" x14ac:dyDescent="0.25">
      <c r="A42" s="143"/>
      <c r="B42" s="136" t="s">
        <v>242</v>
      </c>
      <c r="C42" s="82">
        <v>158.29533406499999</v>
      </c>
      <c r="D42" s="82">
        <v>179.59221207100001</v>
      </c>
      <c r="E42" s="82">
        <v>198.20002047</v>
      </c>
      <c r="F42" s="27"/>
      <c r="G42" s="146">
        <v>25.209009880616023</v>
      </c>
      <c r="H42" s="135">
        <v>10.361144386173919</v>
      </c>
    </row>
    <row r="43" spans="1:8" x14ac:dyDescent="0.25">
      <c r="A43" s="139" t="s">
        <v>215</v>
      </c>
      <c r="B43" s="140" t="s">
        <v>3</v>
      </c>
      <c r="C43" s="80">
        <v>13.824757663</v>
      </c>
      <c r="D43" s="80">
        <v>15.395364396</v>
      </c>
      <c r="E43" s="83">
        <v>26.459860476643854</v>
      </c>
      <c r="F43" s="22" t="s">
        <v>241</v>
      </c>
      <c r="G43" s="145">
        <v>91.394750791617213</v>
      </c>
      <c r="H43" s="142">
        <v>71.869010671281131</v>
      </c>
    </row>
    <row r="44" spans="1:8" x14ac:dyDescent="0.25">
      <c r="A44" s="143"/>
      <c r="B44" s="136" t="s">
        <v>242</v>
      </c>
      <c r="C44" s="82">
        <v>9.3470068000000008</v>
      </c>
      <c r="D44" s="82">
        <v>10.890424205</v>
      </c>
      <c r="E44" s="82">
        <v>19.078627667999999</v>
      </c>
      <c r="F44" s="27"/>
      <c r="G44" s="137">
        <v>104.11483671970791</v>
      </c>
      <c r="H44" s="138">
        <v>75.187185630846585</v>
      </c>
    </row>
    <row r="45" spans="1:8" x14ac:dyDescent="0.25">
      <c r="A45" s="139" t="s">
        <v>216</v>
      </c>
      <c r="B45" s="140" t="s">
        <v>3</v>
      </c>
      <c r="C45" s="80">
        <v>65.924700805000001</v>
      </c>
      <c r="D45" s="80">
        <v>61.058719951999997</v>
      </c>
      <c r="E45" s="83">
        <v>56.405530857841093</v>
      </c>
      <c r="F45" s="22" t="s">
        <v>241</v>
      </c>
      <c r="G45" s="134">
        <v>-14.439458702005865</v>
      </c>
      <c r="H45" s="135">
        <v>-7.6208428506475627</v>
      </c>
    </row>
    <row r="46" spans="1:8" ht="13.8" thickBot="1" x14ac:dyDescent="0.3">
      <c r="A46" s="149"/>
      <c r="B46" s="150" t="s">
        <v>242</v>
      </c>
      <c r="C46" s="86">
        <v>44.928089839000002</v>
      </c>
      <c r="D46" s="86">
        <v>37.601622831</v>
      </c>
      <c r="E46" s="86">
        <v>36.938809874999997</v>
      </c>
      <c r="F46" s="44"/>
      <c r="G46" s="151">
        <v>-17.78237176926423</v>
      </c>
      <c r="H46" s="152">
        <v>-1.7627243350081159</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243</v>
      </c>
      <c r="G61" s="163"/>
      <c r="H61" s="205">
        <v>23</v>
      </c>
    </row>
    <row r="62" spans="1:9" ht="12.75" customHeight="1" x14ac:dyDescent="0.25">
      <c r="A62" s="162" t="s">
        <v>244</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3"/>
  <sheetViews>
    <sheetView showGridLines="0" showRowColHeaders="0" tabSelected="1" topLeftCell="A3" zoomScale="80" zoomScaleNormal="80" workbookViewId="0"/>
  </sheetViews>
  <sheetFormatPr defaultColWidth="11.44140625" defaultRowHeight="12.75" customHeight="1" x14ac:dyDescent="0.25"/>
  <cols>
    <col min="1" max="1" width="11.33203125" style="89" customWidth="1"/>
    <col min="2" max="2" width="27.109375" style="1" customWidth="1"/>
    <col min="3" max="5" width="10.6640625" style="1" customWidth="1"/>
    <col min="6" max="8" width="7.6640625" style="1" customWidth="1"/>
    <col min="9" max="16384" width="11.44140625" style="1"/>
  </cols>
  <sheetData>
    <row r="2" spans="1:8" ht="12.75" customHeight="1" x14ac:dyDescent="0.25">
      <c r="B2" s="2"/>
      <c r="C2" s="2"/>
      <c r="D2" s="2"/>
      <c r="E2" s="2"/>
      <c r="F2" s="2"/>
      <c r="G2" s="2"/>
    </row>
    <row r="3" spans="1:8" ht="12.75" customHeight="1" x14ac:dyDescent="0.25">
      <c r="A3" s="90"/>
      <c r="B3" s="2"/>
      <c r="C3" s="2"/>
      <c r="D3" s="2"/>
      <c r="E3" s="2"/>
      <c r="F3" s="2"/>
      <c r="G3" s="2"/>
    </row>
    <row r="4" spans="1:8" ht="12.75" customHeight="1" x14ac:dyDescent="0.3">
      <c r="A4" s="90"/>
      <c r="C4" s="74"/>
      <c r="D4" s="74" t="s">
        <v>88</v>
      </c>
      <c r="E4" s="74"/>
      <c r="F4" s="74"/>
      <c r="G4" s="74"/>
      <c r="H4" s="74"/>
    </row>
    <row r="5" spans="1:8" ht="12.75" customHeight="1" x14ac:dyDescent="0.3">
      <c r="A5" s="90"/>
      <c r="B5" s="75"/>
      <c r="C5" s="74"/>
      <c r="D5" s="74"/>
      <c r="E5" s="74"/>
      <c r="F5" s="74"/>
      <c r="G5" s="74"/>
      <c r="H5" s="74"/>
    </row>
    <row r="6" spans="1:8" ht="12.75" customHeight="1" x14ac:dyDescent="0.3">
      <c r="A6" s="90"/>
      <c r="B6" s="73"/>
      <c r="C6" s="73"/>
      <c r="D6" s="73"/>
      <c r="E6" s="73"/>
      <c r="F6" s="73"/>
      <c r="G6" s="73"/>
      <c r="H6" s="73"/>
    </row>
    <row r="7" spans="1:8" ht="12.75" customHeight="1" x14ac:dyDescent="0.3">
      <c r="A7" s="90"/>
      <c r="B7" s="73"/>
      <c r="C7" s="73"/>
      <c r="D7" s="73"/>
      <c r="E7" s="73"/>
      <c r="F7" s="73"/>
      <c r="G7" s="73"/>
      <c r="H7" s="73"/>
    </row>
    <row r="8" spans="1:8" ht="12.75" customHeight="1" x14ac:dyDescent="0.3">
      <c r="A8" s="91" t="s">
        <v>114</v>
      </c>
      <c r="B8" s="73" t="s">
        <v>89</v>
      </c>
      <c r="C8" s="73"/>
      <c r="D8" s="73"/>
      <c r="E8" s="73"/>
      <c r="F8" s="73"/>
      <c r="G8" s="73"/>
      <c r="H8" s="76">
        <v>2</v>
      </c>
    </row>
    <row r="9" spans="1:8" ht="12.75" customHeight="1" x14ac:dyDescent="0.3">
      <c r="B9" s="73"/>
      <c r="C9" s="73"/>
      <c r="D9" s="73"/>
      <c r="E9" s="73"/>
      <c r="F9" s="73"/>
      <c r="G9" s="73"/>
      <c r="H9" s="76"/>
    </row>
    <row r="10" spans="1:8" ht="12.75" customHeight="1" x14ac:dyDescent="0.3">
      <c r="B10" s="73" t="s">
        <v>90</v>
      </c>
      <c r="C10" s="73"/>
      <c r="D10" s="73"/>
      <c r="E10" s="73"/>
      <c r="F10" s="73"/>
      <c r="G10" s="73"/>
      <c r="H10" s="76"/>
    </row>
    <row r="11" spans="1:8" ht="12.75" customHeight="1" x14ac:dyDescent="0.3">
      <c r="A11" s="91" t="s">
        <v>115</v>
      </c>
      <c r="B11" s="73" t="str">
        <f>+'Tab2'!A6&amp;" ……………………………………………"</f>
        <v>Figur 1. Antall meldte skader etter bransjer  ……………………………………………</v>
      </c>
      <c r="C11" s="73"/>
      <c r="D11" s="73"/>
      <c r="E11" s="73"/>
      <c r="F11" s="73"/>
      <c r="G11" s="73"/>
      <c r="H11" s="76">
        <v>4</v>
      </c>
    </row>
    <row r="12" spans="1:8" ht="12.75" customHeight="1" x14ac:dyDescent="0.3">
      <c r="B12" s="73" t="str">
        <f>+'Tab2'!A32&amp;" ……………………………"</f>
        <v>Figur 2. Antall meldte skader etter bransjer  ……………………………</v>
      </c>
      <c r="C12" s="73"/>
      <c r="D12" s="73"/>
      <c r="E12" s="73"/>
      <c r="F12" s="73"/>
      <c r="G12" s="73"/>
      <c r="H12" s="76">
        <v>4</v>
      </c>
    </row>
    <row r="13" spans="1:8" ht="12.75" customHeight="1" x14ac:dyDescent="0.3">
      <c r="B13" s="73" t="str">
        <f>+'Tab2'!I6&amp;"  ………………………………………………………………………………………………….."</f>
        <v>Figur 3. Anslått erstatning etter bransje, pr.   …………………………………………………………………………………………………..</v>
      </c>
      <c r="C13" s="73"/>
      <c r="D13" s="73"/>
      <c r="E13" s="73"/>
      <c r="F13" s="73"/>
      <c r="G13" s="73"/>
      <c r="H13" s="76">
        <v>5</v>
      </c>
    </row>
    <row r="14" spans="1:8" ht="12.75" customHeight="1" x14ac:dyDescent="0.3">
      <c r="B14" s="73" t="str">
        <f>+'Tab2'!I32&amp;"  ………………………………………………………………………………………………….."</f>
        <v>Figur 4. Vannskader pr. kvartal  …………………………………………………………………………………………………..</v>
      </c>
      <c r="C14" s="73"/>
      <c r="D14" s="73"/>
      <c r="E14" s="73"/>
      <c r="F14" s="73"/>
      <c r="G14" s="73"/>
      <c r="H14" s="76">
        <v>5</v>
      </c>
    </row>
    <row r="15" spans="1:8" ht="12.75" customHeight="1" x14ac:dyDescent="0.3">
      <c r="B15" s="73" t="str">
        <f>+'Tab2'!P6&amp;" ……………………………"</f>
        <v>Figur 5. Antall meldte skader i motorvogn kvartalsvis (i 1000) ……………………………</v>
      </c>
      <c r="C15" s="73"/>
      <c r="D15" s="73"/>
      <c r="E15" s="73"/>
      <c r="F15" s="73"/>
      <c r="G15" s="73"/>
      <c r="H15" s="76">
        <v>6</v>
      </c>
    </row>
    <row r="16" spans="1:8" ht="12.75" customHeight="1" x14ac:dyDescent="0.3">
      <c r="B16" s="73" t="str">
        <f>+'Tab2'!P32&amp;" ……………………………"</f>
        <v>Figur 6. Anslått erstatning etter skadetype, motorvogn  2016 ……………………………</v>
      </c>
      <c r="C16" s="73"/>
      <c r="D16" s="73"/>
      <c r="E16" s="73"/>
      <c r="F16" s="73"/>
      <c r="G16" s="73"/>
      <c r="H16" s="76">
        <v>6</v>
      </c>
    </row>
    <row r="17" spans="1:14" ht="12.75" customHeight="1" x14ac:dyDescent="0.3">
      <c r="B17" s="73" t="str">
        <f>+'Tab2'!W6&amp;" ……………………………………………………………"</f>
        <v>Figur 7. Antall meldte skader i de Brann-kombinerte bransjer etter skadetype  ……………………………………………………………</v>
      </c>
      <c r="C17" s="73"/>
      <c r="D17" s="73"/>
      <c r="E17" s="73"/>
      <c r="F17" s="73"/>
      <c r="G17" s="73"/>
      <c r="H17" s="76">
        <v>7</v>
      </c>
    </row>
    <row r="18" spans="1:14" ht="12.75" customHeight="1" x14ac:dyDescent="0.3">
      <c r="B18" s="73" t="str">
        <f>+'Tab2'!W32&amp;" ……………………………………………………………"</f>
        <v>Figur 8. Anslått erstatning i de Brann-kombinerte bransjer etter skadetype  ……………………………………………………………</v>
      </c>
      <c r="C18" s="73"/>
      <c r="D18" s="73"/>
      <c r="E18" s="73"/>
      <c r="F18" s="73"/>
      <c r="G18" s="73"/>
      <c r="H18" s="76">
        <v>7</v>
      </c>
    </row>
    <row r="19" spans="1:14" ht="12.75" customHeight="1" x14ac:dyDescent="0.3">
      <c r="B19" s="73" t="str">
        <f>+'Tab2'!AD6&amp;"  ………………………………………………………………………………………………….."</f>
        <v>Figur 9. Brannskader pr. kvartal  …………………………………………………………………………………………………..</v>
      </c>
      <c r="C19" s="73"/>
      <c r="D19" s="73"/>
      <c r="E19" s="73"/>
      <c r="F19" s="73"/>
      <c r="G19" s="73"/>
      <c r="H19" s="76">
        <v>8</v>
      </c>
    </row>
    <row r="20" spans="1:14" ht="12.75" customHeight="1" x14ac:dyDescent="0.3">
      <c r="B20" s="73" t="str">
        <f>+'Tab2'!AD32&amp;"  ………………………………………………………………………………………………….."</f>
        <v>Figur 10. Innbrudd, tyverier og ran pr. kvartal  …………………………………………………………………………………………………..</v>
      </c>
      <c r="C20" s="73"/>
      <c r="D20" s="73"/>
      <c r="E20" s="73"/>
      <c r="F20" s="73"/>
      <c r="G20" s="73"/>
      <c r="H20" s="76">
        <v>8</v>
      </c>
    </row>
    <row r="22" spans="1:14" ht="12.75" customHeight="1" x14ac:dyDescent="0.3">
      <c r="B22" s="73" t="s">
        <v>91</v>
      </c>
      <c r="C22" s="73"/>
      <c r="D22" s="73"/>
      <c r="E22" s="73"/>
      <c r="F22" s="73"/>
      <c r="G22" s="73"/>
      <c r="H22" s="76"/>
    </row>
    <row r="23" spans="1:14" ht="12.75" customHeight="1" x14ac:dyDescent="0.3">
      <c r="A23" s="91" t="s">
        <v>116</v>
      </c>
      <c r="B23" s="73" t="s">
        <v>132</v>
      </c>
      <c r="C23" s="73"/>
      <c r="D23" s="73"/>
      <c r="E23" s="73"/>
      <c r="F23" s="73"/>
      <c r="G23" s="73"/>
      <c r="H23" s="76">
        <v>9</v>
      </c>
    </row>
    <row r="24" spans="1:14" ht="12.75" customHeight="1" x14ac:dyDescent="0.3">
      <c r="A24" s="91" t="s">
        <v>117</v>
      </c>
      <c r="B24" s="73" t="s">
        <v>93</v>
      </c>
      <c r="C24" s="73"/>
      <c r="D24" s="73"/>
      <c r="E24" s="73"/>
      <c r="F24" s="73"/>
      <c r="G24" s="73"/>
      <c r="H24" s="76">
        <f>H23+1</f>
        <v>10</v>
      </c>
    </row>
    <row r="25" spans="1:14" ht="12.75" customHeight="1" x14ac:dyDescent="0.3">
      <c r="B25" s="73"/>
      <c r="C25" s="73"/>
      <c r="D25" s="73"/>
      <c r="E25" s="73"/>
      <c r="F25" s="73"/>
      <c r="G25" s="73"/>
      <c r="H25" s="76"/>
    </row>
    <row r="26" spans="1:14" ht="12.75" customHeight="1" x14ac:dyDescent="0.3">
      <c r="A26" s="91" t="s">
        <v>118</v>
      </c>
      <c r="B26" s="73" t="s">
        <v>133</v>
      </c>
      <c r="C26" s="73"/>
      <c r="D26" s="73"/>
      <c r="E26" s="73"/>
      <c r="F26" s="73"/>
      <c r="G26" s="73"/>
      <c r="H26" s="76">
        <f>+H24+1</f>
        <v>11</v>
      </c>
    </row>
    <row r="27" spans="1:14" ht="12.75" customHeight="1" x14ac:dyDescent="0.3">
      <c r="B27" s="73" t="s">
        <v>94</v>
      </c>
      <c r="C27" s="73"/>
      <c r="D27" s="73"/>
      <c r="E27" s="73"/>
      <c r="F27" s="73"/>
      <c r="G27" s="73"/>
      <c r="H27" s="76">
        <f>+H26</f>
        <v>11</v>
      </c>
      <c r="N27" s="77"/>
    </row>
    <row r="28" spans="1:14" ht="12.75" customHeight="1" x14ac:dyDescent="0.3">
      <c r="A28" s="91" t="s">
        <v>119</v>
      </c>
      <c r="B28" s="73" t="s">
        <v>134</v>
      </c>
      <c r="C28" s="73"/>
      <c r="D28" s="73"/>
      <c r="E28" s="73"/>
      <c r="F28" s="73"/>
      <c r="G28" s="73"/>
      <c r="H28" s="76">
        <f>+H26+1</f>
        <v>12</v>
      </c>
      <c r="N28" s="77"/>
    </row>
    <row r="29" spans="1:14" ht="12.75" customHeight="1" x14ac:dyDescent="0.3">
      <c r="B29" s="73" t="s">
        <v>95</v>
      </c>
      <c r="C29" s="73"/>
      <c r="D29" s="73"/>
      <c r="E29" s="73"/>
      <c r="F29" s="73"/>
      <c r="G29" s="73"/>
      <c r="H29" s="76">
        <f>+H28</f>
        <v>12</v>
      </c>
      <c r="N29" s="77"/>
    </row>
    <row r="30" spans="1:14" ht="12.75" customHeight="1" x14ac:dyDescent="0.3">
      <c r="B30" s="73"/>
      <c r="C30" s="73"/>
      <c r="D30" s="73"/>
      <c r="E30" s="73"/>
      <c r="F30" s="73"/>
      <c r="G30" s="73"/>
      <c r="H30" s="76"/>
      <c r="N30" s="77"/>
    </row>
    <row r="31" spans="1:14" ht="12.75" customHeight="1" x14ac:dyDescent="0.3">
      <c r="A31" s="91" t="s">
        <v>120</v>
      </c>
      <c r="B31" s="73" t="s">
        <v>135</v>
      </c>
      <c r="C31" s="73"/>
      <c r="D31" s="73"/>
      <c r="E31" s="73"/>
      <c r="F31" s="73"/>
      <c r="G31" s="73"/>
      <c r="H31" s="76">
        <f>+H29+1</f>
        <v>13</v>
      </c>
      <c r="N31" s="77"/>
    </row>
    <row r="32" spans="1:14" ht="12.75" customHeight="1" x14ac:dyDescent="0.3">
      <c r="B32" s="73" t="s">
        <v>96</v>
      </c>
      <c r="C32" s="73"/>
      <c r="D32" s="73"/>
      <c r="E32" s="73"/>
      <c r="F32" s="73"/>
      <c r="G32" s="73"/>
      <c r="H32" s="76">
        <f>+H31</f>
        <v>13</v>
      </c>
      <c r="N32" s="77"/>
    </row>
    <row r="33" spans="1:14" ht="12.75" customHeight="1" x14ac:dyDescent="0.3">
      <c r="A33" s="91" t="s">
        <v>121</v>
      </c>
      <c r="B33" s="73" t="s">
        <v>136</v>
      </c>
      <c r="C33" s="73"/>
      <c r="D33" s="73"/>
      <c r="E33" s="73"/>
      <c r="F33" s="73"/>
      <c r="G33" s="73"/>
      <c r="H33" s="76">
        <f>+H31+1</f>
        <v>14</v>
      </c>
      <c r="N33" s="77"/>
    </row>
    <row r="34" spans="1:14" ht="12.75" customHeight="1" x14ac:dyDescent="0.3">
      <c r="B34" s="73" t="s">
        <v>97</v>
      </c>
      <c r="C34" s="73"/>
      <c r="D34" s="73"/>
      <c r="E34" s="73"/>
      <c r="F34" s="73"/>
      <c r="G34" s="73"/>
      <c r="H34" s="76">
        <f>+H33</f>
        <v>14</v>
      </c>
      <c r="N34" s="77"/>
    </row>
    <row r="35" spans="1:14" ht="12.75" customHeight="1" x14ac:dyDescent="0.3">
      <c r="A35" s="91" t="s">
        <v>122</v>
      </c>
      <c r="B35" s="73" t="s">
        <v>137</v>
      </c>
      <c r="C35" s="73"/>
      <c r="D35" s="73"/>
      <c r="E35" s="73"/>
      <c r="F35" s="73"/>
      <c r="G35" s="73"/>
      <c r="H35" s="76">
        <f>+H34+1</f>
        <v>15</v>
      </c>
      <c r="N35" s="77"/>
    </row>
    <row r="36" spans="1:14" ht="12.75" customHeight="1" x14ac:dyDescent="0.3">
      <c r="B36" s="73" t="s">
        <v>100</v>
      </c>
      <c r="C36" s="73"/>
      <c r="D36" s="73"/>
      <c r="E36" s="73"/>
      <c r="F36" s="73"/>
      <c r="G36" s="73"/>
      <c r="H36" s="76">
        <f>+H35</f>
        <v>15</v>
      </c>
      <c r="N36" s="77"/>
    </row>
    <row r="37" spans="1:14" ht="12.75" customHeight="1" x14ac:dyDescent="0.3">
      <c r="A37" s="91" t="s">
        <v>123</v>
      </c>
      <c r="B37" s="73" t="s">
        <v>138</v>
      </c>
      <c r="C37" s="73"/>
      <c r="D37" s="73"/>
      <c r="E37" s="73"/>
      <c r="F37" s="73"/>
      <c r="G37" s="73"/>
      <c r="H37" s="76">
        <f>+H36+1</f>
        <v>16</v>
      </c>
      <c r="N37" s="77"/>
    </row>
    <row r="38" spans="1:14" ht="12.75" customHeight="1" x14ac:dyDescent="0.3">
      <c r="B38" s="73" t="s">
        <v>101</v>
      </c>
      <c r="C38" s="73"/>
      <c r="D38" s="73"/>
      <c r="E38" s="73"/>
      <c r="F38" s="73"/>
      <c r="G38" s="73"/>
      <c r="H38" s="76">
        <f>+H37</f>
        <v>16</v>
      </c>
      <c r="N38" s="77"/>
    </row>
    <row r="39" spans="1:14" ht="12.75" customHeight="1" x14ac:dyDescent="0.3">
      <c r="B39" s="73"/>
      <c r="C39" s="73"/>
      <c r="D39" s="73"/>
      <c r="E39" s="73"/>
      <c r="F39" s="73"/>
      <c r="G39" s="73"/>
      <c r="H39" s="76"/>
      <c r="N39" s="77"/>
    </row>
    <row r="40" spans="1:14" ht="12.75" customHeight="1" x14ac:dyDescent="0.3">
      <c r="A40" s="91" t="s">
        <v>124</v>
      </c>
      <c r="B40" s="73" t="s">
        <v>167</v>
      </c>
      <c r="C40" s="73"/>
      <c r="D40" s="73"/>
      <c r="E40" s="73"/>
      <c r="F40" s="73"/>
      <c r="G40" s="73"/>
      <c r="H40" s="76">
        <f>+H38+1</f>
        <v>17</v>
      </c>
      <c r="N40" s="77"/>
    </row>
    <row r="41" spans="1:14" ht="12.75" customHeight="1" x14ac:dyDescent="0.3">
      <c r="B41" s="73" t="s">
        <v>168</v>
      </c>
      <c r="C41" s="73"/>
      <c r="D41" s="73"/>
      <c r="E41" s="73"/>
      <c r="F41" s="73"/>
      <c r="G41" s="73"/>
      <c r="H41" s="76">
        <f>+H40</f>
        <v>17</v>
      </c>
      <c r="N41" s="77"/>
    </row>
    <row r="42" spans="1:14" ht="12.75" customHeight="1" x14ac:dyDescent="0.3">
      <c r="B42" s="73"/>
      <c r="C42" s="73"/>
      <c r="D42" s="73"/>
      <c r="E42" s="73"/>
      <c r="F42" s="73"/>
      <c r="G42" s="73"/>
      <c r="H42" s="76"/>
      <c r="N42" s="77"/>
    </row>
    <row r="43" spans="1:14" ht="12.75" customHeight="1" x14ac:dyDescent="0.3">
      <c r="A43" s="91" t="s">
        <v>173</v>
      </c>
      <c r="B43" s="73" t="s">
        <v>139</v>
      </c>
      <c r="H43" s="76">
        <f>+H40+1</f>
        <v>18</v>
      </c>
      <c r="N43" s="77"/>
    </row>
    <row r="44" spans="1:14" ht="12.75" customHeight="1" x14ac:dyDescent="0.3">
      <c r="B44" s="73" t="s">
        <v>104</v>
      </c>
      <c r="H44" s="76">
        <f>+H43</f>
        <v>18</v>
      </c>
      <c r="N44" s="77"/>
    </row>
    <row r="45" spans="1:14" ht="12.75" customHeight="1" x14ac:dyDescent="0.3">
      <c r="A45" s="91" t="s">
        <v>125</v>
      </c>
      <c r="B45" s="73" t="s">
        <v>140</v>
      </c>
      <c r="H45" s="76">
        <f>+H43+1</f>
        <v>19</v>
      </c>
      <c r="N45" s="77"/>
    </row>
    <row r="46" spans="1:14" ht="12.75" customHeight="1" x14ac:dyDescent="0.3">
      <c r="B46" s="73" t="s">
        <v>102</v>
      </c>
      <c r="H46" s="76">
        <f>+H45</f>
        <v>19</v>
      </c>
      <c r="N46" s="77"/>
    </row>
    <row r="47" spans="1:14" ht="12.75" customHeight="1" x14ac:dyDescent="0.3">
      <c r="A47" s="91" t="s">
        <v>126</v>
      </c>
      <c r="B47" s="73" t="s">
        <v>141</v>
      </c>
      <c r="H47" s="76">
        <f>+H46+1</f>
        <v>20</v>
      </c>
      <c r="N47" s="77"/>
    </row>
    <row r="48" spans="1:14" ht="12.75" customHeight="1" x14ac:dyDescent="0.3">
      <c r="B48" s="73" t="s">
        <v>103</v>
      </c>
      <c r="H48" s="76">
        <f>H47</f>
        <v>20</v>
      </c>
      <c r="N48" s="77"/>
    </row>
    <row r="49" spans="1:14" ht="12.75" customHeight="1" x14ac:dyDescent="0.3">
      <c r="A49" s="91"/>
      <c r="B49" s="73"/>
      <c r="C49" s="73"/>
      <c r="D49" s="73"/>
      <c r="E49" s="73"/>
      <c r="F49" s="73"/>
      <c r="G49" s="73"/>
      <c r="H49" s="76"/>
      <c r="N49" s="77"/>
    </row>
    <row r="50" spans="1:14" ht="12.75" customHeight="1" x14ac:dyDescent="0.3">
      <c r="A50" s="91"/>
      <c r="B50" s="73"/>
      <c r="C50" s="73"/>
      <c r="D50" s="73"/>
      <c r="E50" s="73"/>
      <c r="F50" s="73"/>
      <c r="G50" s="73"/>
      <c r="H50" s="76"/>
      <c r="N50" s="77"/>
    </row>
    <row r="51" spans="1:14" ht="12.75" customHeight="1" x14ac:dyDescent="0.3">
      <c r="A51" s="91"/>
      <c r="B51" s="73"/>
      <c r="C51" s="73"/>
      <c r="D51" s="73"/>
      <c r="E51" s="73"/>
      <c r="F51" s="73"/>
      <c r="G51" s="73"/>
      <c r="H51" s="76"/>
      <c r="N51" s="77"/>
    </row>
    <row r="52" spans="1:14" ht="12.75" customHeight="1" x14ac:dyDescent="0.3">
      <c r="A52" s="91"/>
      <c r="B52" s="73"/>
      <c r="C52" s="73"/>
      <c r="D52" s="73"/>
      <c r="E52" s="73"/>
      <c r="F52" s="73"/>
      <c r="G52" s="73"/>
      <c r="H52" s="76"/>
      <c r="N52" s="77"/>
    </row>
    <row r="53" spans="1:14" ht="12.75" customHeight="1" x14ac:dyDescent="0.3">
      <c r="A53" s="91"/>
      <c r="B53" s="73"/>
      <c r="C53" s="73"/>
      <c r="D53" s="73"/>
      <c r="E53" s="73"/>
      <c r="F53" s="73"/>
      <c r="G53" s="73"/>
      <c r="H53" s="76"/>
      <c r="N53" s="77"/>
    </row>
    <row r="54" spans="1:14" ht="12.75" customHeight="1" x14ac:dyDescent="0.3">
      <c r="A54" s="91"/>
      <c r="B54" s="73"/>
      <c r="C54" s="73"/>
      <c r="D54" s="73"/>
      <c r="E54" s="73"/>
      <c r="F54" s="73"/>
      <c r="G54" s="73"/>
      <c r="H54" s="76"/>
      <c r="N54" s="77"/>
    </row>
    <row r="55" spans="1:14" ht="12.75" customHeight="1" x14ac:dyDescent="0.3">
      <c r="A55" s="91"/>
      <c r="B55" s="73"/>
      <c r="C55" s="73"/>
      <c r="D55" s="73"/>
      <c r="E55" s="73"/>
      <c r="F55" s="73"/>
      <c r="G55" s="73"/>
      <c r="H55" s="76"/>
      <c r="N55" s="77"/>
    </row>
    <row r="56" spans="1:14" ht="12.75" customHeight="1" x14ac:dyDescent="0.3">
      <c r="A56" s="91"/>
      <c r="B56" s="73"/>
      <c r="C56" s="73"/>
      <c r="D56" s="73"/>
      <c r="E56" s="73"/>
      <c r="F56" s="73"/>
      <c r="G56" s="73"/>
      <c r="H56" s="76"/>
      <c r="N56" s="77"/>
    </row>
    <row r="57" spans="1:14" ht="12.75" customHeight="1" x14ac:dyDescent="0.3">
      <c r="A57" s="91"/>
      <c r="B57" s="73"/>
      <c r="C57" s="73"/>
      <c r="D57" s="73"/>
      <c r="E57" s="73"/>
      <c r="F57" s="73"/>
      <c r="G57" s="73"/>
      <c r="H57" s="76"/>
      <c r="N57" s="77"/>
    </row>
    <row r="58" spans="1:14" ht="12.75" customHeight="1" x14ac:dyDescent="0.3">
      <c r="B58" s="73"/>
      <c r="C58" s="73"/>
      <c r="D58" s="73"/>
      <c r="E58" s="73"/>
      <c r="F58" s="73"/>
      <c r="G58" s="73"/>
      <c r="H58" s="76"/>
      <c r="N58" s="77"/>
    </row>
    <row r="59" spans="1:14" ht="12.75" customHeight="1" x14ac:dyDescent="0.25">
      <c r="B59" s="48"/>
      <c r="C59" s="49"/>
      <c r="D59" s="49"/>
      <c r="E59" s="98"/>
      <c r="F59" s="49"/>
      <c r="G59" s="50"/>
      <c r="H59" s="51"/>
      <c r="N59" s="77"/>
    </row>
    <row r="60" spans="1:14" ht="12.75" customHeight="1" x14ac:dyDescent="0.25">
      <c r="B60" s="52"/>
      <c r="C60" s="52"/>
      <c r="D60" s="52"/>
      <c r="E60" s="52"/>
      <c r="F60" s="52"/>
      <c r="G60" s="52"/>
      <c r="H60" s="52"/>
      <c r="I60" s="77"/>
    </row>
    <row r="61" spans="1:14" ht="12.75" customHeight="1" x14ac:dyDescent="0.25">
      <c r="B61" s="54" t="str">
        <f>+B123</f>
        <v>Finans Norge / Skadestatistikk</v>
      </c>
      <c r="H61" s="193">
        <v>1</v>
      </c>
      <c r="I61" s="77"/>
    </row>
    <row r="62" spans="1:14" ht="12.75" customHeight="1" x14ac:dyDescent="0.25">
      <c r="B62" s="54" t="str">
        <f>+B124</f>
        <v>Skadestatistikk for landbasert forsikring 3. kvartal 2016</v>
      </c>
      <c r="H62" s="194"/>
      <c r="I62" s="77"/>
    </row>
    <row r="63" spans="1:14" ht="12.75" customHeight="1" x14ac:dyDescent="0.25">
      <c r="I63" s="77"/>
    </row>
    <row r="64" spans="1:14" ht="12.75" customHeight="1" x14ac:dyDescent="0.25">
      <c r="I64" s="77"/>
    </row>
    <row r="66" spans="1:13" ht="12.75" customHeight="1" x14ac:dyDescent="0.3">
      <c r="A66" s="91" t="s">
        <v>127</v>
      </c>
      <c r="B66" s="73" t="s">
        <v>223</v>
      </c>
      <c r="H66" s="76">
        <f>H48+1</f>
        <v>21</v>
      </c>
    </row>
    <row r="67" spans="1:13" ht="12.75" customHeight="1" x14ac:dyDescent="0.3">
      <c r="B67" s="73" t="s">
        <v>224</v>
      </c>
      <c r="H67" s="76">
        <f>H66</f>
        <v>21</v>
      </c>
    </row>
    <row r="68" spans="1:13" ht="12.75" customHeight="1" x14ac:dyDescent="0.3">
      <c r="A68" s="91" t="s">
        <v>128</v>
      </c>
      <c r="B68" s="73" t="s">
        <v>225</v>
      </c>
      <c r="H68" s="76">
        <f>H67+1</f>
        <v>22</v>
      </c>
    </row>
    <row r="69" spans="1:13" ht="12.75" customHeight="1" x14ac:dyDescent="0.3">
      <c r="B69" s="73" t="s">
        <v>226</v>
      </c>
      <c r="H69" s="76">
        <f>H68</f>
        <v>22</v>
      </c>
    </row>
    <row r="70" spans="1:13" ht="12.75" customHeight="1" x14ac:dyDescent="0.3">
      <c r="A70" s="91" t="s">
        <v>129</v>
      </c>
      <c r="B70" s="73" t="s">
        <v>227</v>
      </c>
      <c r="H70" s="76">
        <f>H69+1</f>
        <v>23</v>
      </c>
      <c r="J70"/>
      <c r="K70"/>
      <c r="L70"/>
      <c r="M70"/>
    </row>
    <row r="71" spans="1:13" ht="12.75" customHeight="1" x14ac:dyDescent="0.3">
      <c r="B71" s="73" t="s">
        <v>228</v>
      </c>
      <c r="H71" s="76">
        <f>H70</f>
        <v>23</v>
      </c>
      <c r="J71"/>
      <c r="K71" s="71"/>
      <c r="L71" s="72"/>
      <c r="M71" s="72"/>
    </row>
    <row r="72" spans="1:13" ht="12.75" customHeight="1" x14ac:dyDescent="0.25">
      <c r="J72"/>
      <c r="K72" s="70"/>
      <c r="L72"/>
      <c r="M72"/>
    </row>
    <row r="73" spans="1:13" ht="12.75" customHeight="1" x14ac:dyDescent="0.3">
      <c r="A73" s="91" t="s">
        <v>130</v>
      </c>
      <c r="B73" s="73" t="s">
        <v>142</v>
      </c>
      <c r="C73" s="73"/>
      <c r="D73" s="73"/>
      <c r="E73" s="73"/>
      <c r="F73" s="73"/>
      <c r="G73" s="73"/>
      <c r="H73" s="76">
        <f>+H71+1</f>
        <v>24</v>
      </c>
      <c r="J73"/>
      <c r="K73" s="69"/>
      <c r="L73" s="69"/>
      <c r="M73" s="69"/>
    </row>
    <row r="74" spans="1:13" ht="12.75" customHeight="1" x14ac:dyDescent="0.3">
      <c r="B74" s="73" t="s">
        <v>107</v>
      </c>
      <c r="C74" s="73"/>
      <c r="D74" s="73"/>
      <c r="E74" s="73"/>
      <c r="F74" s="73"/>
      <c r="G74" s="73"/>
      <c r="H74" s="76">
        <f>+H73</f>
        <v>24</v>
      </c>
      <c r="J74"/>
      <c r="K74" s="69"/>
      <c r="L74" s="69"/>
      <c r="M74" s="69"/>
    </row>
    <row r="75" spans="1:13" ht="12.75" customHeight="1" x14ac:dyDescent="0.3">
      <c r="A75" s="91" t="s">
        <v>229</v>
      </c>
      <c r="B75" s="73" t="s">
        <v>143</v>
      </c>
      <c r="C75" s="73"/>
      <c r="D75" s="73"/>
      <c r="E75" s="73"/>
      <c r="F75" s="73"/>
      <c r="G75" s="73"/>
      <c r="H75" s="76">
        <f>+H74+1</f>
        <v>25</v>
      </c>
      <c r="J75"/>
      <c r="K75" s="69"/>
      <c r="L75" s="69"/>
      <c r="M75" s="69"/>
    </row>
    <row r="76" spans="1:13" ht="12.75" customHeight="1" x14ac:dyDescent="0.3">
      <c r="B76" s="73" t="s">
        <v>105</v>
      </c>
      <c r="C76" s="73"/>
      <c r="D76" s="73"/>
      <c r="E76" s="73"/>
      <c r="F76" s="73"/>
      <c r="G76" s="73"/>
      <c r="H76" s="76">
        <f>+H75</f>
        <v>25</v>
      </c>
      <c r="J76"/>
      <c r="K76" s="69"/>
      <c r="L76" s="69"/>
      <c r="M76" s="69"/>
    </row>
    <row r="77" spans="1:13" ht="12.75" customHeight="1" x14ac:dyDescent="0.3">
      <c r="A77" s="91" t="s">
        <v>230</v>
      </c>
      <c r="B77" s="73" t="s">
        <v>144</v>
      </c>
      <c r="C77" s="73"/>
      <c r="D77" s="73"/>
      <c r="E77" s="73"/>
      <c r="F77" s="73"/>
      <c r="G77" s="73"/>
      <c r="H77" s="76">
        <f>+H76+1</f>
        <v>26</v>
      </c>
      <c r="J77"/>
      <c r="K77"/>
      <c r="L77"/>
      <c r="M77"/>
    </row>
    <row r="78" spans="1:13" ht="12.75" customHeight="1" x14ac:dyDescent="0.3">
      <c r="B78" s="73" t="s">
        <v>106</v>
      </c>
      <c r="C78" s="73"/>
      <c r="D78" s="73"/>
      <c r="E78" s="73"/>
      <c r="F78" s="73"/>
      <c r="G78" s="73"/>
      <c r="H78" s="76">
        <f>+H77</f>
        <v>26</v>
      </c>
      <c r="J78"/>
      <c r="K78"/>
      <c r="L78"/>
      <c r="M78"/>
    </row>
    <row r="79" spans="1:13" ht="12.75" customHeight="1" x14ac:dyDescent="0.25">
      <c r="B79"/>
      <c r="C79"/>
      <c r="D79"/>
      <c r="E79"/>
      <c r="F79"/>
      <c r="G79"/>
      <c r="I79"/>
      <c r="J79"/>
      <c r="K79"/>
      <c r="L79"/>
      <c r="M79"/>
    </row>
    <row r="80" spans="1:13" ht="12.75" customHeight="1" x14ac:dyDescent="0.3">
      <c r="A80" s="91" t="s">
        <v>231</v>
      </c>
      <c r="B80" s="73" t="s">
        <v>92</v>
      </c>
      <c r="C80" s="73"/>
      <c r="D80" s="73"/>
      <c r="E80" s="73"/>
      <c r="F80" s="73"/>
      <c r="G80" s="73"/>
      <c r="H80" s="76">
        <f>+H78+1</f>
        <v>27</v>
      </c>
      <c r="I80"/>
      <c r="J80"/>
      <c r="K80"/>
      <c r="L80"/>
      <c r="M80"/>
    </row>
    <row r="81" spans="2:13" ht="12.75" customHeight="1" x14ac:dyDescent="0.25">
      <c r="C81"/>
      <c r="D81"/>
      <c r="E81"/>
      <c r="F81"/>
      <c r="G81"/>
      <c r="I81" s="68"/>
      <c r="J81"/>
      <c r="K81"/>
      <c r="L81"/>
      <c r="M81"/>
    </row>
    <row r="82" spans="2:13" ht="12.75" customHeight="1" x14ac:dyDescent="0.25">
      <c r="C82"/>
      <c r="D82"/>
      <c r="E82"/>
      <c r="F82"/>
      <c r="G82"/>
      <c r="I82" s="68"/>
      <c r="J82"/>
      <c r="K82"/>
      <c r="L82"/>
      <c r="M82"/>
    </row>
    <row r="83" spans="2:13" ht="12.75" customHeight="1" x14ac:dyDescent="0.25">
      <c r="C83"/>
      <c r="D83"/>
      <c r="E83"/>
      <c r="F83"/>
      <c r="G83"/>
      <c r="I83" s="68"/>
      <c r="J83"/>
      <c r="K83"/>
      <c r="L83"/>
      <c r="M83"/>
    </row>
    <row r="84" spans="2:13" ht="12.75" customHeight="1" x14ac:dyDescent="0.25">
      <c r="C84"/>
      <c r="D84"/>
      <c r="E84"/>
      <c r="F84"/>
      <c r="G84"/>
      <c r="I84" s="68"/>
      <c r="J84"/>
      <c r="K84"/>
      <c r="L84"/>
      <c r="M84"/>
    </row>
    <row r="85" spans="2:13" ht="12.75" customHeight="1" x14ac:dyDescent="0.25">
      <c r="C85"/>
      <c r="D85"/>
      <c r="E85"/>
      <c r="F85"/>
      <c r="G85"/>
      <c r="I85" s="68"/>
      <c r="J85"/>
      <c r="K85"/>
      <c r="L85"/>
      <c r="M85"/>
    </row>
    <row r="86" spans="2:13" ht="12.75" customHeight="1" x14ac:dyDescent="0.25">
      <c r="C86"/>
      <c r="D86"/>
      <c r="E86"/>
      <c r="F86"/>
      <c r="G86"/>
      <c r="I86" s="68"/>
      <c r="J86"/>
      <c r="K86"/>
      <c r="L86"/>
      <c r="M86"/>
    </row>
    <row r="87" spans="2:13" ht="12.75" customHeight="1" x14ac:dyDescent="0.25">
      <c r="C87"/>
      <c r="D87"/>
      <c r="E87"/>
      <c r="F87"/>
      <c r="G87"/>
      <c r="I87" s="68"/>
      <c r="J87"/>
      <c r="K87"/>
      <c r="L87"/>
      <c r="M87"/>
    </row>
    <row r="88" spans="2:13" ht="12.75" customHeight="1" x14ac:dyDescent="0.25">
      <c r="C88"/>
      <c r="D88"/>
      <c r="E88"/>
      <c r="F88"/>
      <c r="G88"/>
      <c r="I88" s="68"/>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8"/>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2"/>
      <c r="C122" s="52"/>
      <c r="D122" s="52"/>
      <c r="E122" s="52"/>
      <c r="F122" s="52"/>
      <c r="G122" s="52"/>
      <c r="H122" s="52"/>
      <c r="I122"/>
      <c r="J122" s="69"/>
      <c r="K122" s="69"/>
      <c r="L122" s="69"/>
    </row>
    <row r="123" spans="2:13" ht="12.75" customHeight="1" x14ac:dyDescent="0.25">
      <c r="B123" s="54" t="str">
        <f>"Finans Norge / Skadestatistikk"</f>
        <v>Finans Norge / Skadestatistikk</v>
      </c>
      <c r="H123" s="193">
        <v>2</v>
      </c>
      <c r="I123"/>
      <c r="J123" s="69"/>
      <c r="K123" s="69"/>
      <c r="L123" s="69"/>
    </row>
    <row r="124" spans="2:13" ht="12.75" customHeight="1" x14ac:dyDescent="0.25">
      <c r="B124" s="54" t="str">
        <f>"Skadestatistikk for landbasert forsikring 3. kvartal 2016"</f>
        <v>Skadestatistikk for landbasert forsikring 3. kvartal 2016</v>
      </c>
      <c r="H124" s="194"/>
      <c r="I124"/>
      <c r="J124"/>
      <c r="K124"/>
      <c r="L124"/>
    </row>
    <row r="125" spans="2:13" ht="12.75" customHeight="1" x14ac:dyDescent="0.25">
      <c r="B125" s="78"/>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8"/>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9"/>
      <c r="L132" s="69"/>
    </row>
    <row r="133" spans="2:12" ht="12.75" customHeight="1" x14ac:dyDescent="0.25">
      <c r="B133"/>
      <c r="C133"/>
      <c r="D133"/>
      <c r="E133"/>
      <c r="F133"/>
      <c r="G133"/>
      <c r="I133"/>
      <c r="J133"/>
      <c r="K133" s="69"/>
      <c r="L133" s="69"/>
    </row>
    <row r="134" spans="2:12" ht="12.75" customHeight="1" x14ac:dyDescent="0.25">
      <c r="B134"/>
      <c r="C134"/>
      <c r="D134"/>
      <c r="E134"/>
      <c r="F134"/>
      <c r="G134"/>
      <c r="I134"/>
      <c r="J134"/>
      <c r="K134" s="69"/>
      <c r="L134" s="69"/>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8"/>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9"/>
      <c r="L143" s="69"/>
    </row>
    <row r="144" spans="2:12" ht="12.75" customHeight="1" x14ac:dyDescent="0.25">
      <c r="B144"/>
      <c r="C144"/>
      <c r="D144"/>
      <c r="E144"/>
      <c r="F144"/>
      <c r="G144"/>
      <c r="I144"/>
      <c r="J144"/>
      <c r="K144" s="69"/>
      <c r="L144" s="69"/>
    </row>
    <row r="145" spans="2:12" ht="12.75" customHeight="1" x14ac:dyDescent="0.25">
      <c r="B145"/>
      <c r="C145"/>
      <c r="D145"/>
      <c r="E145"/>
      <c r="F145"/>
      <c r="G145"/>
      <c r="I145"/>
      <c r="J145"/>
      <c r="K145" s="69"/>
      <c r="L145" s="69"/>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9"/>
      <c r="K149" s="69"/>
    </row>
    <row r="150" spans="2:12" ht="12.75" customHeight="1" x14ac:dyDescent="0.25">
      <c r="B150"/>
      <c r="C150" s="69"/>
      <c r="D150" s="69"/>
      <c r="E150"/>
      <c r="F150"/>
      <c r="G150"/>
      <c r="H150"/>
      <c r="I150"/>
      <c r="J150" s="69"/>
      <c r="K150" s="69"/>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9"/>
      <c r="D154" s="69"/>
      <c r="E154"/>
      <c r="G154"/>
      <c r="H154"/>
      <c r="I154"/>
      <c r="J154"/>
      <c r="K154"/>
    </row>
    <row r="155" spans="2:12" ht="12.75" customHeight="1" x14ac:dyDescent="0.25">
      <c r="B155"/>
      <c r="C155" s="69"/>
      <c r="D155" s="69"/>
      <c r="E155"/>
      <c r="G155"/>
      <c r="H155"/>
      <c r="I155"/>
      <c r="J155"/>
      <c r="K155"/>
    </row>
    <row r="156" spans="2:12" ht="12.75" customHeight="1" x14ac:dyDescent="0.25">
      <c r="B156"/>
      <c r="C156" s="69"/>
      <c r="D156" s="69"/>
      <c r="E156"/>
      <c r="G156"/>
    </row>
    <row r="157" spans="2:12" ht="12.75" customHeight="1" x14ac:dyDescent="0.25">
      <c r="B157"/>
      <c r="C157"/>
      <c r="D157"/>
      <c r="E157"/>
      <c r="G157"/>
    </row>
    <row r="158" spans="2:12" ht="12.75" customHeight="1" x14ac:dyDescent="0.25">
      <c r="B158"/>
      <c r="C158" s="69"/>
      <c r="D158" s="69"/>
      <c r="E158"/>
      <c r="G158"/>
    </row>
    <row r="159" spans="2:12" ht="12.75" customHeight="1" x14ac:dyDescent="0.25">
      <c r="B159"/>
      <c r="C159" s="69"/>
      <c r="D159" s="69"/>
      <c r="E159"/>
      <c r="G159"/>
    </row>
    <row r="160" spans="2:12" ht="12.75" customHeight="1" x14ac:dyDescent="0.25">
      <c r="B160"/>
      <c r="C160" s="69"/>
      <c r="D160" s="69"/>
      <c r="E160"/>
      <c r="G160"/>
    </row>
    <row r="161" spans="2:7" ht="12.75" customHeight="1" x14ac:dyDescent="0.25">
      <c r="B161"/>
      <c r="C161"/>
      <c r="D161"/>
      <c r="E161"/>
      <c r="G161"/>
    </row>
    <row r="162" spans="2:7" ht="12.75" customHeight="1" x14ac:dyDescent="0.25">
      <c r="B162"/>
      <c r="C162" s="69"/>
      <c r="D162" s="69"/>
      <c r="E162"/>
      <c r="G162"/>
    </row>
    <row r="163" spans="2:7" ht="12.75" customHeight="1" x14ac:dyDescent="0.25">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61</v>
      </c>
      <c r="B7" s="19" t="s">
        <v>3</v>
      </c>
      <c r="C7" s="20">
        <v>306308</v>
      </c>
      <c r="D7" s="20">
        <v>320739</v>
      </c>
      <c r="E7" s="79">
        <v>332753.27685866185</v>
      </c>
      <c r="F7" s="22" t="s">
        <v>241</v>
      </c>
      <c r="G7" s="23">
        <v>8.6335573535989454</v>
      </c>
      <c r="H7" s="24">
        <v>3.7458110359706325</v>
      </c>
    </row>
    <row r="8" spans="1:8" x14ac:dyDescent="0.25">
      <c r="A8" s="199"/>
      <c r="B8" s="25" t="s">
        <v>242</v>
      </c>
      <c r="C8" s="26">
        <v>241255</v>
      </c>
      <c r="D8" s="26">
        <v>250627</v>
      </c>
      <c r="E8" s="26">
        <v>260701</v>
      </c>
      <c r="F8" s="27"/>
      <c r="G8" s="28">
        <v>8.0603510808066119</v>
      </c>
      <c r="H8" s="29">
        <v>4.0195190462320625</v>
      </c>
    </row>
    <row r="9" spans="1:8" x14ac:dyDescent="0.25">
      <c r="A9" s="30" t="s">
        <v>62</v>
      </c>
      <c r="B9" s="31" t="s">
        <v>3</v>
      </c>
      <c r="C9" s="20">
        <v>103092</v>
      </c>
      <c r="D9" s="20">
        <v>102789.95</v>
      </c>
      <c r="E9" s="21">
        <v>106527.2133030219</v>
      </c>
      <c r="F9" s="22" t="s">
        <v>241</v>
      </c>
      <c r="G9" s="32">
        <v>3.3321822285161602</v>
      </c>
      <c r="H9" s="33">
        <v>3.635825587055848</v>
      </c>
    </row>
    <row r="10" spans="1:8" x14ac:dyDescent="0.25">
      <c r="A10" s="34"/>
      <c r="B10" s="25" t="s">
        <v>242</v>
      </c>
      <c r="C10" s="26">
        <v>83074.25</v>
      </c>
      <c r="D10" s="26">
        <v>81616.05</v>
      </c>
      <c r="E10" s="26">
        <v>84999</v>
      </c>
      <c r="F10" s="27"/>
      <c r="G10" s="35">
        <v>2.3169032522111195</v>
      </c>
      <c r="H10" s="29">
        <v>4.1449567823975713</v>
      </c>
    </row>
    <row r="11" spans="1:8" x14ac:dyDescent="0.25">
      <c r="A11" s="30" t="s">
        <v>47</v>
      </c>
      <c r="B11" s="31" t="s">
        <v>3</v>
      </c>
      <c r="C11" s="20">
        <v>12718</v>
      </c>
      <c r="D11" s="20">
        <v>13876.2</v>
      </c>
      <c r="E11" s="21">
        <v>12721.702947974911</v>
      </c>
      <c r="F11" s="22" t="s">
        <v>241</v>
      </c>
      <c r="G11" s="37">
        <v>2.9115804174480786E-2</v>
      </c>
      <c r="H11" s="33">
        <v>-8.3199799082248092</v>
      </c>
    </row>
    <row r="12" spans="1:8" x14ac:dyDescent="0.25">
      <c r="A12" s="34"/>
      <c r="B12" s="25" t="s">
        <v>242</v>
      </c>
      <c r="C12" s="26">
        <v>10396.25</v>
      </c>
      <c r="D12" s="26">
        <v>11366.3</v>
      </c>
      <c r="E12" s="26">
        <v>10413.5</v>
      </c>
      <c r="F12" s="27"/>
      <c r="G12" s="28">
        <v>0.1659252134182907</v>
      </c>
      <c r="H12" s="29">
        <v>-8.3826751009563338</v>
      </c>
    </row>
    <row r="13" spans="1:8" x14ac:dyDescent="0.25">
      <c r="A13" s="30" t="s">
        <v>48</v>
      </c>
      <c r="B13" s="31" t="s">
        <v>3</v>
      </c>
      <c r="C13" s="20">
        <v>96531</v>
      </c>
      <c r="D13" s="20">
        <v>97209.7</v>
      </c>
      <c r="E13" s="21">
        <v>100412.57489637281</v>
      </c>
      <c r="F13" s="22" t="s">
        <v>241</v>
      </c>
      <c r="G13" s="23">
        <v>4.0210656642662173</v>
      </c>
      <c r="H13" s="24">
        <v>3.2948099792230607</v>
      </c>
    </row>
    <row r="14" spans="1:8" x14ac:dyDescent="0.25">
      <c r="A14" s="34"/>
      <c r="B14" s="25" t="s">
        <v>242</v>
      </c>
      <c r="C14" s="26">
        <v>75734.2</v>
      </c>
      <c r="D14" s="26">
        <v>74924.5</v>
      </c>
      <c r="E14" s="26">
        <v>77849.8</v>
      </c>
      <c r="F14" s="27"/>
      <c r="G14" s="38">
        <v>2.7934539481502441</v>
      </c>
      <c r="H14" s="24">
        <v>3.9043303592282967</v>
      </c>
    </row>
    <row r="15" spans="1:8" x14ac:dyDescent="0.25">
      <c r="A15" s="30" t="s">
        <v>49</v>
      </c>
      <c r="B15" s="31" t="s">
        <v>3</v>
      </c>
      <c r="C15" s="20">
        <v>63651</v>
      </c>
      <c r="D15" s="20">
        <v>71442.95</v>
      </c>
      <c r="E15" s="21">
        <v>80682.379552089158</v>
      </c>
      <c r="F15" s="22" t="s">
        <v>241</v>
      </c>
      <c r="G15" s="37">
        <v>26.757442227284983</v>
      </c>
      <c r="H15" s="33">
        <v>12.932598040939183</v>
      </c>
    </row>
    <row r="16" spans="1:8" x14ac:dyDescent="0.25">
      <c r="A16" s="34"/>
      <c r="B16" s="25" t="s">
        <v>242</v>
      </c>
      <c r="C16" s="26">
        <v>49095.25</v>
      </c>
      <c r="D16" s="26">
        <v>54009.05</v>
      </c>
      <c r="E16" s="26">
        <v>61401</v>
      </c>
      <c r="F16" s="27"/>
      <c r="G16" s="28">
        <v>25.065052118076594</v>
      </c>
      <c r="H16" s="29">
        <v>13.686502539852114</v>
      </c>
    </row>
    <row r="17" spans="1:9" x14ac:dyDescent="0.25">
      <c r="A17" s="30" t="s">
        <v>50</v>
      </c>
      <c r="B17" s="31" t="s">
        <v>3</v>
      </c>
      <c r="C17" s="20">
        <v>46246</v>
      </c>
      <c r="D17" s="20">
        <v>51482.2</v>
      </c>
      <c r="E17" s="21">
        <v>48750.263305836605</v>
      </c>
      <c r="F17" s="22" t="s">
        <v>241</v>
      </c>
      <c r="G17" s="37">
        <v>5.4150916962258435</v>
      </c>
      <c r="H17" s="33">
        <v>-5.3065655588987966</v>
      </c>
    </row>
    <row r="18" spans="1:9" ht="13.8" thickBot="1" x14ac:dyDescent="0.3">
      <c r="A18" s="56"/>
      <c r="B18" s="42" t="s">
        <v>242</v>
      </c>
      <c r="C18" s="43">
        <v>35997.050000000003</v>
      </c>
      <c r="D18" s="43">
        <v>40105.1</v>
      </c>
      <c r="E18" s="43">
        <v>37966.699999999997</v>
      </c>
      <c r="F18" s="44"/>
      <c r="G18" s="57">
        <v>5.4716983752835233</v>
      </c>
      <c r="H18" s="46">
        <v>-5.331990195760639</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71</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61</v>
      </c>
      <c r="B35" s="19" t="s">
        <v>3</v>
      </c>
      <c r="C35" s="80">
        <v>1854.3190241750001</v>
      </c>
      <c r="D35" s="80">
        <v>2002.9648543779999</v>
      </c>
      <c r="E35" s="81">
        <v>2161.4943107183894</v>
      </c>
      <c r="F35" s="22" t="s">
        <v>241</v>
      </c>
      <c r="G35" s="23">
        <v>16.565395842824501</v>
      </c>
      <c r="H35" s="24">
        <v>7.9147397915586168</v>
      </c>
    </row>
    <row r="36" spans="1:9" ht="12.75" customHeight="1" x14ac:dyDescent="0.25">
      <c r="A36" s="199"/>
      <c r="B36" s="25" t="s">
        <v>242</v>
      </c>
      <c r="C36" s="82">
        <v>1512.7621388089999</v>
      </c>
      <c r="D36" s="82">
        <v>1582.570892812</v>
      </c>
      <c r="E36" s="82">
        <v>1725.9445114489999</v>
      </c>
      <c r="F36" s="27"/>
      <c r="G36" s="28">
        <v>14.092259924474249</v>
      </c>
      <c r="H36" s="29">
        <v>9.0595384565834962</v>
      </c>
    </row>
    <row r="37" spans="1:9" x14ac:dyDescent="0.25">
      <c r="A37" s="30" t="s">
        <v>62</v>
      </c>
      <c r="B37" s="31" t="s">
        <v>3</v>
      </c>
      <c r="C37" s="80">
        <v>340.48661844600002</v>
      </c>
      <c r="D37" s="80">
        <v>331.11124431500002</v>
      </c>
      <c r="E37" s="83">
        <v>349.11395172493462</v>
      </c>
      <c r="F37" s="22" t="s">
        <v>241</v>
      </c>
      <c r="G37" s="32">
        <v>2.5338244769530718</v>
      </c>
      <c r="H37" s="33">
        <v>5.4370570975861767</v>
      </c>
    </row>
    <row r="38" spans="1:9" x14ac:dyDescent="0.25">
      <c r="A38" s="34"/>
      <c r="B38" s="25" t="s">
        <v>242</v>
      </c>
      <c r="C38" s="82">
        <v>285.91418624599999</v>
      </c>
      <c r="D38" s="82">
        <v>275.44838099899999</v>
      </c>
      <c r="E38" s="82">
        <v>291.33034371100001</v>
      </c>
      <c r="F38" s="27"/>
      <c r="G38" s="35">
        <v>1.8943297414210747</v>
      </c>
      <c r="H38" s="29">
        <v>5.7658580727173216</v>
      </c>
    </row>
    <row r="39" spans="1:9" x14ac:dyDescent="0.25">
      <c r="A39" s="30" t="s">
        <v>47</v>
      </c>
      <c r="B39" s="31" t="s">
        <v>3</v>
      </c>
      <c r="C39" s="80">
        <v>185.55129931499999</v>
      </c>
      <c r="D39" s="80">
        <v>197.56926303700001</v>
      </c>
      <c r="E39" s="83">
        <v>201.42367668841905</v>
      </c>
      <c r="F39" s="22" t="s">
        <v>241</v>
      </c>
      <c r="G39" s="37">
        <v>8.55417204407361</v>
      </c>
      <c r="H39" s="33">
        <v>1.9509176640989807</v>
      </c>
    </row>
    <row r="40" spans="1:9" x14ac:dyDescent="0.25">
      <c r="A40" s="34"/>
      <c r="B40" s="25" t="s">
        <v>242</v>
      </c>
      <c r="C40" s="82">
        <v>162.63944571600001</v>
      </c>
      <c r="D40" s="82">
        <v>171.41243821800001</v>
      </c>
      <c r="E40" s="82">
        <v>175.35093286399999</v>
      </c>
      <c r="F40" s="27"/>
      <c r="G40" s="28">
        <v>7.8157467224751116</v>
      </c>
      <c r="H40" s="29">
        <v>2.2976714449339113</v>
      </c>
    </row>
    <row r="41" spans="1:9" x14ac:dyDescent="0.25">
      <c r="A41" s="30" t="s">
        <v>48</v>
      </c>
      <c r="B41" s="31" t="s">
        <v>3</v>
      </c>
      <c r="C41" s="80">
        <v>844.96849012899997</v>
      </c>
      <c r="D41" s="80">
        <v>938.769700274</v>
      </c>
      <c r="E41" s="83">
        <v>1035.4483038775102</v>
      </c>
      <c r="F41" s="22" t="s">
        <v>241</v>
      </c>
      <c r="G41" s="23">
        <v>22.542830410093757</v>
      </c>
      <c r="H41" s="24">
        <v>10.2984367279102</v>
      </c>
    </row>
    <row r="42" spans="1:9" x14ac:dyDescent="0.25">
      <c r="A42" s="34"/>
      <c r="B42" s="25" t="s">
        <v>242</v>
      </c>
      <c r="C42" s="82">
        <v>669.60884363699995</v>
      </c>
      <c r="D42" s="82">
        <v>712.33677166799998</v>
      </c>
      <c r="E42" s="82">
        <v>796.98290219299997</v>
      </c>
      <c r="F42" s="27"/>
      <c r="G42" s="38">
        <v>19.022158946432683</v>
      </c>
      <c r="H42" s="24">
        <v>11.882880947840675</v>
      </c>
    </row>
    <row r="43" spans="1:9" x14ac:dyDescent="0.25">
      <c r="A43" s="30" t="s">
        <v>49</v>
      </c>
      <c r="B43" s="31" t="s">
        <v>3</v>
      </c>
      <c r="C43" s="80">
        <v>332.83289911999998</v>
      </c>
      <c r="D43" s="80">
        <v>383.68736754000003</v>
      </c>
      <c r="E43" s="83">
        <v>429.17727895711442</v>
      </c>
      <c r="F43" s="22" t="s">
        <v>241</v>
      </c>
      <c r="G43" s="37">
        <v>28.946771816081309</v>
      </c>
      <c r="H43" s="33">
        <v>11.855983612067192</v>
      </c>
    </row>
    <row r="44" spans="1:9" x14ac:dyDescent="0.25">
      <c r="A44" s="34"/>
      <c r="B44" s="25" t="s">
        <v>242</v>
      </c>
      <c r="C44" s="82">
        <v>264.28641750600002</v>
      </c>
      <c r="D44" s="82">
        <v>295.454054273</v>
      </c>
      <c r="E44" s="82">
        <v>333.84833151700002</v>
      </c>
      <c r="F44" s="27"/>
      <c r="G44" s="28">
        <v>26.32065418549962</v>
      </c>
      <c r="H44" s="29">
        <v>12.995007747811655</v>
      </c>
    </row>
    <row r="45" spans="1:9" x14ac:dyDescent="0.25">
      <c r="A45" s="30" t="s">
        <v>50</v>
      </c>
      <c r="B45" s="31" t="s">
        <v>3</v>
      </c>
      <c r="C45" s="80">
        <v>150.47971716500001</v>
      </c>
      <c r="D45" s="80">
        <v>151.82727921200001</v>
      </c>
      <c r="E45" s="83">
        <v>151.05969165298959</v>
      </c>
      <c r="F45" s="22" t="s">
        <v>241</v>
      </c>
      <c r="G45" s="37">
        <v>0.38541705082661792</v>
      </c>
      <c r="H45" s="33">
        <v>-0.50556630072954079</v>
      </c>
    </row>
    <row r="46" spans="1:9" ht="13.8" thickBot="1" x14ac:dyDescent="0.3">
      <c r="A46" s="56"/>
      <c r="B46" s="42" t="s">
        <v>242</v>
      </c>
      <c r="C46" s="86">
        <v>130.31324570300001</v>
      </c>
      <c r="D46" s="86">
        <v>127.91924765500001</v>
      </c>
      <c r="E46" s="86">
        <v>128.43200116400001</v>
      </c>
      <c r="F46" s="44"/>
      <c r="G46" s="57">
        <v>-1.4436326321635562</v>
      </c>
      <c r="H46" s="46">
        <v>0.40084156090638601</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G61" s="53"/>
      <c r="H61" s="201">
        <v>24</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51</v>
      </c>
      <c r="B7" s="19" t="s">
        <v>3</v>
      </c>
      <c r="C7" s="20">
        <v>10634</v>
      </c>
      <c r="D7" s="20">
        <v>10720.65475</v>
      </c>
      <c r="E7" s="79">
        <v>9621.9770965722273</v>
      </c>
      <c r="F7" s="22" t="s">
        <v>241</v>
      </c>
      <c r="G7" s="23">
        <v>-9.5168601037029674</v>
      </c>
      <c r="H7" s="24">
        <v>-10.2482327716763</v>
      </c>
    </row>
    <row r="8" spans="1:8" x14ac:dyDescent="0.25">
      <c r="A8" s="199"/>
      <c r="B8" s="25" t="s">
        <v>242</v>
      </c>
      <c r="C8" s="26">
        <v>8659</v>
      </c>
      <c r="D8" s="26">
        <v>9041.0928927679997</v>
      </c>
      <c r="E8" s="26">
        <v>8019.1474623129998</v>
      </c>
      <c r="F8" s="27"/>
      <c r="G8" s="28">
        <v>-7.3894507181776277</v>
      </c>
      <c r="H8" s="29">
        <v>-11.303339569406006</v>
      </c>
    </row>
    <row r="9" spans="1:8" x14ac:dyDescent="0.25">
      <c r="A9" s="30" t="s">
        <v>12</v>
      </c>
      <c r="B9" s="31" t="s">
        <v>3</v>
      </c>
      <c r="C9" s="20">
        <v>238</v>
      </c>
      <c r="D9" s="20">
        <v>306.61500000000001</v>
      </c>
      <c r="E9" s="21">
        <v>218.69997657547157</v>
      </c>
      <c r="F9" s="22" t="s">
        <v>241</v>
      </c>
      <c r="G9" s="32">
        <v>-8.1092535397178267</v>
      </c>
      <c r="H9" s="33">
        <v>-28.672773159998187</v>
      </c>
    </row>
    <row r="10" spans="1:8" x14ac:dyDescent="0.25">
      <c r="A10" s="34"/>
      <c r="B10" s="25" t="s">
        <v>242</v>
      </c>
      <c r="C10" s="26">
        <v>175</v>
      </c>
      <c r="D10" s="26">
        <v>244.56512499999999</v>
      </c>
      <c r="E10" s="26">
        <v>169.64751323900001</v>
      </c>
      <c r="F10" s="27"/>
      <c r="G10" s="35">
        <v>-3.0585638634285601</v>
      </c>
      <c r="H10" s="29">
        <v>-30.632990603627547</v>
      </c>
    </row>
    <row r="11" spans="1:8" x14ac:dyDescent="0.25">
      <c r="A11" s="30" t="s">
        <v>18</v>
      </c>
      <c r="B11" s="31" t="s">
        <v>3</v>
      </c>
      <c r="C11" s="20">
        <v>343</v>
      </c>
      <c r="D11" s="20">
        <v>338.64600000000002</v>
      </c>
      <c r="E11" s="21">
        <v>223.83016579309592</v>
      </c>
      <c r="F11" s="22" t="s">
        <v>241</v>
      </c>
      <c r="G11" s="37">
        <v>-34.743391897056583</v>
      </c>
      <c r="H11" s="33">
        <v>-33.904382218276339</v>
      </c>
    </row>
    <row r="12" spans="1:8" x14ac:dyDescent="0.25">
      <c r="A12" s="34"/>
      <c r="B12" s="25" t="s">
        <v>242</v>
      </c>
      <c r="C12" s="26">
        <v>289</v>
      </c>
      <c r="D12" s="26">
        <v>369.22604999999999</v>
      </c>
      <c r="E12" s="26">
        <v>222.25900529500001</v>
      </c>
      <c r="F12" s="27"/>
      <c r="G12" s="28">
        <v>-23.093769794117648</v>
      </c>
      <c r="H12" s="29">
        <v>-39.804083353544527</v>
      </c>
    </row>
    <row r="13" spans="1:8" x14ac:dyDescent="0.25">
      <c r="A13" s="30" t="s">
        <v>63</v>
      </c>
      <c r="B13" s="31" t="s">
        <v>3</v>
      </c>
      <c r="C13" s="20">
        <v>1667</v>
      </c>
      <c r="D13" s="20">
        <v>1565.0562500000001</v>
      </c>
      <c r="E13" s="21">
        <v>1387.0649400906652</v>
      </c>
      <c r="F13" s="22" t="s">
        <v>241</v>
      </c>
      <c r="G13" s="23">
        <v>-16.792745045550973</v>
      </c>
      <c r="H13" s="24">
        <v>-11.372837871439756</v>
      </c>
    </row>
    <row r="14" spans="1:8" x14ac:dyDescent="0.25">
      <c r="A14" s="34"/>
      <c r="B14" s="25" t="s">
        <v>242</v>
      </c>
      <c r="C14" s="26">
        <v>1301</v>
      </c>
      <c r="D14" s="26">
        <v>1245.1192187500001</v>
      </c>
      <c r="E14" s="26">
        <v>1096.4281746449999</v>
      </c>
      <c r="F14" s="27"/>
      <c r="G14" s="38">
        <v>-15.724198720599546</v>
      </c>
      <c r="H14" s="24">
        <v>-11.941912217391845</v>
      </c>
    </row>
    <row r="15" spans="1:8" x14ac:dyDescent="0.25">
      <c r="A15" s="30" t="s">
        <v>52</v>
      </c>
      <c r="B15" s="31" t="s">
        <v>3</v>
      </c>
      <c r="C15" s="20">
        <v>5252</v>
      </c>
      <c r="D15" s="20">
        <v>5084.2624999999998</v>
      </c>
      <c r="E15" s="21">
        <v>4652.3958473359435</v>
      </c>
      <c r="F15" s="22" t="s">
        <v>241</v>
      </c>
      <c r="G15" s="37">
        <v>-11.416682267023162</v>
      </c>
      <c r="H15" s="33">
        <v>-8.4941848038738357</v>
      </c>
    </row>
    <row r="16" spans="1:8" x14ac:dyDescent="0.25">
      <c r="A16" s="34"/>
      <c r="B16" s="25" t="s">
        <v>242</v>
      </c>
      <c r="C16" s="26">
        <v>4375</v>
      </c>
      <c r="D16" s="26">
        <v>4262.8896875</v>
      </c>
      <c r="E16" s="26">
        <v>3892.3314816779998</v>
      </c>
      <c r="F16" s="27"/>
      <c r="G16" s="28">
        <v>-11.032423275931436</v>
      </c>
      <c r="H16" s="29">
        <v>-8.6926529417024767</v>
      </c>
    </row>
    <row r="17" spans="1:9" x14ac:dyDescent="0.25">
      <c r="A17" s="30" t="s">
        <v>50</v>
      </c>
      <c r="B17" s="31" t="s">
        <v>3</v>
      </c>
      <c r="C17" s="20">
        <v>3985</v>
      </c>
      <c r="D17" s="20">
        <v>4204.0749999999998</v>
      </c>
      <c r="E17" s="21">
        <v>3867.291253235192</v>
      </c>
      <c r="F17" s="22" t="s">
        <v>241</v>
      </c>
      <c r="G17" s="37">
        <v>-2.9537954018772297</v>
      </c>
      <c r="H17" s="33">
        <v>-8.0108881683796653</v>
      </c>
    </row>
    <row r="18" spans="1:9" ht="13.8" thickBot="1" x14ac:dyDescent="0.3">
      <c r="A18" s="56"/>
      <c r="B18" s="42" t="s">
        <v>242</v>
      </c>
      <c r="C18" s="43">
        <v>3078</v>
      </c>
      <c r="D18" s="43">
        <v>3426.8256249999999</v>
      </c>
      <c r="E18" s="43">
        <v>3095.237566194</v>
      </c>
      <c r="F18" s="44"/>
      <c r="G18" s="57">
        <v>0.56002489259259391</v>
      </c>
      <c r="H18" s="46">
        <v>-9.67624545547163</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70</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51</v>
      </c>
      <c r="B35" s="19" t="s">
        <v>3</v>
      </c>
      <c r="C35" s="80">
        <v>477.56383193200003</v>
      </c>
      <c r="D35" s="80">
        <v>470.83394949500001</v>
      </c>
      <c r="E35" s="81">
        <v>432.23480216266375</v>
      </c>
      <c r="F35" s="22" t="s">
        <v>241</v>
      </c>
      <c r="G35" s="23">
        <v>-9.4917216795828523</v>
      </c>
      <c r="H35" s="24">
        <v>-8.1980382624779509</v>
      </c>
    </row>
    <row r="36" spans="1:9" ht="12.75" customHeight="1" x14ac:dyDescent="0.25">
      <c r="A36" s="199"/>
      <c r="B36" s="25" t="s">
        <v>242</v>
      </c>
      <c r="C36" s="82">
        <v>406.25428052799998</v>
      </c>
      <c r="D36" s="82">
        <v>402.52052026699999</v>
      </c>
      <c r="E36" s="82">
        <v>368.910391479</v>
      </c>
      <c r="F36" s="27"/>
      <c r="G36" s="28">
        <v>-9.1922450639695228</v>
      </c>
      <c r="H36" s="29">
        <v>-8.3499168603145364</v>
      </c>
    </row>
    <row r="37" spans="1:9" x14ac:dyDescent="0.25">
      <c r="A37" s="30" t="s">
        <v>12</v>
      </c>
      <c r="B37" s="31" t="s">
        <v>3</v>
      </c>
      <c r="C37" s="80">
        <v>2.4255834279999999</v>
      </c>
      <c r="D37" s="80">
        <v>4.2717729960000002</v>
      </c>
      <c r="E37" s="83">
        <v>3.0301466704293682</v>
      </c>
      <c r="F37" s="22" t="s">
        <v>241</v>
      </c>
      <c r="G37" s="32">
        <v>24.924446442473311</v>
      </c>
      <c r="H37" s="33">
        <v>-29.065831136936936</v>
      </c>
    </row>
    <row r="38" spans="1:9" x14ac:dyDescent="0.25">
      <c r="A38" s="34"/>
      <c r="B38" s="25" t="s">
        <v>242</v>
      </c>
      <c r="C38" s="82">
        <v>2.0980560229999998</v>
      </c>
      <c r="D38" s="82">
        <v>2.8604158339999999</v>
      </c>
      <c r="E38" s="82">
        <v>2.1942058109999998</v>
      </c>
      <c r="F38" s="27"/>
      <c r="G38" s="35">
        <v>4.5828036499480902</v>
      </c>
      <c r="H38" s="29">
        <v>-23.290670366216418</v>
      </c>
    </row>
    <row r="39" spans="1:9" x14ac:dyDescent="0.25">
      <c r="A39" s="30" t="s">
        <v>18</v>
      </c>
      <c r="B39" s="31" t="s">
        <v>3</v>
      </c>
      <c r="C39" s="80">
        <v>40.554687244999997</v>
      </c>
      <c r="D39" s="80">
        <v>40.623181451999997</v>
      </c>
      <c r="E39" s="83">
        <v>31.77506201831644</v>
      </c>
      <c r="F39" s="22" t="s">
        <v>241</v>
      </c>
      <c r="G39" s="37">
        <v>-21.648854480479315</v>
      </c>
      <c r="H39" s="33">
        <v>-21.780961306879462</v>
      </c>
    </row>
    <row r="40" spans="1:9" x14ac:dyDescent="0.25">
      <c r="A40" s="34"/>
      <c r="B40" s="25" t="s">
        <v>242</v>
      </c>
      <c r="C40" s="82">
        <v>36.289664721000001</v>
      </c>
      <c r="D40" s="82">
        <v>35.428311675000003</v>
      </c>
      <c r="E40" s="82">
        <v>27.948140606999999</v>
      </c>
      <c r="F40" s="27"/>
      <c r="G40" s="28">
        <v>-22.985949796259632</v>
      </c>
      <c r="H40" s="29">
        <v>-21.113540878320734</v>
      </c>
    </row>
    <row r="41" spans="1:9" x14ac:dyDescent="0.25">
      <c r="A41" s="30" t="s">
        <v>63</v>
      </c>
      <c r="B41" s="31" t="s">
        <v>3</v>
      </c>
      <c r="C41" s="80">
        <v>72.536989778000006</v>
      </c>
      <c r="D41" s="80">
        <v>66.485574937999999</v>
      </c>
      <c r="E41" s="83">
        <v>58.393327680115497</v>
      </c>
      <c r="F41" s="22" t="s">
        <v>241</v>
      </c>
      <c r="G41" s="23">
        <v>-19.49855120976386</v>
      </c>
      <c r="H41" s="24">
        <v>-12.171433074664378</v>
      </c>
    </row>
    <row r="42" spans="1:9" x14ac:dyDescent="0.25">
      <c r="A42" s="34"/>
      <c r="B42" s="25" t="s">
        <v>242</v>
      </c>
      <c r="C42" s="82">
        <v>63.134088269999999</v>
      </c>
      <c r="D42" s="82">
        <v>58.327534905</v>
      </c>
      <c r="E42" s="82">
        <v>51.092730826999997</v>
      </c>
      <c r="F42" s="27"/>
      <c r="G42" s="38">
        <v>-19.072671789451974</v>
      </c>
      <c r="H42" s="24">
        <v>-12.403754229942294</v>
      </c>
    </row>
    <row r="43" spans="1:9" x14ac:dyDescent="0.25">
      <c r="A43" s="30" t="s">
        <v>52</v>
      </c>
      <c r="B43" s="31" t="s">
        <v>3</v>
      </c>
      <c r="C43" s="80">
        <v>241.55026013400001</v>
      </c>
      <c r="D43" s="80">
        <v>229.37284227699999</v>
      </c>
      <c r="E43" s="83">
        <v>212.74091803484822</v>
      </c>
      <c r="F43" s="22" t="s">
        <v>241</v>
      </c>
      <c r="G43" s="37">
        <v>-11.926852027884308</v>
      </c>
      <c r="H43" s="33">
        <v>-7.2510433567660044</v>
      </c>
    </row>
    <row r="44" spans="1:9" x14ac:dyDescent="0.25">
      <c r="A44" s="34"/>
      <c r="B44" s="25" t="s">
        <v>242</v>
      </c>
      <c r="C44" s="82">
        <v>204.34191468700001</v>
      </c>
      <c r="D44" s="82">
        <v>195.92460077499999</v>
      </c>
      <c r="E44" s="82">
        <v>181.131708409</v>
      </c>
      <c r="F44" s="27"/>
      <c r="G44" s="28">
        <v>-11.358514631495041</v>
      </c>
      <c r="H44" s="29">
        <v>-7.5502985880717262</v>
      </c>
    </row>
    <row r="45" spans="1:9" x14ac:dyDescent="0.25">
      <c r="A45" s="30" t="s">
        <v>50</v>
      </c>
      <c r="B45" s="31" t="s">
        <v>3</v>
      </c>
      <c r="C45" s="80">
        <v>120.496311346</v>
      </c>
      <c r="D45" s="80">
        <v>130.080577831</v>
      </c>
      <c r="E45" s="83">
        <v>126.63823574294108</v>
      </c>
      <c r="F45" s="22" t="s">
        <v>241</v>
      </c>
      <c r="G45" s="37">
        <v>5.0971887258065607</v>
      </c>
      <c r="H45" s="33">
        <v>-2.6463151882144871</v>
      </c>
    </row>
    <row r="46" spans="1:9" ht="13.8" thickBot="1" x14ac:dyDescent="0.3">
      <c r="A46" s="56"/>
      <c r="B46" s="42" t="s">
        <v>242</v>
      </c>
      <c r="C46" s="86">
        <v>100.390556828</v>
      </c>
      <c r="D46" s="86">
        <v>109.979657078</v>
      </c>
      <c r="E46" s="86">
        <v>106.543605826</v>
      </c>
      <c r="F46" s="44"/>
      <c r="G46" s="57">
        <v>6.1291113351847173</v>
      </c>
      <c r="H46" s="46">
        <v>-3.1242607435692236</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3">
        <v>25</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157</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64</v>
      </c>
      <c r="B7" s="19" t="s">
        <v>3</v>
      </c>
      <c r="C7" s="20">
        <v>8890</v>
      </c>
      <c r="D7" s="20">
        <v>9026</v>
      </c>
      <c r="E7" s="79">
        <v>9502.3146743622001</v>
      </c>
      <c r="F7" s="22" t="s">
        <v>241</v>
      </c>
      <c r="G7" s="23">
        <v>6.8876791266839064</v>
      </c>
      <c r="H7" s="24">
        <v>5.277140199005089</v>
      </c>
    </row>
    <row r="8" spans="1:8" ht="12.75" customHeight="1" x14ac:dyDescent="0.25">
      <c r="A8" s="199"/>
      <c r="B8" s="25" t="s">
        <v>242</v>
      </c>
      <c r="C8" s="26">
        <v>6607</v>
      </c>
      <c r="D8" s="26">
        <v>6888.6930000000002</v>
      </c>
      <c r="E8" s="26">
        <v>7187.7080118100002</v>
      </c>
      <c r="F8" s="27"/>
      <c r="G8" s="28">
        <v>8.7892842713788326</v>
      </c>
      <c r="H8" s="29">
        <v>4.3406639228950894</v>
      </c>
    </row>
    <row r="9" spans="1:8" x14ac:dyDescent="0.25">
      <c r="A9" s="30" t="s">
        <v>53</v>
      </c>
      <c r="B9" s="31" t="s">
        <v>3</v>
      </c>
      <c r="C9" s="20">
        <v>3</v>
      </c>
      <c r="D9" s="20">
        <v>1.22</v>
      </c>
      <c r="E9" s="21">
        <v>2.62192275137282</v>
      </c>
      <c r="F9" s="22" t="s">
        <v>241</v>
      </c>
      <c r="G9" s="32">
        <v>-12.60257495423933</v>
      </c>
      <c r="H9" s="33">
        <v>114.91170093219836</v>
      </c>
    </row>
    <row r="10" spans="1:8" x14ac:dyDescent="0.25">
      <c r="A10" s="34"/>
      <c r="B10" s="25" t="s">
        <v>242</v>
      </c>
      <c r="C10" s="26">
        <v>2</v>
      </c>
      <c r="D10" s="26">
        <v>1.0669299999999999</v>
      </c>
      <c r="E10" s="26">
        <v>2.077080118</v>
      </c>
      <c r="F10" s="27"/>
      <c r="G10" s="35">
        <v>3.8540059000000042</v>
      </c>
      <c r="H10" s="29">
        <v>94.678199881904192</v>
      </c>
    </row>
    <row r="11" spans="1:8" x14ac:dyDescent="0.25">
      <c r="A11" s="30" t="s">
        <v>54</v>
      </c>
      <c r="B11" s="31" t="s">
        <v>3</v>
      </c>
      <c r="C11" s="20">
        <v>805</v>
      </c>
      <c r="D11" s="20">
        <v>841.1</v>
      </c>
      <c r="E11" s="21">
        <v>737.1972121083835</v>
      </c>
      <c r="F11" s="22" t="s">
        <v>241</v>
      </c>
      <c r="G11" s="37">
        <v>-8.4227065703871347</v>
      </c>
      <c r="H11" s="33">
        <v>-12.353202697850023</v>
      </c>
    </row>
    <row r="12" spans="1:8" x14ac:dyDescent="0.25">
      <c r="A12" s="34"/>
      <c r="B12" s="25" t="s">
        <v>242</v>
      </c>
      <c r="C12" s="26">
        <v>553</v>
      </c>
      <c r="D12" s="26">
        <v>586.33465000000001</v>
      </c>
      <c r="E12" s="26">
        <v>511.38540059100001</v>
      </c>
      <c r="F12" s="27"/>
      <c r="G12" s="28">
        <v>-7.5252440160940353</v>
      </c>
      <c r="H12" s="29">
        <v>-12.782674434983505</v>
      </c>
    </row>
    <row r="13" spans="1:8" x14ac:dyDescent="0.25">
      <c r="A13" s="30" t="s">
        <v>66</v>
      </c>
      <c r="B13" s="31" t="s">
        <v>3</v>
      </c>
      <c r="C13" s="20">
        <v>65</v>
      </c>
      <c r="D13" s="20">
        <v>82.44</v>
      </c>
      <c r="E13" s="21">
        <v>64.730409158365873</v>
      </c>
      <c r="F13" s="22" t="s">
        <v>241</v>
      </c>
      <c r="G13" s="23">
        <v>-0.41475514097557209</v>
      </c>
      <c r="H13" s="24">
        <v>-21.481793839924947</v>
      </c>
    </row>
    <row r="14" spans="1:8" x14ac:dyDescent="0.25">
      <c r="A14" s="34"/>
      <c r="B14" s="25" t="s">
        <v>242</v>
      </c>
      <c r="C14" s="26">
        <v>1311</v>
      </c>
      <c r="D14" s="26">
        <v>57.133859999999999</v>
      </c>
      <c r="E14" s="26">
        <v>66.154160235999996</v>
      </c>
      <c r="F14" s="27"/>
      <c r="G14" s="38">
        <v>-94.953916076582757</v>
      </c>
      <c r="H14" s="24">
        <v>15.788011235369012</v>
      </c>
    </row>
    <row r="15" spans="1:8" x14ac:dyDescent="0.25">
      <c r="A15" s="30" t="s">
        <v>55</v>
      </c>
      <c r="B15" s="31" t="s">
        <v>3</v>
      </c>
      <c r="C15" s="20">
        <v>6204</v>
      </c>
      <c r="D15" s="20">
        <v>5947.6</v>
      </c>
      <c r="E15" s="21">
        <v>7973.5243533182484</v>
      </c>
      <c r="F15" s="22" t="s">
        <v>241</v>
      </c>
      <c r="G15" s="37">
        <v>28.522313883272858</v>
      </c>
      <c r="H15" s="33">
        <v>34.062888447747781</v>
      </c>
    </row>
    <row r="16" spans="1:8" x14ac:dyDescent="0.25">
      <c r="A16" s="34"/>
      <c r="B16" s="25" t="s">
        <v>242</v>
      </c>
      <c r="C16" s="26">
        <v>3270</v>
      </c>
      <c r="D16" s="26">
        <v>4584.3544000000002</v>
      </c>
      <c r="E16" s="26">
        <v>5325.1664094480002</v>
      </c>
      <c r="F16" s="27"/>
      <c r="G16" s="28">
        <v>62.849125671192667</v>
      </c>
      <c r="H16" s="29">
        <v>16.159571115357039</v>
      </c>
    </row>
    <row r="17" spans="1:9" x14ac:dyDescent="0.25">
      <c r="A17" s="30" t="s">
        <v>67</v>
      </c>
      <c r="B17" s="31" t="s">
        <v>3</v>
      </c>
      <c r="C17" s="20">
        <v>884</v>
      </c>
      <c r="D17" s="20">
        <v>956.1</v>
      </c>
      <c r="E17" s="21">
        <v>386.32390794676007</v>
      </c>
      <c r="F17" s="22" t="s">
        <v>241</v>
      </c>
      <c r="G17" s="37">
        <v>-56.298200458511303</v>
      </c>
      <c r="H17" s="33">
        <v>-59.593775970425682</v>
      </c>
    </row>
    <row r="18" spans="1:9" x14ac:dyDescent="0.25">
      <c r="A18" s="30"/>
      <c r="B18" s="25" t="s">
        <v>242</v>
      </c>
      <c r="C18" s="26">
        <v>775</v>
      </c>
      <c r="D18" s="26">
        <v>822.33465000000001</v>
      </c>
      <c r="E18" s="26">
        <v>334.38540059100001</v>
      </c>
      <c r="F18" s="27"/>
      <c r="G18" s="28">
        <v>-56.853496697935483</v>
      </c>
      <c r="H18" s="29">
        <v>-59.337065440328942</v>
      </c>
    </row>
    <row r="19" spans="1:9" x14ac:dyDescent="0.25">
      <c r="A19" s="39" t="s">
        <v>56</v>
      </c>
      <c r="B19" s="31" t="s">
        <v>3</v>
      </c>
      <c r="C19" s="20">
        <v>24</v>
      </c>
      <c r="D19" s="20">
        <v>13.22</v>
      </c>
      <c r="E19" s="21">
        <v>17.01427646639695</v>
      </c>
      <c r="F19" s="22" t="s">
        <v>241</v>
      </c>
      <c r="G19" s="23">
        <v>-29.107181390012698</v>
      </c>
      <c r="H19" s="24">
        <v>28.701032272291599</v>
      </c>
    </row>
    <row r="20" spans="1:9" x14ac:dyDescent="0.25">
      <c r="A20" s="34"/>
      <c r="B20" s="25" t="s">
        <v>242</v>
      </c>
      <c r="C20" s="26">
        <v>15</v>
      </c>
      <c r="D20" s="26">
        <v>10.066929999999999</v>
      </c>
      <c r="E20" s="26">
        <v>12.077080118</v>
      </c>
      <c r="F20" s="27"/>
      <c r="G20" s="38">
        <v>-19.486132546666667</v>
      </c>
      <c r="H20" s="24">
        <v>19.967856317665863</v>
      </c>
    </row>
    <row r="21" spans="1:9" x14ac:dyDescent="0.25">
      <c r="A21" s="39" t="s">
        <v>68</v>
      </c>
      <c r="B21" s="31" t="s">
        <v>3</v>
      </c>
      <c r="C21" s="20">
        <v>44</v>
      </c>
      <c r="D21" s="20">
        <v>60.22</v>
      </c>
      <c r="E21" s="21">
        <v>71.211389590053088</v>
      </c>
      <c r="F21" s="22" t="s">
        <v>241</v>
      </c>
      <c r="G21" s="37">
        <v>61.844067250120673</v>
      </c>
      <c r="H21" s="33">
        <v>18.252058435823798</v>
      </c>
    </row>
    <row r="22" spans="1:9" x14ac:dyDescent="0.25">
      <c r="A22" s="34"/>
      <c r="B22" s="25" t="s">
        <v>242</v>
      </c>
      <c r="C22" s="26">
        <v>33</v>
      </c>
      <c r="D22" s="26">
        <v>41.066929999999999</v>
      </c>
      <c r="E22" s="26">
        <v>50.077080117999998</v>
      </c>
      <c r="F22" s="27"/>
      <c r="G22" s="28">
        <v>51.748727630303023</v>
      </c>
      <c r="H22" s="29">
        <v>21.940159924299181</v>
      </c>
    </row>
    <row r="23" spans="1:9" x14ac:dyDescent="0.25">
      <c r="A23" s="30" t="s">
        <v>69</v>
      </c>
      <c r="B23" s="31" t="s">
        <v>3</v>
      </c>
      <c r="C23" s="20">
        <v>906</v>
      </c>
      <c r="D23" s="20">
        <v>1173.0999999999999</v>
      </c>
      <c r="E23" s="21">
        <v>1277.8186006806814</v>
      </c>
      <c r="F23" s="22" t="s">
        <v>241</v>
      </c>
      <c r="G23" s="23">
        <v>41.039580649081813</v>
      </c>
      <c r="H23" s="24">
        <v>8.9266559270890298</v>
      </c>
    </row>
    <row r="24" spans="1:9" ht="13.8" thickBot="1" x14ac:dyDescent="0.3">
      <c r="A24" s="56"/>
      <c r="B24" s="42" t="s">
        <v>242</v>
      </c>
      <c r="C24" s="43">
        <v>673</v>
      </c>
      <c r="D24" s="43">
        <v>824.33465000000001</v>
      </c>
      <c r="E24" s="43">
        <v>914.38540059100001</v>
      </c>
      <c r="F24" s="44"/>
      <c r="G24" s="57">
        <v>35.867072896136705</v>
      </c>
      <c r="H24" s="46">
        <v>10.924052578767601</v>
      </c>
    </row>
    <row r="25" spans="1:9" x14ac:dyDescent="0.25">
      <c r="A25" s="58"/>
      <c r="B25" s="58"/>
      <c r="C25" s="64"/>
      <c r="D25" s="64"/>
      <c r="E25" s="21"/>
      <c r="F25" s="59"/>
      <c r="G25" s="38"/>
      <c r="H25" s="60"/>
      <c r="I25" s="61"/>
    </row>
    <row r="26" spans="1:9" x14ac:dyDescent="0.25">
      <c r="A26" s="58"/>
      <c r="B26" s="58"/>
      <c r="C26" s="64"/>
      <c r="D26" s="64"/>
      <c r="E26" s="21"/>
      <c r="F26" s="59"/>
      <c r="G26" s="38"/>
      <c r="H26" s="60"/>
      <c r="I26" s="61"/>
    </row>
    <row r="27" spans="1:9" x14ac:dyDescent="0.25">
      <c r="A27" s="58"/>
      <c r="B27" s="58"/>
      <c r="C27" s="64"/>
      <c r="D27" s="64"/>
      <c r="E27" s="21"/>
      <c r="F27" s="59"/>
      <c r="G27" s="38"/>
      <c r="H27" s="60"/>
      <c r="I27" s="61"/>
    </row>
    <row r="28" spans="1:9" x14ac:dyDescent="0.25">
      <c r="A28" s="58"/>
      <c r="B28" s="58"/>
      <c r="C28" s="64"/>
      <c r="D28" s="64"/>
      <c r="E28" s="21"/>
      <c r="F28" s="59"/>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65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64</v>
      </c>
      <c r="B35" s="19" t="s">
        <v>3</v>
      </c>
      <c r="C35" s="80">
        <v>1175.4142453750001</v>
      </c>
      <c r="D35" s="80">
        <v>1175.9397378880001</v>
      </c>
      <c r="E35" s="81">
        <v>1081.7220618292988</v>
      </c>
      <c r="F35" s="22" t="s">
        <v>241</v>
      </c>
      <c r="G35" s="23">
        <v>-7.9709926874171941</v>
      </c>
      <c r="H35" s="24">
        <v>-8.012117715140505</v>
      </c>
    </row>
    <row r="36" spans="1:8" ht="12.75" customHeight="1" x14ac:dyDescent="0.25">
      <c r="A36" s="199"/>
      <c r="B36" s="25" t="s">
        <v>242</v>
      </c>
      <c r="C36" s="82">
        <v>990.36284570400005</v>
      </c>
      <c r="D36" s="82">
        <v>920.03614472499999</v>
      </c>
      <c r="E36" s="82">
        <v>866.96305299300002</v>
      </c>
      <c r="F36" s="27"/>
      <c r="G36" s="28">
        <v>-12.460058780101065</v>
      </c>
      <c r="H36" s="29">
        <v>-5.7685876838962145</v>
      </c>
    </row>
    <row r="37" spans="1:8" x14ac:dyDescent="0.25">
      <c r="A37" s="30" t="s">
        <v>53</v>
      </c>
      <c r="B37" s="31" t="s">
        <v>3</v>
      </c>
      <c r="C37" s="80">
        <v>0.46925536499999998</v>
      </c>
      <c r="D37" s="80">
        <v>0.33735193099999999</v>
      </c>
      <c r="E37" s="83">
        <v>0.15824020542410827</v>
      </c>
      <c r="F37" s="22" t="s">
        <v>241</v>
      </c>
      <c r="G37" s="32">
        <v>-66.278445122495668</v>
      </c>
      <c r="H37" s="33">
        <v>-53.093434220150272</v>
      </c>
    </row>
    <row r="38" spans="1:8" x14ac:dyDescent="0.25">
      <c r="A38" s="34"/>
      <c r="B38" s="25" t="s">
        <v>242</v>
      </c>
      <c r="C38" s="82">
        <v>0.40190897399999997</v>
      </c>
      <c r="D38" s="82">
        <v>0.28455956399999999</v>
      </c>
      <c r="E38" s="82">
        <v>0.13415445300000001</v>
      </c>
      <c r="F38" s="27"/>
      <c r="G38" s="35">
        <v>-66.620687349966957</v>
      </c>
      <c r="H38" s="29">
        <v>-52.85540534494212</v>
      </c>
    </row>
    <row r="39" spans="1:8" x14ac:dyDescent="0.25">
      <c r="A39" s="30" t="s">
        <v>54</v>
      </c>
      <c r="B39" s="31" t="s">
        <v>3</v>
      </c>
      <c r="C39" s="80">
        <v>48.248863612999997</v>
      </c>
      <c r="D39" s="80">
        <v>59.222880240999999</v>
      </c>
      <c r="E39" s="83">
        <v>56.417449609993284</v>
      </c>
      <c r="F39" s="22" t="s">
        <v>241</v>
      </c>
      <c r="G39" s="37">
        <v>16.930110649885592</v>
      </c>
      <c r="H39" s="33">
        <v>-4.7370722592186922</v>
      </c>
    </row>
    <row r="40" spans="1:8" x14ac:dyDescent="0.25">
      <c r="A40" s="34"/>
      <c r="B40" s="25" t="s">
        <v>242</v>
      </c>
      <c r="C40" s="82">
        <v>29.477400378999999</v>
      </c>
      <c r="D40" s="82">
        <v>44.712185261000002</v>
      </c>
      <c r="E40" s="82">
        <v>39.490689599</v>
      </c>
      <c r="F40" s="27"/>
      <c r="G40" s="28">
        <v>33.969376848894626</v>
      </c>
      <c r="H40" s="29">
        <v>-11.678014911417065</v>
      </c>
    </row>
    <row r="41" spans="1:8" x14ac:dyDescent="0.25">
      <c r="A41" s="30" t="s">
        <v>66</v>
      </c>
      <c r="B41" s="31" t="s">
        <v>3</v>
      </c>
      <c r="C41" s="80">
        <v>21.665793470000001</v>
      </c>
      <c r="D41" s="80">
        <v>14.584549574</v>
      </c>
      <c r="E41" s="83">
        <v>5.8663941336936247</v>
      </c>
      <c r="F41" s="22" t="s">
        <v>241</v>
      </c>
      <c r="G41" s="23">
        <v>-72.923243536791531</v>
      </c>
      <c r="H41" s="24">
        <v>-59.776651970440724</v>
      </c>
    </row>
    <row r="42" spans="1:8" x14ac:dyDescent="0.25">
      <c r="A42" s="34"/>
      <c r="B42" s="25" t="s">
        <v>242</v>
      </c>
      <c r="C42" s="82">
        <v>76.931816884</v>
      </c>
      <c r="D42" s="82">
        <v>12.757137687</v>
      </c>
      <c r="E42" s="82">
        <v>6.8529552090000001</v>
      </c>
      <c r="F42" s="27"/>
      <c r="G42" s="38">
        <v>-91.092170331381766</v>
      </c>
      <c r="H42" s="24">
        <v>-46.281404362489418</v>
      </c>
    </row>
    <row r="43" spans="1:8" x14ac:dyDescent="0.25">
      <c r="A43" s="30" t="s">
        <v>55</v>
      </c>
      <c r="B43" s="31" t="s">
        <v>3</v>
      </c>
      <c r="C43" s="80">
        <v>680.03790342100001</v>
      </c>
      <c r="D43" s="80">
        <v>690.11834206499998</v>
      </c>
      <c r="E43" s="83">
        <v>830.287988263123</v>
      </c>
      <c r="F43" s="22" t="s">
        <v>241</v>
      </c>
      <c r="G43" s="37">
        <v>22.094369164759001</v>
      </c>
      <c r="H43" s="33">
        <v>20.310957940735449</v>
      </c>
    </row>
    <row r="44" spans="1:8" x14ac:dyDescent="0.25">
      <c r="A44" s="34"/>
      <c r="B44" s="25" t="s">
        <v>242</v>
      </c>
      <c r="C44" s="82">
        <v>424.05950600099999</v>
      </c>
      <c r="D44" s="82">
        <v>542.60382584499996</v>
      </c>
      <c r="E44" s="82">
        <v>600.58935226899996</v>
      </c>
      <c r="F44" s="27"/>
      <c r="G44" s="28">
        <v>41.628555372505616</v>
      </c>
      <c r="H44" s="29">
        <v>10.686531067800487</v>
      </c>
    </row>
    <row r="45" spans="1:8" x14ac:dyDescent="0.25">
      <c r="A45" s="30" t="s">
        <v>67</v>
      </c>
      <c r="B45" s="31" t="s">
        <v>3</v>
      </c>
      <c r="C45" s="80">
        <v>264.16744988300002</v>
      </c>
      <c r="D45" s="80">
        <v>286.13702647999997</v>
      </c>
      <c r="E45" s="83">
        <v>167.86358664709309</v>
      </c>
      <c r="F45" s="22" t="s">
        <v>241</v>
      </c>
      <c r="G45" s="37">
        <v>-36.455613013094535</v>
      </c>
      <c r="H45" s="33">
        <v>-41.334545650342051</v>
      </c>
    </row>
    <row r="46" spans="1:8" x14ac:dyDescent="0.25">
      <c r="A46" s="30"/>
      <c r="B46" s="25" t="s">
        <v>242</v>
      </c>
      <c r="C46" s="82">
        <v>221.223448566</v>
      </c>
      <c r="D46" s="82">
        <v>222.184600975</v>
      </c>
      <c r="E46" s="82">
        <v>133.585900377</v>
      </c>
      <c r="F46" s="27"/>
      <c r="G46" s="28">
        <v>-39.614945322061615</v>
      </c>
      <c r="H46" s="29">
        <v>-39.87616612906897</v>
      </c>
    </row>
    <row r="47" spans="1:8" x14ac:dyDescent="0.25">
      <c r="A47" s="39" t="s">
        <v>56</v>
      </c>
      <c r="B47" s="31" t="s">
        <v>3</v>
      </c>
      <c r="C47" s="80">
        <v>75.035461150000003</v>
      </c>
      <c r="D47" s="80">
        <v>2.0047760829999999</v>
      </c>
      <c r="E47" s="83">
        <v>-3.0735716202163874</v>
      </c>
      <c r="F47" s="22" t="s">
        <v>241</v>
      </c>
      <c r="G47" s="23">
        <v>-104.09615876694907</v>
      </c>
      <c r="H47" s="24">
        <v>-253.31246448316631</v>
      </c>
    </row>
    <row r="48" spans="1:8" x14ac:dyDescent="0.25">
      <c r="A48" s="34"/>
      <c r="B48" s="25" t="s">
        <v>242</v>
      </c>
      <c r="C48" s="82">
        <v>174.80364008199999</v>
      </c>
      <c r="D48" s="82">
        <v>6.6541941089999996</v>
      </c>
      <c r="E48" s="82">
        <v>-8.9363957640000002</v>
      </c>
      <c r="F48" s="27"/>
      <c r="G48" s="38">
        <v>-105.11224809724096</v>
      </c>
      <c r="H48" s="24">
        <v>-234.29719087865581</v>
      </c>
    </row>
    <row r="49" spans="1:9" x14ac:dyDescent="0.25">
      <c r="A49" s="39" t="s">
        <v>68</v>
      </c>
      <c r="B49" s="31" t="s">
        <v>3</v>
      </c>
      <c r="C49" s="80">
        <v>6.3143628200000004</v>
      </c>
      <c r="D49" s="80">
        <v>16.149329355999999</v>
      </c>
      <c r="E49" s="83">
        <v>8.3537057599414659</v>
      </c>
      <c r="F49" s="22" t="s">
        <v>241</v>
      </c>
      <c r="G49" s="37">
        <v>32.296891991731712</v>
      </c>
      <c r="H49" s="33">
        <v>-48.272119691225477</v>
      </c>
    </row>
    <row r="50" spans="1:9" x14ac:dyDescent="0.25">
      <c r="A50" s="34"/>
      <c r="B50" s="25" t="s">
        <v>242</v>
      </c>
      <c r="C50" s="82">
        <v>4.8801554390000002</v>
      </c>
      <c r="D50" s="82">
        <v>11.682223586999999</v>
      </c>
      <c r="E50" s="82">
        <v>6.17473399</v>
      </c>
      <c r="F50" s="27"/>
      <c r="G50" s="28">
        <v>26.527404038287642</v>
      </c>
      <c r="H50" s="29">
        <v>-47.144189254593137</v>
      </c>
    </row>
    <row r="51" spans="1:9" x14ac:dyDescent="0.25">
      <c r="A51" s="30" t="s">
        <v>69</v>
      </c>
      <c r="B51" s="31" t="s">
        <v>3</v>
      </c>
      <c r="C51" s="80">
        <v>79.475155653000002</v>
      </c>
      <c r="D51" s="80">
        <v>107.38548215900001</v>
      </c>
      <c r="E51" s="83">
        <v>120.83439975475237</v>
      </c>
      <c r="F51" s="22" t="s">
        <v>241</v>
      </c>
      <c r="G51" s="23">
        <v>52.040469454797687</v>
      </c>
      <c r="H51" s="24">
        <v>12.523962574232584</v>
      </c>
    </row>
    <row r="52" spans="1:9" ht="13.8" thickBot="1" x14ac:dyDescent="0.3">
      <c r="A52" s="56"/>
      <c r="B52" s="42" t="s">
        <v>242</v>
      </c>
      <c r="C52" s="86">
        <v>58.584969379</v>
      </c>
      <c r="D52" s="86">
        <v>79.157417698000003</v>
      </c>
      <c r="E52" s="86">
        <v>89.071662860000004</v>
      </c>
      <c r="F52" s="44"/>
      <c r="G52" s="57">
        <v>52.038421807092504</v>
      </c>
      <c r="H52" s="46">
        <v>12.524720298260178</v>
      </c>
    </row>
    <row r="53" spans="1:9" x14ac:dyDescent="0.25">
      <c r="A53" s="65"/>
      <c r="B53" s="62"/>
      <c r="C53" s="21"/>
      <c r="D53" s="21"/>
      <c r="E53" s="21"/>
      <c r="F53" s="63"/>
      <c r="G53" s="38"/>
      <c r="H53" s="60"/>
      <c r="I53" s="61"/>
    </row>
    <row r="54" spans="1:9" x14ac:dyDescent="0.25">
      <c r="A54" s="65"/>
      <c r="B54" s="62"/>
      <c r="C54" s="21"/>
      <c r="D54" s="21"/>
      <c r="E54" s="21"/>
      <c r="F54" s="63"/>
      <c r="G54" s="38"/>
      <c r="H54" s="60"/>
      <c r="I54" s="61"/>
    </row>
    <row r="55" spans="1:9" x14ac:dyDescent="0.25">
      <c r="A55" s="65"/>
      <c r="B55" s="62"/>
      <c r="C55" s="21"/>
      <c r="D55" s="21"/>
      <c r="E55" s="21"/>
      <c r="F55" s="63"/>
      <c r="G55" s="38"/>
      <c r="H55" s="60"/>
      <c r="I55" s="61"/>
    </row>
    <row r="56" spans="1:9" x14ac:dyDescent="0.25">
      <c r="A56" s="65"/>
      <c r="B56" s="62"/>
      <c r="C56" s="21"/>
      <c r="D56" s="21"/>
      <c r="E56" s="21"/>
      <c r="F56" s="63"/>
      <c r="G56" s="38"/>
      <c r="H56" s="60"/>
      <c r="I56" s="61"/>
    </row>
    <row r="57" spans="1:9" x14ac:dyDescent="0.25">
      <c r="A57" s="65"/>
      <c r="B57" s="62"/>
      <c r="C57" s="21"/>
      <c r="D57" s="21"/>
      <c r="E57" s="21"/>
      <c r="F57" s="63"/>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243</v>
      </c>
      <c r="G61" s="53"/>
      <c r="H61" s="201">
        <v>26</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showRowColHeaders="0" topLeftCell="A2" zoomScale="80" zoomScaleNormal="80" workbookViewId="0"/>
  </sheetViews>
  <sheetFormatPr defaultColWidth="11.44140625" defaultRowHeight="13.2" x14ac:dyDescent="0.25"/>
  <cols>
    <col min="1" max="1" width="27.109375" style="1" customWidth="1"/>
    <col min="2" max="4" width="10.6640625" style="1" customWidth="1"/>
    <col min="5" max="6" width="7.6640625" style="1" customWidth="1"/>
    <col min="7" max="7" width="8.109375" style="1" customWidth="1"/>
    <col min="8" max="16384" width="11.44140625" style="1"/>
  </cols>
  <sheetData>
    <row r="1" spans="1:7" ht="5.25" customHeight="1" x14ac:dyDescent="0.25"/>
    <row r="2" spans="1:7" x14ac:dyDescent="0.25">
      <c r="A2" s="92" t="s">
        <v>0</v>
      </c>
      <c r="B2" s="2"/>
      <c r="C2" s="2"/>
      <c r="D2" s="2"/>
      <c r="E2" s="2"/>
      <c r="F2" s="2"/>
    </row>
    <row r="3" spans="1:7" ht="6" customHeight="1" x14ac:dyDescent="0.25">
      <c r="A3" s="2"/>
      <c r="B3" s="2"/>
      <c r="C3" s="2"/>
      <c r="D3" s="2"/>
      <c r="E3" s="2"/>
      <c r="F3" s="2"/>
    </row>
    <row r="4" spans="1:7" ht="15.75" customHeight="1" x14ac:dyDescent="0.3">
      <c r="A4" s="88" t="s">
        <v>109</v>
      </c>
      <c r="B4" s="74"/>
      <c r="C4" s="74"/>
      <c r="D4" s="74"/>
      <c r="E4" s="74"/>
      <c r="F4" s="74"/>
      <c r="G4" s="74"/>
    </row>
    <row r="5" spans="1:7" ht="15.75" customHeight="1" x14ac:dyDescent="0.3">
      <c r="A5" s="75"/>
      <c r="B5" s="74"/>
      <c r="C5" s="74"/>
      <c r="D5" s="74"/>
      <c r="E5" s="74"/>
      <c r="F5" s="74"/>
      <c r="G5" s="74"/>
    </row>
    <row r="6" spans="1:7" ht="15.75" customHeight="1" x14ac:dyDescent="0.3">
      <c r="A6" s="73"/>
      <c r="B6" s="73"/>
      <c r="C6" s="73"/>
      <c r="D6" s="73"/>
      <c r="E6" s="73"/>
      <c r="F6" s="73"/>
      <c r="G6" s="73"/>
    </row>
    <row r="7" spans="1:7" ht="15.75" customHeight="1" x14ac:dyDescent="0.3">
      <c r="A7" s="73"/>
      <c r="B7" s="73"/>
      <c r="C7" s="73"/>
      <c r="D7" s="73"/>
      <c r="E7" s="73"/>
      <c r="F7" s="73"/>
      <c r="G7" s="73"/>
    </row>
    <row r="8" spans="1:7" ht="15.75" customHeight="1" x14ac:dyDescent="0.3">
      <c r="A8" s="73"/>
      <c r="B8" s="73"/>
      <c r="C8" s="73"/>
      <c r="D8" s="73"/>
      <c r="E8" s="73"/>
      <c r="F8" s="73"/>
      <c r="G8" s="73"/>
    </row>
    <row r="9" spans="1:7" ht="15.75" customHeight="1" x14ac:dyDescent="0.3">
      <c r="A9" s="73"/>
      <c r="B9" s="73"/>
      <c r="C9" s="73"/>
      <c r="D9" s="73"/>
      <c r="E9" s="73"/>
      <c r="F9" s="73"/>
      <c r="G9" s="73"/>
    </row>
    <row r="10" spans="1:7" ht="15.75" customHeight="1" x14ac:dyDescent="0.3">
      <c r="A10" s="73"/>
      <c r="B10" s="73"/>
      <c r="C10" s="73"/>
      <c r="D10" s="73"/>
      <c r="E10" s="73"/>
      <c r="F10" s="73"/>
      <c r="G10" s="73"/>
    </row>
    <row r="11" spans="1:7" ht="15.75" customHeight="1" x14ac:dyDescent="0.3">
      <c r="A11" s="73"/>
      <c r="B11" s="73"/>
      <c r="C11" s="73"/>
      <c r="D11" s="73"/>
      <c r="E11" s="73"/>
      <c r="F11" s="73"/>
      <c r="G11" s="73"/>
    </row>
    <row r="12" spans="1:7" ht="15.75" customHeight="1" x14ac:dyDescent="0.3">
      <c r="A12" s="73"/>
      <c r="B12" s="73"/>
      <c r="C12" s="73"/>
      <c r="D12" s="73"/>
      <c r="E12" s="73"/>
      <c r="F12" s="73"/>
      <c r="G12" s="73"/>
    </row>
    <row r="13" spans="1:7" ht="15.75" customHeight="1" x14ac:dyDescent="0.3">
      <c r="A13" s="73"/>
      <c r="B13" s="73"/>
      <c r="C13" s="73"/>
      <c r="D13" s="73"/>
      <c r="E13" s="73"/>
      <c r="F13" s="73"/>
      <c r="G13" s="73"/>
    </row>
    <row r="14" spans="1:7" ht="15.75" customHeight="1" x14ac:dyDescent="0.3">
      <c r="A14" s="73"/>
      <c r="B14" s="73"/>
      <c r="C14" s="73"/>
      <c r="D14" s="73"/>
      <c r="E14" s="73"/>
      <c r="F14" s="73"/>
      <c r="G14" s="73"/>
    </row>
    <row r="15" spans="1:7" ht="15.75" customHeight="1" x14ac:dyDescent="0.3">
      <c r="A15" s="73"/>
      <c r="B15" s="73"/>
      <c r="C15" s="73"/>
      <c r="D15" s="73"/>
      <c r="E15" s="73"/>
      <c r="F15" s="73"/>
      <c r="G15" s="73"/>
    </row>
    <row r="16" spans="1:7" ht="15.75" customHeight="1" x14ac:dyDescent="0.3">
      <c r="A16" s="73"/>
      <c r="B16" s="73"/>
      <c r="C16" s="73"/>
      <c r="D16" s="73"/>
      <c r="E16" s="73"/>
      <c r="F16" s="73"/>
      <c r="G16" s="73"/>
    </row>
    <row r="17" spans="1:13" ht="15.75" customHeight="1" x14ac:dyDescent="0.3">
      <c r="A17" s="73"/>
      <c r="B17" s="73"/>
      <c r="C17" s="73"/>
      <c r="D17" s="73"/>
      <c r="E17" s="73"/>
      <c r="F17" s="73"/>
      <c r="G17" s="73"/>
    </row>
    <row r="18" spans="1:13" ht="15.75" customHeight="1" x14ac:dyDescent="0.3">
      <c r="A18" s="73"/>
      <c r="B18" s="73"/>
      <c r="C18" s="73"/>
      <c r="D18" s="73"/>
      <c r="E18" s="73"/>
      <c r="F18" s="73"/>
      <c r="G18" s="73"/>
    </row>
    <row r="19" spans="1:13" ht="15.75" customHeight="1" x14ac:dyDescent="0.3">
      <c r="A19" s="73"/>
      <c r="B19" s="73"/>
      <c r="C19" s="73"/>
      <c r="D19" s="73"/>
      <c r="E19" s="73"/>
      <c r="F19" s="73"/>
      <c r="G19" s="73"/>
    </row>
    <row r="20" spans="1:13" ht="15.75" customHeight="1" x14ac:dyDescent="0.3">
      <c r="A20" s="73"/>
      <c r="B20" s="73"/>
      <c r="C20" s="73"/>
      <c r="D20" s="73"/>
      <c r="E20" s="73"/>
      <c r="F20" s="73"/>
      <c r="G20" s="73"/>
    </row>
    <row r="21" spans="1:13" ht="15.75" customHeight="1" x14ac:dyDescent="0.3">
      <c r="A21" s="73"/>
      <c r="B21" s="73"/>
      <c r="C21" s="73"/>
      <c r="D21" s="73"/>
      <c r="E21" s="73"/>
      <c r="F21" s="73"/>
      <c r="G21" s="73"/>
    </row>
    <row r="22" spans="1:13" ht="15.75" customHeight="1" x14ac:dyDescent="0.3">
      <c r="A22" s="73"/>
      <c r="B22" s="73"/>
      <c r="C22" s="73"/>
      <c r="D22" s="73"/>
      <c r="E22" s="73"/>
      <c r="F22" s="73"/>
      <c r="G22" s="73"/>
    </row>
    <row r="23" spans="1:13" ht="15.75" customHeight="1" x14ac:dyDescent="0.3">
      <c r="A23" s="73"/>
      <c r="B23" s="73"/>
      <c r="C23" s="73"/>
      <c r="D23" s="73"/>
      <c r="E23" s="73"/>
      <c r="F23" s="73"/>
      <c r="G23" s="73"/>
    </row>
    <row r="24" spans="1:13" ht="15.75" customHeight="1" x14ac:dyDescent="0.3">
      <c r="A24" s="73"/>
      <c r="B24" s="73"/>
      <c r="C24" s="73"/>
      <c r="D24" s="73"/>
      <c r="E24" s="73"/>
      <c r="F24" s="73"/>
      <c r="G24" s="73"/>
    </row>
    <row r="25" spans="1:13" ht="15.75" customHeight="1" x14ac:dyDescent="0.3">
      <c r="A25" s="73"/>
      <c r="B25" s="73"/>
      <c r="C25" s="73"/>
      <c r="D25" s="73"/>
      <c r="E25" s="73"/>
      <c r="F25" s="73"/>
      <c r="G25" s="73"/>
    </row>
    <row r="26" spans="1:13" ht="15.75" customHeight="1" x14ac:dyDescent="0.3">
      <c r="A26" s="73"/>
      <c r="B26" s="73"/>
      <c r="C26" s="73"/>
      <c r="D26" s="73"/>
      <c r="E26" s="73"/>
      <c r="F26" s="73"/>
      <c r="G26" s="73"/>
    </row>
    <row r="27" spans="1:13" ht="15.75" customHeight="1" x14ac:dyDescent="0.3">
      <c r="A27" s="73"/>
      <c r="B27" s="73"/>
      <c r="C27" s="73"/>
      <c r="D27" s="73"/>
      <c r="E27" s="73"/>
      <c r="F27" s="73"/>
      <c r="G27" s="73"/>
      <c r="M27" s="77"/>
    </row>
    <row r="28" spans="1:13" ht="15.75" customHeight="1" x14ac:dyDescent="0.3">
      <c r="A28" s="73"/>
      <c r="B28" s="73"/>
      <c r="C28" s="73"/>
      <c r="D28" s="73"/>
      <c r="E28" s="73"/>
      <c r="F28" s="73"/>
      <c r="G28" s="73"/>
      <c r="M28" s="77"/>
    </row>
    <row r="29" spans="1:13" ht="15.75" customHeight="1" x14ac:dyDescent="0.3">
      <c r="A29" s="73"/>
      <c r="B29" s="73"/>
      <c r="C29" s="73"/>
      <c r="D29" s="73"/>
      <c r="E29" s="73"/>
      <c r="F29" s="73"/>
      <c r="G29" s="73"/>
      <c r="M29" s="77"/>
    </row>
    <row r="30" spans="1:13" ht="15.75" customHeight="1" x14ac:dyDescent="0.3">
      <c r="A30" s="73"/>
      <c r="B30" s="73"/>
      <c r="C30" s="73"/>
      <c r="D30" s="73"/>
      <c r="E30" s="73"/>
      <c r="F30" s="73"/>
      <c r="G30" s="73"/>
      <c r="M30" s="77"/>
    </row>
    <row r="31" spans="1:13" ht="15.75" customHeight="1" x14ac:dyDescent="0.3">
      <c r="A31" s="73"/>
      <c r="B31" s="73"/>
      <c r="C31" s="73"/>
      <c r="D31" s="73"/>
      <c r="E31" s="73"/>
      <c r="F31" s="73"/>
      <c r="G31" s="73"/>
      <c r="M31" s="77"/>
    </row>
    <row r="32" spans="1:13" ht="15.75" customHeight="1" x14ac:dyDescent="0.3">
      <c r="A32" s="73"/>
      <c r="B32" s="73"/>
      <c r="C32" s="73"/>
      <c r="D32" s="73"/>
      <c r="E32" s="73"/>
      <c r="F32" s="73"/>
      <c r="G32" s="73"/>
      <c r="M32" s="77"/>
    </row>
    <row r="33" spans="1:13" ht="15.75" customHeight="1" x14ac:dyDescent="0.3">
      <c r="A33" s="73"/>
      <c r="B33" s="73"/>
      <c r="C33" s="73"/>
      <c r="D33" s="73"/>
      <c r="E33" s="73"/>
      <c r="F33" s="73"/>
      <c r="G33" s="73"/>
      <c r="M33" s="77"/>
    </row>
    <row r="34" spans="1:13" ht="15.75" customHeight="1" x14ac:dyDescent="0.3">
      <c r="A34" s="73"/>
      <c r="B34" s="73"/>
      <c r="C34" s="73"/>
      <c r="D34" s="73"/>
      <c r="E34" s="73"/>
      <c r="F34" s="73"/>
      <c r="G34" s="73"/>
      <c r="M34" s="77"/>
    </row>
    <row r="35" spans="1:13" ht="15.75" customHeight="1" x14ac:dyDescent="0.3">
      <c r="A35" s="73"/>
      <c r="B35" s="73"/>
      <c r="C35" s="73"/>
      <c r="D35" s="73"/>
      <c r="E35" s="73"/>
      <c r="F35" s="73"/>
      <c r="G35" s="73"/>
      <c r="M35" s="77"/>
    </row>
    <row r="36" spans="1:13" ht="15.75" customHeight="1" x14ac:dyDescent="0.3">
      <c r="A36" s="73"/>
      <c r="B36" s="73"/>
      <c r="C36" s="73"/>
      <c r="D36" s="73"/>
      <c r="E36" s="73"/>
      <c r="F36" s="73"/>
      <c r="G36" s="73"/>
      <c r="M36" s="77"/>
    </row>
    <row r="37" spans="1:13" ht="15.75" customHeight="1" x14ac:dyDescent="0.3">
      <c r="A37" s="73"/>
      <c r="B37" s="73"/>
      <c r="C37" s="73"/>
      <c r="D37" s="73"/>
      <c r="E37" s="73"/>
      <c r="F37" s="73"/>
      <c r="G37" s="73"/>
      <c r="M37" s="77"/>
    </row>
    <row r="38" spans="1:13" ht="15.75" customHeight="1" x14ac:dyDescent="0.3">
      <c r="A38" s="73"/>
      <c r="B38" s="73"/>
      <c r="C38" s="73"/>
      <c r="D38" s="73"/>
      <c r="E38" s="73"/>
      <c r="F38" s="73"/>
      <c r="G38" s="73"/>
      <c r="M38" s="77"/>
    </row>
    <row r="39" spans="1:13" ht="15.75" customHeight="1" x14ac:dyDescent="0.3">
      <c r="A39" s="73"/>
      <c r="B39" s="73"/>
      <c r="C39" s="73"/>
      <c r="D39" s="73"/>
      <c r="E39" s="73"/>
      <c r="F39" s="73"/>
      <c r="G39" s="73"/>
      <c r="M39" s="77"/>
    </row>
    <row r="40" spans="1:13" ht="15.75" customHeight="1" x14ac:dyDescent="0.3">
      <c r="A40" s="73"/>
      <c r="B40" s="73"/>
      <c r="C40" s="73"/>
      <c r="D40" s="73"/>
      <c r="E40" s="73"/>
      <c r="F40" s="73"/>
      <c r="G40" s="73"/>
      <c r="M40" s="77"/>
    </row>
    <row r="41" spans="1:13" ht="15.75" customHeight="1" x14ac:dyDescent="0.3">
      <c r="A41" s="73"/>
      <c r="B41" s="73"/>
      <c r="C41" s="73"/>
      <c r="D41" s="73"/>
      <c r="E41" s="73"/>
      <c r="F41" s="73"/>
      <c r="G41" s="73"/>
      <c r="M41" s="77"/>
    </row>
    <row r="42" spans="1:13" ht="15.75" customHeight="1" x14ac:dyDescent="0.3">
      <c r="A42" s="73"/>
      <c r="B42" s="73"/>
      <c r="C42" s="73"/>
      <c r="D42" s="73"/>
      <c r="E42" s="73"/>
      <c r="F42" s="73"/>
      <c r="G42" s="73"/>
      <c r="M42" s="77"/>
    </row>
    <row r="43" spans="1:13" ht="15.75" customHeight="1" x14ac:dyDescent="0.3">
      <c r="A43" s="73"/>
      <c r="B43" s="73"/>
      <c r="C43" s="73"/>
      <c r="D43" s="73"/>
      <c r="E43" s="73"/>
      <c r="F43" s="73"/>
      <c r="G43" s="73"/>
      <c r="M43" s="77"/>
    </row>
    <row r="44" spans="1:13" ht="15.75" customHeight="1" x14ac:dyDescent="0.3">
      <c r="A44" s="73"/>
      <c r="B44" s="73"/>
      <c r="C44" s="73"/>
      <c r="D44" s="73"/>
      <c r="E44" s="73"/>
      <c r="F44" s="73"/>
      <c r="G44" s="73"/>
      <c r="M44" s="77"/>
    </row>
    <row r="45" spans="1:13" ht="15.75" customHeight="1" x14ac:dyDescent="0.3">
      <c r="A45" s="73"/>
      <c r="B45" s="73"/>
      <c r="C45" s="73"/>
      <c r="D45" s="73"/>
      <c r="E45" s="73"/>
      <c r="F45" s="73"/>
      <c r="G45" s="73"/>
      <c r="M45" s="77"/>
    </row>
    <row r="46" spans="1:13" ht="15.75" customHeight="1" x14ac:dyDescent="0.3">
      <c r="A46" s="73"/>
      <c r="B46" s="73"/>
      <c r="C46" s="73"/>
      <c r="D46" s="73"/>
      <c r="E46" s="73"/>
      <c r="F46" s="73"/>
      <c r="G46" s="73"/>
      <c r="M46" s="77"/>
    </row>
    <row r="47" spans="1:13" ht="15.75" customHeight="1" x14ac:dyDescent="0.3">
      <c r="A47" s="73"/>
      <c r="B47" s="73"/>
      <c r="C47" s="73"/>
      <c r="D47" s="73"/>
      <c r="E47" s="73"/>
      <c r="F47" s="73"/>
      <c r="G47" s="73"/>
      <c r="M47" s="77"/>
    </row>
    <row r="48" spans="1:13" ht="15.75" customHeight="1" x14ac:dyDescent="0.3">
      <c r="A48" s="73"/>
      <c r="B48" s="73"/>
      <c r="C48" s="73"/>
      <c r="D48" s="73"/>
      <c r="E48" s="73"/>
      <c r="F48" s="73"/>
      <c r="G48" s="73"/>
      <c r="M48" s="77"/>
    </row>
    <row r="49" spans="1:14" ht="15.75" customHeight="1" x14ac:dyDescent="0.3">
      <c r="A49" s="73"/>
      <c r="B49" s="73"/>
      <c r="C49" s="73"/>
      <c r="D49" s="73"/>
      <c r="E49" s="96"/>
      <c r="F49" s="73"/>
      <c r="G49" s="73"/>
      <c r="M49" s="77"/>
    </row>
    <row r="50" spans="1:14" ht="15.75" customHeight="1" x14ac:dyDescent="0.3">
      <c r="A50" s="73"/>
      <c r="B50" s="73"/>
      <c r="C50" s="73"/>
      <c r="D50" s="73"/>
      <c r="E50" s="73"/>
      <c r="F50" s="73"/>
      <c r="G50" s="73"/>
      <c r="M50" s="77"/>
    </row>
    <row r="51" spans="1:14" ht="12.75" customHeight="1" x14ac:dyDescent="0.25">
      <c r="A51" s="52"/>
      <c r="B51" s="52"/>
      <c r="C51" s="52"/>
      <c r="D51" s="52"/>
      <c r="E51" s="52"/>
      <c r="F51" s="52"/>
      <c r="G51" s="52"/>
      <c r="H51" s="52"/>
      <c r="I51" s="52"/>
      <c r="J51" s="52"/>
      <c r="K51" s="52"/>
      <c r="L51" s="52"/>
      <c r="M51" s="52"/>
      <c r="N51" s="52"/>
    </row>
    <row r="52" spans="1:14" ht="12.75" customHeight="1" x14ac:dyDescent="0.25">
      <c r="A52" s="54" t="str">
        <f>+Innhold!B123</f>
        <v>Finans Norge / Skadestatistikk</v>
      </c>
      <c r="G52" s="193">
        <v>27</v>
      </c>
      <c r="H52" s="54" t="str">
        <f>+Innhold!B123</f>
        <v>Finans Norge / Skadestatistikk</v>
      </c>
      <c r="N52" s="193">
        <v>28</v>
      </c>
    </row>
    <row r="53" spans="1:14" ht="12.75" customHeight="1" x14ac:dyDescent="0.25">
      <c r="A53" s="54" t="str">
        <f>+Innhold!B124</f>
        <v>Skadestatistikk for landbasert forsikring 3. kvartal 2016</v>
      </c>
      <c r="G53" s="194"/>
      <c r="H53" s="54" t="str">
        <f>+Innhold!B124</f>
        <v>Skadestatistikk for landbasert forsikring 3. kvartal 2016</v>
      </c>
      <c r="N53" s="194"/>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71"/>
      <c r="K61" s="72"/>
      <c r="L61" s="72"/>
    </row>
    <row r="62" spans="1:14" ht="15.75" customHeight="1" x14ac:dyDescent="0.25">
      <c r="J62" s="70"/>
      <c r="K62"/>
      <c r="L62"/>
    </row>
    <row r="63" spans="1:14" ht="15.75" customHeight="1" x14ac:dyDescent="0.25">
      <c r="J63" s="69"/>
      <c r="K63" s="69"/>
      <c r="L63" s="69"/>
    </row>
    <row r="64" spans="1:14" ht="15.75" customHeight="1" x14ac:dyDescent="0.25">
      <c r="J64" s="69"/>
      <c r="K64" s="69"/>
      <c r="L64" s="69"/>
    </row>
    <row r="65" spans="1:12" ht="15.75" customHeight="1" x14ac:dyDescent="0.25">
      <c r="J65" s="69"/>
      <c r="K65" s="69"/>
      <c r="L65" s="69"/>
    </row>
    <row r="66" spans="1:12" ht="15.75" customHeight="1" x14ac:dyDescent="0.25">
      <c r="J66" s="69"/>
      <c r="K66" s="69"/>
      <c r="L66" s="69"/>
    </row>
    <row r="67" spans="1:12" ht="15.75" customHeight="1" x14ac:dyDescent="0.25">
      <c r="J67" s="69"/>
      <c r="K67" s="69"/>
      <c r="L67" s="69"/>
    </row>
    <row r="68" spans="1:12" ht="15.75" customHeight="1" x14ac:dyDescent="0.25">
      <c r="J68" s="69"/>
      <c r="K68" s="69"/>
      <c r="L68" s="69"/>
    </row>
    <row r="69" spans="1:12" ht="15.75" customHeight="1" x14ac:dyDescent="0.25">
      <c r="J69" s="69"/>
      <c r="K69" s="69"/>
      <c r="L69" s="69"/>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8"/>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9"/>
      <c r="J105" s="69"/>
      <c r="K105" s="69"/>
    </row>
    <row r="106" spans="1:12" x14ac:dyDescent="0.25">
      <c r="A106"/>
      <c r="B106"/>
      <c r="C106"/>
      <c r="D106"/>
      <c r="E106"/>
      <c r="F106"/>
      <c r="H106"/>
      <c r="I106" s="69"/>
      <c r="J106" s="69"/>
      <c r="K106" s="69"/>
    </row>
    <row r="107" spans="1:12" x14ac:dyDescent="0.25">
      <c r="D107"/>
      <c r="E107"/>
      <c r="F107"/>
      <c r="H107"/>
      <c r="I107" s="69"/>
      <c r="J107" s="69"/>
      <c r="K107" s="69"/>
    </row>
    <row r="108" spans="1:12" x14ac:dyDescent="0.25">
      <c r="D108"/>
      <c r="E108"/>
      <c r="F108"/>
      <c r="H108"/>
      <c r="I108"/>
      <c r="J108"/>
      <c r="K108"/>
    </row>
    <row r="109" spans="1:12" x14ac:dyDescent="0.25">
      <c r="A109" s="78"/>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8"/>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9"/>
      <c r="K118" s="69"/>
    </row>
    <row r="119" spans="1:11" x14ac:dyDescent="0.25">
      <c r="A119"/>
      <c r="B119"/>
      <c r="C119"/>
      <c r="D119"/>
      <c r="E119"/>
      <c r="F119"/>
      <c r="H119"/>
      <c r="I119"/>
      <c r="J119" s="69"/>
      <c r="K119" s="69"/>
    </row>
    <row r="120" spans="1:11" x14ac:dyDescent="0.25">
      <c r="A120"/>
      <c r="B120"/>
      <c r="C120"/>
      <c r="D120"/>
      <c r="E120"/>
      <c r="F120"/>
      <c r="H120"/>
      <c r="I120"/>
      <c r="J120" s="69"/>
      <c r="K120" s="69"/>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9"/>
      <c r="J124" s="69"/>
    </row>
    <row r="125" spans="1:11" x14ac:dyDescent="0.25">
      <c r="A125"/>
      <c r="B125" s="69"/>
      <c r="C125" s="69"/>
      <c r="D125"/>
      <c r="E125"/>
      <c r="F125"/>
      <c r="G125"/>
      <c r="H125"/>
      <c r="I125" s="69"/>
      <c r="J125" s="69"/>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9"/>
      <c r="C129" s="69"/>
      <c r="D129"/>
      <c r="F129"/>
      <c r="G129"/>
      <c r="H129"/>
      <c r="I129"/>
      <c r="J129"/>
    </row>
    <row r="130" spans="1:10" x14ac:dyDescent="0.25">
      <c r="A130"/>
      <c r="B130" s="69"/>
      <c r="C130" s="69"/>
      <c r="D130"/>
      <c r="F130"/>
      <c r="G130"/>
      <c r="H130"/>
      <c r="I130"/>
      <c r="J130"/>
    </row>
    <row r="131" spans="1:10" x14ac:dyDescent="0.25">
      <c r="A131"/>
      <c r="B131" s="69"/>
      <c r="C131" s="69"/>
      <c r="D131"/>
      <c r="F131"/>
    </row>
    <row r="132" spans="1:10" x14ac:dyDescent="0.25">
      <c r="A132"/>
      <c r="B132"/>
      <c r="C132"/>
      <c r="D132"/>
      <c r="F132"/>
    </row>
    <row r="133" spans="1:10" x14ac:dyDescent="0.25">
      <c r="A133"/>
      <c r="B133" s="69"/>
      <c r="C133" s="69"/>
      <c r="D133"/>
      <c r="F133"/>
    </row>
    <row r="134" spans="1:10" x14ac:dyDescent="0.25">
      <c r="A134"/>
      <c r="B134" s="69"/>
      <c r="C134" s="69"/>
      <c r="D134"/>
      <c r="F134"/>
    </row>
    <row r="135" spans="1:10" x14ac:dyDescent="0.25">
      <c r="A135"/>
      <c r="B135" s="69"/>
      <c r="C135" s="69"/>
      <c r="D135"/>
      <c r="F135"/>
    </row>
    <row r="136" spans="1:10" x14ac:dyDescent="0.25">
      <c r="A136"/>
      <c r="B136"/>
      <c r="C136"/>
      <c r="D136"/>
      <c r="F136"/>
    </row>
    <row r="137" spans="1:10" x14ac:dyDescent="0.25">
      <c r="A137"/>
      <c r="B137" s="69"/>
      <c r="C137" s="69"/>
      <c r="D137"/>
      <c r="F137"/>
    </row>
    <row r="138" spans="1:10" x14ac:dyDescent="0.25">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showRowColHeaders="0" topLeftCell="A2" zoomScale="80" zoomScaleNormal="80" workbookViewId="0"/>
  </sheetViews>
  <sheetFormatPr defaultColWidth="11.44140625" defaultRowHeight="15.6" customHeight="1" x14ac:dyDescent="0.25"/>
  <cols>
    <col min="1" max="1" width="27.109375" style="1" customWidth="1"/>
    <col min="2" max="4" width="10.6640625" style="1" customWidth="1"/>
    <col min="5" max="7" width="7.6640625" style="1" customWidth="1"/>
    <col min="8" max="16384" width="11.44140625" style="1"/>
  </cols>
  <sheetData>
    <row r="1" spans="1:7" ht="6" customHeight="1" x14ac:dyDescent="0.25"/>
    <row r="2" spans="1:7" ht="15.6" customHeight="1" x14ac:dyDescent="0.25">
      <c r="A2" s="92"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8"/>
      <c r="B5" s="74"/>
      <c r="C5" s="74"/>
      <c r="D5" s="74"/>
      <c r="E5" s="74"/>
      <c r="F5" s="74"/>
      <c r="G5" s="74"/>
    </row>
    <row r="6" spans="1:7" ht="15.6" customHeight="1" x14ac:dyDescent="0.3">
      <c r="A6" s="88"/>
      <c r="B6" s="74"/>
      <c r="C6" s="74"/>
      <c r="D6" s="74"/>
      <c r="E6" s="74"/>
      <c r="F6" s="74"/>
      <c r="G6" s="74"/>
    </row>
    <row r="7" spans="1:7" ht="15.6" customHeight="1" x14ac:dyDescent="0.3">
      <c r="A7" s="73"/>
      <c r="B7" s="73"/>
      <c r="C7" s="73"/>
      <c r="D7" s="73"/>
      <c r="E7" s="73"/>
      <c r="F7" s="73"/>
      <c r="G7" s="73"/>
    </row>
    <row r="8" spans="1:7" ht="15.6" customHeight="1" x14ac:dyDescent="0.3">
      <c r="A8" s="73"/>
      <c r="B8" s="73"/>
      <c r="C8" s="73"/>
      <c r="D8" s="73"/>
      <c r="E8" s="73"/>
      <c r="F8" s="73"/>
      <c r="G8" s="73"/>
    </row>
    <row r="9" spans="1:7" ht="15.6" customHeight="1" x14ac:dyDescent="0.3">
      <c r="A9" s="73"/>
      <c r="B9" s="73"/>
      <c r="C9" s="73"/>
      <c r="D9" s="73"/>
      <c r="E9" s="73"/>
      <c r="F9" s="73"/>
      <c r="G9" s="73"/>
    </row>
    <row r="10" spans="1:7" ht="15.6" customHeight="1" x14ac:dyDescent="0.3">
      <c r="A10" s="73"/>
      <c r="B10" s="73"/>
      <c r="C10" s="73"/>
      <c r="D10" s="73"/>
      <c r="E10" s="73"/>
      <c r="F10" s="73"/>
      <c r="G10" s="73"/>
    </row>
    <row r="11" spans="1:7" ht="15.6" customHeight="1" x14ac:dyDescent="0.3">
      <c r="A11" s="73"/>
      <c r="B11" s="73"/>
      <c r="C11" s="73"/>
      <c r="D11" s="73"/>
      <c r="E11" s="73"/>
      <c r="F11" s="73"/>
      <c r="G11" s="73"/>
    </row>
    <row r="12" spans="1:7" ht="15.6" customHeight="1" x14ac:dyDescent="0.3">
      <c r="A12" s="73"/>
      <c r="B12" s="73"/>
      <c r="C12" s="73"/>
      <c r="D12" s="73"/>
      <c r="E12" s="73"/>
      <c r="F12" s="73"/>
      <c r="G12" s="73"/>
    </row>
    <row r="13" spans="1:7" ht="15.6" customHeight="1" x14ac:dyDescent="0.3">
      <c r="A13" s="73"/>
      <c r="B13" s="73"/>
      <c r="C13" s="73"/>
      <c r="D13" s="73"/>
      <c r="E13" s="73"/>
      <c r="F13" s="73"/>
      <c r="G13" s="73"/>
    </row>
    <row r="14" spans="1:7" ht="15.6" customHeight="1" x14ac:dyDescent="0.3">
      <c r="A14" s="73"/>
      <c r="B14" s="73"/>
      <c r="C14" s="73"/>
      <c r="D14" s="73"/>
      <c r="E14" s="73"/>
      <c r="F14" s="73"/>
      <c r="G14" s="73"/>
    </row>
    <row r="15" spans="1:7" ht="15.6" customHeight="1" x14ac:dyDescent="0.3">
      <c r="A15" s="73"/>
      <c r="B15" s="73"/>
      <c r="C15" s="73"/>
      <c r="D15" s="73"/>
      <c r="E15" s="73"/>
      <c r="F15" s="73"/>
      <c r="G15" s="73"/>
    </row>
    <row r="16" spans="1:7" ht="15.6" customHeight="1" x14ac:dyDescent="0.3">
      <c r="A16" s="73"/>
      <c r="B16" s="73"/>
      <c r="C16" s="73"/>
      <c r="D16" s="73"/>
      <c r="E16" s="73"/>
      <c r="F16" s="73"/>
      <c r="G16" s="73"/>
    </row>
    <row r="17" spans="1:13" ht="15.6" customHeight="1" x14ac:dyDescent="0.3">
      <c r="A17" s="73"/>
      <c r="B17" s="73"/>
      <c r="C17" s="73"/>
      <c r="D17" s="73"/>
      <c r="E17" s="73"/>
      <c r="F17" s="73"/>
      <c r="G17" s="73"/>
    </row>
    <row r="18" spans="1:13" ht="15.6" customHeight="1" x14ac:dyDescent="0.3">
      <c r="A18" s="73"/>
      <c r="B18" s="73"/>
      <c r="C18" s="73"/>
      <c r="D18" s="73"/>
      <c r="E18" s="73"/>
      <c r="F18" s="73"/>
      <c r="G18" s="73"/>
    </row>
    <row r="19" spans="1:13" ht="15.6" customHeight="1" x14ac:dyDescent="0.3">
      <c r="A19" s="73"/>
      <c r="B19" s="73"/>
      <c r="C19" s="73"/>
      <c r="D19" s="73"/>
      <c r="E19" s="73"/>
      <c r="F19" s="73"/>
      <c r="G19" s="73"/>
    </row>
    <row r="20" spans="1:13" ht="15.6" customHeight="1" x14ac:dyDescent="0.3">
      <c r="A20" s="73"/>
      <c r="B20" s="73"/>
      <c r="C20" s="73"/>
      <c r="D20" s="73"/>
      <c r="E20" s="73"/>
      <c r="F20" s="73"/>
      <c r="G20" s="73"/>
    </row>
    <row r="21" spans="1:13" ht="15.6" customHeight="1" x14ac:dyDescent="0.3">
      <c r="A21" s="73"/>
      <c r="B21" s="73"/>
      <c r="C21" s="73"/>
      <c r="D21" s="73"/>
      <c r="E21" s="73"/>
      <c r="F21" s="73"/>
      <c r="G21" s="73"/>
    </row>
    <row r="22" spans="1:13" ht="15.6" customHeight="1" x14ac:dyDescent="0.3">
      <c r="A22" s="73"/>
      <c r="B22" s="73"/>
      <c r="C22" s="73"/>
      <c r="D22" s="73"/>
      <c r="E22" s="73"/>
      <c r="F22" s="73"/>
      <c r="G22" s="73"/>
    </row>
    <row r="23" spans="1:13" ht="15.6" customHeight="1" x14ac:dyDescent="0.3">
      <c r="A23" s="73"/>
      <c r="B23" s="73"/>
      <c r="C23" s="73"/>
      <c r="D23" s="73"/>
      <c r="E23" s="73"/>
      <c r="F23" s="73"/>
      <c r="G23" s="73"/>
    </row>
    <row r="24" spans="1:13" ht="15.6" customHeight="1" x14ac:dyDescent="0.3">
      <c r="A24" s="73"/>
      <c r="B24" s="73"/>
      <c r="C24" s="73"/>
      <c r="D24" s="73"/>
      <c r="E24" s="73"/>
      <c r="F24" s="73"/>
      <c r="G24" s="73"/>
    </row>
    <row r="25" spans="1:13" ht="15.6" customHeight="1" x14ac:dyDescent="0.3">
      <c r="A25" s="73"/>
      <c r="B25" s="73"/>
      <c r="C25" s="73"/>
      <c r="D25" s="73"/>
      <c r="E25" s="73"/>
      <c r="F25" s="73"/>
      <c r="G25" s="73"/>
    </row>
    <row r="26" spans="1:13" ht="15.6" customHeight="1" x14ac:dyDescent="0.3">
      <c r="A26" s="73"/>
      <c r="B26" s="73"/>
      <c r="C26" s="73"/>
      <c r="D26" s="73"/>
      <c r="E26" s="73"/>
      <c r="F26" s="73"/>
      <c r="G26" s="73"/>
    </row>
    <row r="27" spans="1:13" ht="15.6" customHeight="1" x14ac:dyDescent="0.3">
      <c r="A27" s="73"/>
      <c r="B27" s="73"/>
      <c r="C27" s="73"/>
      <c r="D27" s="73"/>
      <c r="E27" s="73"/>
      <c r="F27" s="73"/>
      <c r="G27" s="73"/>
    </row>
    <row r="28" spans="1:13" ht="15.6" customHeight="1" x14ac:dyDescent="0.3">
      <c r="A28" s="73"/>
      <c r="B28" s="73"/>
      <c r="C28" s="73"/>
      <c r="D28" s="73"/>
      <c r="E28" s="73"/>
      <c r="F28" s="73"/>
      <c r="G28" s="73"/>
      <c r="M28" s="77"/>
    </row>
    <row r="29" spans="1:13" ht="15.6" customHeight="1" x14ac:dyDescent="0.3">
      <c r="A29" s="73"/>
      <c r="B29" s="73"/>
      <c r="C29" s="73"/>
      <c r="D29" s="73"/>
      <c r="E29" s="73"/>
      <c r="F29" s="73"/>
      <c r="G29" s="73"/>
      <c r="M29" s="77"/>
    </row>
    <row r="30" spans="1:13" ht="15.6" customHeight="1" x14ac:dyDescent="0.3">
      <c r="A30" s="73"/>
      <c r="B30" s="73"/>
      <c r="C30" s="73"/>
      <c r="D30" s="73"/>
      <c r="E30" s="73"/>
      <c r="F30" s="73"/>
      <c r="G30" s="73"/>
      <c r="M30" s="77"/>
    </row>
    <row r="31" spans="1:13" ht="15.6" customHeight="1" x14ac:dyDescent="0.3">
      <c r="A31" s="73"/>
      <c r="B31" s="73"/>
      <c r="C31" s="73"/>
      <c r="D31" s="73"/>
      <c r="E31" s="73"/>
      <c r="F31" s="73"/>
      <c r="G31" s="73"/>
      <c r="M31" s="77"/>
    </row>
    <row r="32" spans="1:13" ht="15.6" customHeight="1" x14ac:dyDescent="0.3">
      <c r="A32" s="73"/>
      <c r="B32" s="73"/>
      <c r="C32" s="73"/>
      <c r="D32" s="73"/>
      <c r="E32" s="73"/>
      <c r="F32" s="73"/>
      <c r="G32" s="73"/>
      <c r="M32" s="77"/>
    </row>
    <row r="33" spans="1:13" ht="15.6" customHeight="1" x14ac:dyDescent="0.3">
      <c r="A33" s="73"/>
      <c r="B33" s="73"/>
      <c r="C33" s="73"/>
      <c r="D33" s="73"/>
      <c r="E33" s="73"/>
      <c r="F33" s="73"/>
      <c r="G33" s="73"/>
      <c r="M33" s="77"/>
    </row>
    <row r="34" spans="1:13" ht="15.6" customHeight="1" x14ac:dyDescent="0.3">
      <c r="A34" s="73"/>
      <c r="B34" s="73"/>
      <c r="C34" s="73"/>
      <c r="D34" s="73"/>
      <c r="E34" s="73"/>
      <c r="F34" s="73"/>
      <c r="G34" s="73"/>
      <c r="M34" s="77"/>
    </row>
    <row r="35" spans="1:13" ht="15.6" customHeight="1" x14ac:dyDescent="0.3">
      <c r="A35" s="73"/>
      <c r="B35" s="73"/>
      <c r="C35" s="73"/>
      <c r="D35" s="73"/>
      <c r="E35" s="73"/>
      <c r="F35" s="73"/>
      <c r="G35" s="73"/>
      <c r="M35" s="77"/>
    </row>
    <row r="36" spans="1:13" ht="15.6" customHeight="1" x14ac:dyDescent="0.3">
      <c r="A36" s="73"/>
      <c r="B36" s="73"/>
      <c r="C36" s="73"/>
      <c r="D36" s="73"/>
      <c r="E36" s="73"/>
      <c r="F36" s="73"/>
      <c r="G36" s="73"/>
      <c r="M36" s="77"/>
    </row>
    <row r="37" spans="1:13" ht="15.6" customHeight="1" x14ac:dyDescent="0.3">
      <c r="A37" s="73"/>
      <c r="B37" s="73"/>
      <c r="C37" s="73"/>
      <c r="D37" s="73"/>
      <c r="E37" s="73"/>
      <c r="F37" s="73"/>
      <c r="G37" s="73"/>
      <c r="M37" s="77"/>
    </row>
    <row r="38" spans="1:13" ht="15.6" customHeight="1" x14ac:dyDescent="0.3">
      <c r="A38" s="73"/>
      <c r="B38" s="73"/>
      <c r="C38" s="73"/>
      <c r="D38" s="73"/>
      <c r="E38" s="73"/>
      <c r="F38" s="73"/>
      <c r="G38" s="73"/>
      <c r="M38" s="77"/>
    </row>
    <row r="39" spans="1:13" ht="15.6" customHeight="1" x14ac:dyDescent="0.3">
      <c r="A39" s="73"/>
      <c r="B39" s="73"/>
      <c r="C39" s="73"/>
      <c r="D39" s="73"/>
      <c r="E39" s="73"/>
      <c r="F39" s="73"/>
      <c r="G39" s="73"/>
      <c r="M39" s="77"/>
    </row>
    <row r="40" spans="1:13" ht="15.6" customHeight="1" x14ac:dyDescent="0.3">
      <c r="A40" s="73"/>
      <c r="B40" s="73"/>
      <c r="C40" s="73"/>
      <c r="D40" s="73"/>
      <c r="E40" s="73"/>
      <c r="F40" s="73"/>
      <c r="G40" s="73"/>
      <c r="M40" s="77"/>
    </row>
    <row r="41" spans="1:13" ht="15.6" customHeight="1" x14ac:dyDescent="0.3">
      <c r="A41" s="73"/>
      <c r="B41" s="73"/>
      <c r="C41" s="73"/>
      <c r="D41" s="73"/>
      <c r="E41" s="73"/>
      <c r="F41" s="73"/>
      <c r="G41" s="73"/>
      <c r="M41" s="77"/>
    </row>
    <row r="42" spans="1:13" ht="15.6" customHeight="1" x14ac:dyDescent="0.3">
      <c r="A42" s="73"/>
      <c r="B42" s="73"/>
      <c r="C42" s="73"/>
      <c r="D42" s="73"/>
      <c r="E42" s="73"/>
      <c r="F42" s="73"/>
      <c r="G42" s="73"/>
      <c r="M42" s="77"/>
    </row>
    <row r="43" spans="1:13" ht="15.6" customHeight="1" x14ac:dyDescent="0.3">
      <c r="A43" s="73"/>
      <c r="B43" s="73"/>
      <c r="C43" s="73"/>
      <c r="D43" s="73"/>
      <c r="E43" s="73"/>
      <c r="F43" s="73"/>
      <c r="G43" s="73"/>
      <c r="M43" s="77"/>
    </row>
    <row r="44" spans="1:13" ht="15.6" customHeight="1" x14ac:dyDescent="0.3">
      <c r="A44" s="73"/>
      <c r="B44" s="73"/>
      <c r="C44" s="73"/>
      <c r="D44" s="73"/>
      <c r="E44" s="73"/>
      <c r="F44" s="73"/>
      <c r="G44" s="73"/>
      <c r="M44" s="77"/>
    </row>
    <row r="45" spans="1:13" ht="15.6" customHeight="1" x14ac:dyDescent="0.3">
      <c r="A45" s="73"/>
      <c r="B45" s="73"/>
      <c r="C45" s="73"/>
      <c r="D45" s="73"/>
      <c r="E45" s="73"/>
      <c r="F45" s="73"/>
      <c r="G45" s="73"/>
      <c r="M45" s="77"/>
    </row>
    <row r="46" spans="1:13" ht="15.6" customHeight="1" x14ac:dyDescent="0.3">
      <c r="A46" s="93" t="s">
        <v>192</v>
      </c>
      <c r="B46" s="73"/>
      <c r="C46" s="73"/>
      <c r="D46" s="73"/>
      <c r="E46" s="73"/>
      <c r="F46" s="73"/>
      <c r="G46" s="73"/>
      <c r="M46" s="77"/>
    </row>
    <row r="47" spans="1:13" ht="15.6" customHeight="1" x14ac:dyDescent="0.3">
      <c r="A47" s="93" t="s">
        <v>193</v>
      </c>
      <c r="B47" s="73"/>
      <c r="C47" s="73"/>
      <c r="D47" s="73"/>
      <c r="E47" s="73"/>
      <c r="F47" s="73"/>
      <c r="G47" s="73"/>
      <c r="M47" s="77"/>
    </row>
    <row r="48" spans="1:13" ht="15.6" customHeight="1" x14ac:dyDescent="0.3">
      <c r="A48" s="93" t="s">
        <v>131</v>
      </c>
      <c r="B48" s="73"/>
      <c r="C48" s="73"/>
      <c r="D48" s="73"/>
      <c r="E48" s="73"/>
      <c r="F48" s="73"/>
      <c r="G48" s="73"/>
      <c r="M48" s="77"/>
    </row>
    <row r="49" spans="1:13" ht="15.6" customHeight="1" x14ac:dyDescent="0.3">
      <c r="A49" s="93" t="s">
        <v>191</v>
      </c>
      <c r="B49" s="73"/>
      <c r="C49" s="73"/>
      <c r="D49" s="73"/>
      <c r="E49" s="73"/>
      <c r="F49" s="73"/>
      <c r="G49" s="73"/>
      <c r="M49" s="77"/>
    </row>
    <row r="50" spans="1:13" ht="15.6" customHeight="1" x14ac:dyDescent="0.25">
      <c r="A50" s="52"/>
      <c r="B50" s="52"/>
      <c r="C50" s="52"/>
      <c r="D50" s="52"/>
      <c r="E50" s="52"/>
      <c r="F50" s="52"/>
      <c r="G50" s="52"/>
      <c r="H50" s="77"/>
    </row>
    <row r="51" spans="1:13" ht="15.6" customHeight="1" x14ac:dyDescent="0.25">
      <c r="A51" s="54" t="str">
        <f>+Innhold!B123</f>
        <v>Finans Norge / Skadestatistikk</v>
      </c>
      <c r="G51" s="193">
        <v>3</v>
      </c>
      <c r="H51" s="77"/>
    </row>
    <row r="52" spans="1:13" ht="15.6" customHeight="1" x14ac:dyDescent="0.25">
      <c r="A52" s="54" t="str">
        <f>+Innhold!B124</f>
        <v>Skadestatistikk for landbasert forsikring 3. kvartal 2016</v>
      </c>
      <c r="G52" s="194"/>
      <c r="H52" s="77"/>
    </row>
    <row r="53" spans="1:13" ht="15.6" customHeight="1" x14ac:dyDescent="0.25">
      <c r="H53" s="77"/>
    </row>
    <row r="59" spans="1:13" ht="15.6" customHeight="1" x14ac:dyDescent="0.25">
      <c r="J59"/>
      <c r="K59"/>
      <c r="L59"/>
    </row>
    <row r="60" spans="1:13" ht="15.6" customHeight="1" x14ac:dyDescent="0.25">
      <c r="J60" s="71"/>
      <c r="K60" s="72"/>
      <c r="L60" s="72"/>
    </row>
    <row r="61" spans="1:13" ht="15.6" customHeight="1" x14ac:dyDescent="0.25">
      <c r="J61" s="70"/>
      <c r="K61"/>
      <c r="L61"/>
    </row>
    <row r="62" spans="1:13" ht="15.6" customHeight="1" x14ac:dyDescent="0.25">
      <c r="J62" s="69"/>
      <c r="K62" s="69"/>
      <c r="L62" s="69"/>
    </row>
    <row r="63" spans="1:13" ht="15.6" customHeight="1" x14ac:dyDescent="0.25">
      <c r="J63" s="69"/>
      <c r="K63" s="69"/>
      <c r="L63" s="69"/>
    </row>
    <row r="64" spans="1:13" ht="15.6" customHeight="1" x14ac:dyDescent="0.25">
      <c r="J64" s="69"/>
      <c r="K64" s="69"/>
      <c r="L64" s="69"/>
    </row>
    <row r="65" spans="1:12" ht="15.6" customHeight="1" x14ac:dyDescent="0.25">
      <c r="J65" s="69"/>
      <c r="K65" s="69"/>
      <c r="L65" s="69"/>
    </row>
    <row r="66" spans="1:12" ht="15.6" customHeight="1" x14ac:dyDescent="0.25">
      <c r="J66" s="69"/>
      <c r="K66" s="69"/>
      <c r="L66" s="69"/>
    </row>
    <row r="67" spans="1:12" ht="15.6" customHeight="1" x14ac:dyDescent="0.25">
      <c r="J67" s="69"/>
      <c r="K67" s="69"/>
      <c r="L67" s="69"/>
    </row>
    <row r="68" spans="1:12" ht="15.6" customHeight="1" x14ac:dyDescent="0.25">
      <c r="J68" s="69"/>
      <c r="K68" s="69"/>
      <c r="L68" s="69"/>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8"/>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9"/>
      <c r="J104" s="69"/>
      <c r="K104" s="69"/>
    </row>
    <row r="105" spans="1:12" ht="15.6" customHeight="1" x14ac:dyDescent="0.25">
      <c r="A105"/>
      <c r="B105"/>
      <c r="C105"/>
      <c r="D105"/>
      <c r="E105"/>
      <c r="F105"/>
      <c r="H105"/>
      <c r="I105" s="69"/>
      <c r="J105" s="69"/>
      <c r="K105" s="69"/>
    </row>
    <row r="106" spans="1:12" ht="15.6" customHeight="1" x14ac:dyDescent="0.25">
      <c r="D106"/>
      <c r="E106"/>
      <c r="F106"/>
      <c r="H106"/>
      <c r="I106" s="69"/>
      <c r="J106" s="69"/>
      <c r="K106" s="69"/>
    </row>
    <row r="107" spans="1:12" ht="15.6" customHeight="1" x14ac:dyDescent="0.25">
      <c r="D107"/>
      <c r="E107"/>
      <c r="F107"/>
      <c r="H107"/>
      <c r="I107"/>
      <c r="J107"/>
      <c r="K107"/>
    </row>
    <row r="108" spans="1:12" ht="15.6" customHeight="1" x14ac:dyDescent="0.25">
      <c r="A108" s="78"/>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8"/>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9"/>
      <c r="K117" s="69"/>
    </row>
    <row r="118" spans="1:11" ht="15.6" customHeight="1" x14ac:dyDescent="0.25">
      <c r="A118"/>
      <c r="B118"/>
      <c r="C118"/>
      <c r="D118"/>
      <c r="E118"/>
      <c r="F118"/>
      <c r="H118"/>
      <c r="I118"/>
      <c r="J118" s="69"/>
      <c r="K118" s="69"/>
    </row>
    <row r="119" spans="1:11" ht="15.6" customHeight="1" x14ac:dyDescent="0.25">
      <c r="A119"/>
      <c r="B119"/>
      <c r="C119"/>
      <c r="D119"/>
      <c r="E119"/>
      <c r="F119"/>
      <c r="H119"/>
      <c r="I119"/>
      <c r="J119" s="69"/>
      <c r="K119" s="69"/>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9"/>
      <c r="J123" s="69"/>
    </row>
    <row r="124" spans="1:11" ht="15.6" customHeight="1" x14ac:dyDescent="0.25">
      <c r="A124"/>
      <c r="B124" s="69"/>
      <c r="C124" s="69"/>
      <c r="D124"/>
      <c r="E124"/>
      <c r="F124"/>
      <c r="G124"/>
      <c r="H124"/>
      <c r="I124" s="69"/>
      <c r="J124" s="69"/>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9"/>
      <c r="C128" s="69"/>
      <c r="D128"/>
      <c r="F128"/>
      <c r="G128"/>
      <c r="H128"/>
      <c r="I128"/>
      <c r="J128"/>
    </row>
    <row r="129" spans="1:10" ht="15.6" customHeight="1" x14ac:dyDescent="0.25">
      <c r="A129"/>
      <c r="B129" s="69"/>
      <c r="C129" s="69"/>
      <c r="D129"/>
      <c r="F129"/>
      <c r="G129"/>
      <c r="H129"/>
      <c r="I129"/>
      <c r="J129"/>
    </row>
    <row r="130" spans="1:10" ht="15.6" customHeight="1" x14ac:dyDescent="0.25">
      <c r="A130"/>
      <c r="B130" s="69"/>
      <c r="C130" s="69"/>
      <c r="D130"/>
      <c r="F130"/>
    </row>
    <row r="131" spans="1:10" ht="15.6" customHeight="1" x14ac:dyDescent="0.25">
      <c r="A131"/>
      <c r="B131"/>
      <c r="C131"/>
      <c r="D131"/>
      <c r="F131"/>
    </row>
    <row r="132" spans="1:10" ht="15.6" customHeight="1" x14ac:dyDescent="0.25">
      <c r="A132"/>
      <c r="B132" s="69"/>
      <c r="C132" s="69"/>
      <c r="D132"/>
      <c r="F132"/>
    </row>
    <row r="133" spans="1:10" ht="15.6" customHeight="1" x14ac:dyDescent="0.25">
      <c r="A133"/>
      <c r="B133" s="69"/>
      <c r="C133" s="69"/>
      <c r="D133"/>
      <c r="F133"/>
    </row>
    <row r="134" spans="1:10" ht="15.6" customHeight="1" x14ac:dyDescent="0.25">
      <c r="A134"/>
      <c r="B134" s="69"/>
      <c r="C134" s="69"/>
      <c r="D134"/>
      <c r="F134"/>
    </row>
    <row r="135" spans="1:10" ht="15.6" customHeight="1" x14ac:dyDescent="0.25">
      <c r="A135"/>
      <c r="B135"/>
      <c r="C135"/>
      <c r="D135"/>
      <c r="F135"/>
    </row>
    <row r="136" spans="1:10" ht="15.6" customHeight="1" x14ac:dyDescent="0.25">
      <c r="A136"/>
      <c r="B136" s="69"/>
      <c r="C136" s="69"/>
      <c r="D136"/>
      <c r="F136"/>
    </row>
    <row r="137" spans="1:10" ht="15.6" customHeight="1" x14ac:dyDescent="0.25">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7"/>
  <sheetViews>
    <sheetView showGridLines="0" showRowColHeaders="0" topLeftCell="A2" zoomScale="50" zoomScaleNormal="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21" width="11.44140625" style="1" customWidth="1"/>
    <col min="22" max="22" width="15.44140625" style="1" customWidth="1"/>
    <col min="23" max="16384" width="11.44140625" style="1"/>
  </cols>
  <sheetData>
    <row r="1" spans="1:36" ht="5.25" customHeight="1" x14ac:dyDescent="0.25"/>
    <row r="2" spans="1:36" x14ac:dyDescent="0.25">
      <c r="A2" s="92" t="s">
        <v>0</v>
      </c>
      <c r="B2" s="2"/>
      <c r="C2" s="2"/>
      <c r="D2" s="2"/>
      <c r="E2" s="2"/>
      <c r="F2" s="2"/>
      <c r="G2" s="2"/>
    </row>
    <row r="3" spans="1:36" ht="6" customHeight="1" x14ac:dyDescent="0.25">
      <c r="A3" s="3"/>
      <c r="B3" s="2"/>
      <c r="C3" s="2"/>
      <c r="D3" s="2"/>
      <c r="E3" s="2"/>
      <c r="F3" s="2"/>
      <c r="G3" s="2"/>
    </row>
    <row r="4" spans="1:36" ht="12.75" customHeight="1" x14ac:dyDescent="0.25">
      <c r="A4" s="195" t="s">
        <v>90</v>
      </c>
      <c r="B4" s="2"/>
      <c r="C4" s="2"/>
      <c r="D4" s="2"/>
      <c r="E4" s="2"/>
      <c r="F4" s="2"/>
      <c r="G4" s="2"/>
      <c r="H4" s="67"/>
    </row>
    <row r="5" spans="1:36" ht="12.75" customHeight="1" x14ac:dyDescent="0.25">
      <c r="A5" s="195"/>
      <c r="B5" s="2"/>
      <c r="C5" s="2"/>
      <c r="D5" s="2"/>
      <c r="E5" s="2"/>
      <c r="F5" s="2"/>
      <c r="G5" s="2"/>
      <c r="H5" s="67"/>
    </row>
    <row r="6" spans="1:36" ht="15.6" x14ac:dyDescent="0.3">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3"/>
      <c r="B7" s="2"/>
      <c r="C7" s="2"/>
      <c r="D7" s="2"/>
      <c r="E7" s="2"/>
      <c r="F7" s="2"/>
      <c r="G7" s="2"/>
      <c r="H7" s="67"/>
      <c r="V7" s="88"/>
      <c r="AJ7" s="88"/>
    </row>
    <row r="8" spans="1:36" x14ac:dyDescent="0.25">
      <c r="A8" s="3"/>
      <c r="B8" s="2"/>
      <c r="C8" s="2"/>
      <c r="D8" s="2"/>
      <c r="E8" s="2"/>
      <c r="F8" s="2"/>
      <c r="G8" s="2"/>
      <c r="H8" s="67"/>
    </row>
    <row r="9" spans="1:36" x14ac:dyDescent="0.25">
      <c r="A9" s="3"/>
      <c r="B9" s="2"/>
      <c r="C9" s="2"/>
      <c r="D9" s="2"/>
      <c r="E9" s="2"/>
      <c r="F9" s="2"/>
      <c r="G9" s="2"/>
      <c r="H9" s="67"/>
    </row>
    <row r="10" spans="1:36" x14ac:dyDescent="0.25">
      <c r="A10" s="3"/>
      <c r="B10" s="2"/>
      <c r="C10" s="2"/>
      <c r="D10" s="2"/>
      <c r="E10" s="2"/>
      <c r="F10" s="2"/>
      <c r="G10" s="2"/>
      <c r="H10" s="67"/>
    </row>
    <row r="11" spans="1:36" x14ac:dyDescent="0.25">
      <c r="A11" s="3"/>
      <c r="B11" s="2"/>
      <c r="C11" s="2"/>
      <c r="D11" s="2"/>
      <c r="E11" s="2"/>
      <c r="F11" s="2"/>
      <c r="G11" s="2"/>
      <c r="H11" s="67"/>
    </row>
    <row r="12" spans="1:36" x14ac:dyDescent="0.25">
      <c r="A12" s="3"/>
      <c r="B12" s="2"/>
      <c r="C12" s="2"/>
      <c r="D12" s="2"/>
      <c r="E12" s="2"/>
      <c r="F12" s="2"/>
      <c r="G12" s="2"/>
      <c r="H12" s="67"/>
    </row>
    <row r="13" spans="1:36" x14ac:dyDescent="0.25">
      <c r="A13" s="3"/>
      <c r="B13" s="2"/>
      <c r="C13" s="2"/>
      <c r="D13" s="2"/>
      <c r="E13" s="2"/>
      <c r="F13" s="2"/>
      <c r="G13" s="2"/>
      <c r="H13" s="67"/>
    </row>
    <row r="14" spans="1:36" x14ac:dyDescent="0.25">
      <c r="A14" s="3"/>
      <c r="B14" s="2"/>
      <c r="C14" s="2"/>
      <c r="D14" s="2"/>
      <c r="E14" s="2"/>
      <c r="F14" s="2"/>
      <c r="G14" s="2"/>
      <c r="H14" s="67"/>
    </row>
    <row r="15" spans="1:36" x14ac:dyDescent="0.25">
      <c r="A15" s="3"/>
      <c r="B15" s="2"/>
      <c r="C15" s="2"/>
      <c r="D15" s="2"/>
      <c r="E15" s="2"/>
      <c r="F15" s="2"/>
      <c r="G15" s="2"/>
      <c r="H15" s="67"/>
    </row>
    <row r="16" spans="1:36" x14ac:dyDescent="0.25">
      <c r="A16" s="3"/>
      <c r="B16" s="2"/>
      <c r="C16" s="2"/>
      <c r="D16" s="2"/>
      <c r="E16" s="2"/>
      <c r="F16" s="2"/>
      <c r="G16" s="2"/>
      <c r="H16" s="67"/>
    </row>
    <row r="17" spans="1:30" x14ac:dyDescent="0.25">
      <c r="A17" s="3"/>
      <c r="B17" s="2"/>
      <c r="C17" s="2"/>
      <c r="D17" s="2"/>
      <c r="E17" s="2"/>
      <c r="F17" s="2"/>
      <c r="G17" s="2"/>
      <c r="H17" s="67"/>
    </row>
    <row r="18" spans="1:30" x14ac:dyDescent="0.25">
      <c r="A18" s="3"/>
      <c r="B18" s="2"/>
      <c r="C18" s="2"/>
      <c r="D18" s="2"/>
      <c r="E18" s="2"/>
      <c r="F18" s="2"/>
      <c r="G18" s="2"/>
      <c r="H18" s="67"/>
    </row>
    <row r="19" spans="1:30" x14ac:dyDescent="0.25">
      <c r="A19" s="3"/>
      <c r="B19" s="2"/>
      <c r="C19" s="2"/>
      <c r="D19" s="2"/>
      <c r="E19" s="2"/>
      <c r="F19" s="2"/>
      <c r="G19" s="2"/>
      <c r="H19" s="67"/>
    </row>
    <row r="20" spans="1:30" x14ac:dyDescent="0.25">
      <c r="A20" s="3"/>
      <c r="B20" s="2"/>
      <c r="C20" s="2"/>
      <c r="D20" s="2"/>
      <c r="E20" s="2"/>
      <c r="F20" s="2"/>
      <c r="G20" s="2"/>
      <c r="H20" s="67"/>
    </row>
    <row r="21" spans="1:30" x14ac:dyDescent="0.25">
      <c r="A21" s="3"/>
      <c r="B21" s="2"/>
      <c r="C21" s="2"/>
      <c r="D21" s="2"/>
      <c r="E21" s="2"/>
      <c r="F21" s="2"/>
      <c r="G21" s="2"/>
      <c r="H21" s="67"/>
    </row>
    <row r="22" spans="1:30" x14ac:dyDescent="0.25">
      <c r="A22" s="3"/>
      <c r="B22" s="2"/>
      <c r="C22" s="2"/>
      <c r="D22" s="2"/>
      <c r="E22" s="2"/>
      <c r="F22" s="2"/>
      <c r="G22" s="2"/>
      <c r="H22" s="67"/>
    </row>
    <row r="23" spans="1:30" x14ac:dyDescent="0.25">
      <c r="A23" s="3"/>
      <c r="B23" s="2"/>
      <c r="C23" s="2"/>
      <c r="D23" s="2"/>
      <c r="E23" s="2"/>
      <c r="F23" s="2"/>
      <c r="G23" s="2"/>
      <c r="H23" s="67"/>
    </row>
    <row r="24" spans="1:30" x14ac:dyDescent="0.25">
      <c r="A24" s="3"/>
      <c r="B24" s="2"/>
      <c r="C24" s="2"/>
      <c r="D24" s="2"/>
      <c r="E24" s="2"/>
      <c r="F24" s="2"/>
      <c r="G24" s="2"/>
      <c r="H24" s="67"/>
    </row>
    <row r="25" spans="1:30" x14ac:dyDescent="0.25">
      <c r="A25" s="3"/>
      <c r="B25" s="2"/>
      <c r="C25" s="2"/>
      <c r="D25" s="2"/>
      <c r="E25" s="2"/>
      <c r="F25" s="2"/>
      <c r="G25" s="2"/>
      <c r="H25" s="67"/>
    </row>
    <row r="26" spans="1:30" x14ac:dyDescent="0.25">
      <c r="A26" s="3"/>
      <c r="B26" s="2"/>
      <c r="C26" s="2"/>
      <c r="D26" s="2"/>
      <c r="E26" s="2"/>
      <c r="F26" s="2"/>
      <c r="G26" s="2"/>
      <c r="H26" s="67"/>
    </row>
    <row r="27" spans="1:30" x14ac:dyDescent="0.25">
      <c r="A27" s="3"/>
      <c r="B27" s="2"/>
      <c r="C27" s="2"/>
      <c r="D27" s="2"/>
      <c r="E27" s="2"/>
      <c r="F27" s="2"/>
      <c r="G27" s="2"/>
      <c r="H27" s="67"/>
    </row>
    <row r="28" spans="1:30" x14ac:dyDescent="0.25">
      <c r="A28" s="3"/>
      <c r="B28" s="2"/>
      <c r="C28" s="2"/>
      <c r="D28" s="2"/>
      <c r="E28" s="2"/>
      <c r="F28" s="2"/>
      <c r="G28" s="2"/>
      <c r="H28" s="67"/>
    </row>
    <row r="29" spans="1:30" x14ac:dyDescent="0.25">
      <c r="A29" s="3"/>
      <c r="B29" s="2"/>
      <c r="C29" s="2"/>
      <c r="D29" s="2"/>
      <c r="E29" s="2"/>
      <c r="F29" s="2"/>
      <c r="G29" s="2"/>
      <c r="H29" s="67"/>
    </row>
    <row r="30" spans="1:30" x14ac:dyDescent="0.25">
      <c r="A30" s="3"/>
      <c r="B30" s="2"/>
      <c r="C30" s="2"/>
      <c r="D30" s="2"/>
      <c r="E30" s="2"/>
      <c r="F30" s="2"/>
      <c r="G30" s="2"/>
      <c r="H30" s="67"/>
    </row>
    <row r="31" spans="1:30" x14ac:dyDescent="0.25">
      <c r="A31" s="3"/>
      <c r="B31" s="2"/>
      <c r="C31" s="2"/>
      <c r="D31" s="2"/>
      <c r="E31" s="2"/>
      <c r="F31" s="2"/>
      <c r="G31" s="2"/>
      <c r="H31" s="67"/>
    </row>
    <row r="32" spans="1:30" ht="15.6" x14ac:dyDescent="0.3">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2016</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3"/>
      <c r="B33" s="2"/>
      <c r="C33" s="2"/>
      <c r="D33" s="2"/>
      <c r="E33" s="2"/>
      <c r="F33" s="2"/>
      <c r="G33" s="2"/>
      <c r="H33" s="67"/>
    </row>
    <row r="34" spans="1:8" x14ac:dyDescent="0.25">
      <c r="A34" s="3"/>
      <c r="B34" s="2"/>
      <c r="C34" s="2"/>
      <c r="D34" s="2"/>
      <c r="E34" s="2"/>
      <c r="F34" s="2"/>
      <c r="G34" s="2"/>
      <c r="H34" s="67"/>
    </row>
    <row r="35" spans="1:8" x14ac:dyDescent="0.25">
      <c r="A35" s="3"/>
      <c r="B35" s="2"/>
      <c r="C35" s="2"/>
      <c r="D35" s="2"/>
      <c r="E35" s="2"/>
      <c r="F35" s="2"/>
      <c r="G35" s="2"/>
      <c r="H35" s="67"/>
    </row>
    <row r="36" spans="1:8" x14ac:dyDescent="0.25">
      <c r="A36" s="3"/>
      <c r="B36" s="2"/>
      <c r="C36" s="2"/>
      <c r="D36" s="2"/>
      <c r="E36" s="2"/>
      <c r="F36" s="2"/>
      <c r="G36" s="2"/>
      <c r="H36" s="67"/>
    </row>
    <row r="37" spans="1:8" x14ac:dyDescent="0.25">
      <c r="A37" s="47"/>
      <c r="B37" s="48"/>
      <c r="C37" s="49"/>
      <c r="D37" s="49"/>
      <c r="E37" s="49"/>
      <c r="F37" s="49"/>
      <c r="G37" s="50"/>
      <c r="H37" s="51"/>
    </row>
    <row r="38" spans="1:8" x14ac:dyDescent="0.25">
      <c r="A38" s="47"/>
      <c r="B38" s="48"/>
      <c r="C38" s="49"/>
      <c r="D38" s="49"/>
      <c r="E38" s="49"/>
      <c r="F38" s="49"/>
      <c r="G38" s="50"/>
      <c r="H38" s="51"/>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36" x14ac:dyDescent="0.25">
      <c r="A49" s="47"/>
      <c r="B49" s="48"/>
      <c r="C49" s="49"/>
      <c r="D49" s="49"/>
      <c r="E49" s="98"/>
      <c r="F49" s="49"/>
      <c r="G49" s="50"/>
      <c r="H49" s="51"/>
    </row>
    <row r="50" spans="1:36" x14ac:dyDescent="0.25">
      <c r="A50" s="47"/>
      <c r="B50" s="48"/>
      <c r="C50" s="49"/>
      <c r="D50" s="49"/>
      <c r="E50" s="49"/>
      <c r="F50" s="49"/>
      <c r="G50" s="50"/>
      <c r="H50" s="51"/>
    </row>
    <row r="51" spans="1:36" x14ac:dyDescent="0.25">
      <c r="A51" s="47"/>
      <c r="B51" s="48"/>
      <c r="C51" s="49"/>
      <c r="D51" s="49"/>
      <c r="E51" s="49"/>
      <c r="F51" s="49"/>
      <c r="G51" s="50"/>
      <c r="H51" s="51"/>
    </row>
    <row r="52" spans="1:36" x14ac:dyDescent="0.25">
      <c r="A52" s="47"/>
      <c r="B52" s="48"/>
      <c r="C52" s="49"/>
      <c r="D52" s="49"/>
      <c r="E52" s="49"/>
      <c r="F52" s="49"/>
      <c r="G52" s="50"/>
      <c r="H52" s="51"/>
    </row>
    <row r="53" spans="1:36" x14ac:dyDescent="0.25">
      <c r="A53" s="47"/>
      <c r="B53" s="48"/>
      <c r="C53" s="49"/>
      <c r="D53" s="49"/>
      <c r="E53" s="49"/>
      <c r="F53" s="49"/>
      <c r="G53" s="50"/>
      <c r="H53" s="51"/>
    </row>
    <row r="54" spans="1:36" x14ac:dyDescent="0.25">
      <c r="A54" s="47"/>
      <c r="B54" s="48"/>
      <c r="C54" s="49"/>
      <c r="D54" s="49"/>
      <c r="E54" s="49"/>
      <c r="F54" s="49"/>
      <c r="G54" s="50"/>
      <c r="H54" s="51"/>
    </row>
    <row r="55" spans="1:36" x14ac:dyDescent="0.25">
      <c r="A55" s="47"/>
      <c r="B55" s="48"/>
      <c r="C55" s="49"/>
      <c r="D55" s="49"/>
      <c r="E55" s="49"/>
      <c r="F55" s="49"/>
      <c r="G55" s="50"/>
      <c r="H55" s="51"/>
    </row>
    <row r="56" spans="1:36" x14ac:dyDescent="0.25">
      <c r="A56" s="47"/>
      <c r="B56" s="48"/>
      <c r="C56" s="49"/>
      <c r="D56" s="49"/>
      <c r="E56" s="49"/>
      <c r="F56" s="49"/>
      <c r="G56" s="50"/>
      <c r="H56" s="51"/>
    </row>
    <row r="57" spans="1:36" x14ac:dyDescent="0.25">
      <c r="A57" s="47"/>
      <c r="B57" s="48"/>
      <c r="C57" s="49"/>
      <c r="D57" s="49"/>
      <c r="E57" s="49"/>
      <c r="F57" s="49"/>
      <c r="G57" s="50"/>
      <c r="H57" s="51"/>
    </row>
    <row r="58" spans="1:36" x14ac:dyDescent="0.25">
      <c r="A58" s="47"/>
      <c r="B58" s="48"/>
      <c r="C58" s="49"/>
      <c r="D58" s="49"/>
      <c r="E58" s="49"/>
      <c r="F58" s="49"/>
      <c r="G58" s="50"/>
      <c r="H58" s="51"/>
    </row>
    <row r="59" spans="1:36" x14ac:dyDescent="0.25">
      <c r="A59" s="47"/>
      <c r="B59" s="48"/>
      <c r="C59" s="49"/>
      <c r="D59" s="49"/>
      <c r="E59" s="49"/>
      <c r="F59" s="49"/>
      <c r="G59" s="50"/>
      <c r="H59" s="51"/>
    </row>
    <row r="60" spans="1:36"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5">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x14ac:dyDescent="0.25">
      <c r="A62" s="54" t="str">
        <f>+Innhold!B124</f>
        <v>Skadestatistikk for landbasert forsikring 3. kvartal 2016</v>
      </c>
      <c r="H62" s="194"/>
      <c r="I62" s="54" t="str">
        <f>+Innhold!B124</f>
        <v>Skadestatistikk for landbasert forsikring 3. kvartal 2016</v>
      </c>
      <c r="O62" s="194"/>
      <c r="P62" s="54" t="str">
        <f>+Innhold!B124</f>
        <v>Skadestatistikk for landbasert forsikring 3. kvartal 2016</v>
      </c>
      <c r="V62" s="194"/>
      <c r="W62" s="54" t="str">
        <f>+Innhold!B124</f>
        <v>Skadestatistikk for landbasert forsikring 3. kvartal 2016</v>
      </c>
      <c r="AC62" s="194"/>
      <c r="AD62" s="54" t="str">
        <f>+Innhold!B124</f>
        <v>Skadestatistikk for landbasert forsikring 3. kvartal 2016</v>
      </c>
      <c r="AJ62" s="194"/>
    </row>
    <row r="66" spans="1:32" x14ac:dyDescent="0.25">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row>
    <row r="67" spans="1:32" ht="12.75" customHeight="1" x14ac:dyDescent="0.25">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row>
    <row r="68" spans="1:32" ht="12.75" customHeight="1" x14ac:dyDescent="0.25">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row>
    <row r="69" spans="1:32" x14ac:dyDescent="0.25">
      <c r="A69" s="166" t="s">
        <v>184</v>
      </c>
      <c r="B69" s="167"/>
      <c r="C69" s="167"/>
      <c r="D69" s="167" t="s">
        <v>74</v>
      </c>
      <c r="E69" s="167"/>
      <c r="F69" s="167"/>
      <c r="G69" s="167"/>
      <c r="H69" s="166"/>
      <c r="I69" s="168">
        <f>139.8</f>
        <v>139.80000000000001</v>
      </c>
      <c r="J69" s="169" t="s">
        <v>235</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row>
    <row r="70" spans="1:32" x14ac:dyDescent="0.25">
      <c r="A70" s="167" t="s">
        <v>75</v>
      </c>
      <c r="B70" s="167" t="s">
        <v>76</v>
      </c>
      <c r="C70" s="167" t="s">
        <v>26</v>
      </c>
      <c r="D70" s="167" t="s">
        <v>77</v>
      </c>
      <c r="E70" s="167"/>
      <c r="F70" s="167"/>
      <c r="G70" s="167"/>
      <c r="H70" s="164"/>
      <c r="I70" s="170" t="s">
        <v>160</v>
      </c>
      <c r="J70" s="164" t="s">
        <v>234</v>
      </c>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2014</v>
      </c>
      <c r="Y70" s="171" t="str">
        <f>+'Tab3'!D6</f>
        <v>2015</v>
      </c>
      <c r="Z70" s="171" t="str">
        <f>+'Tab3'!E6</f>
        <v>2016</v>
      </c>
      <c r="AA70" s="164"/>
      <c r="AB70" s="164"/>
      <c r="AC70" s="164"/>
      <c r="AD70" s="164"/>
      <c r="AE70" s="164"/>
      <c r="AF70" s="164"/>
    </row>
    <row r="71" spans="1:32" x14ac:dyDescent="0.25">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210.21970260223051</v>
      </c>
      <c r="O71" s="164"/>
      <c r="P71" s="164"/>
      <c r="Q71" s="164"/>
      <c r="R71" s="164"/>
      <c r="S71" s="164"/>
      <c r="T71" s="164"/>
      <c r="U71" s="164"/>
      <c r="V71" s="167"/>
      <c r="W71" s="167"/>
      <c r="X71" s="167"/>
      <c r="Y71" s="167"/>
      <c r="Z71" s="167"/>
      <c r="AA71" s="164"/>
      <c r="AB71" s="164"/>
      <c r="AC71" s="164"/>
      <c r="AD71" s="164"/>
      <c r="AE71" s="164"/>
      <c r="AF71" s="164"/>
    </row>
    <row r="72" spans="1:32" x14ac:dyDescent="0.25">
      <c r="A72" s="167">
        <v>2</v>
      </c>
      <c r="B72" s="167"/>
      <c r="C72" s="167">
        <v>78.8</v>
      </c>
      <c r="D72" s="167">
        <v>61.3</v>
      </c>
      <c r="E72" s="167"/>
      <c r="F72" s="167"/>
      <c r="G72" s="167"/>
      <c r="H72" s="164"/>
      <c r="I72" s="172">
        <v>54.7</v>
      </c>
      <c r="J72" s="164">
        <v>2</v>
      </c>
      <c r="K72" s="164"/>
      <c r="L72" s="173">
        <v>11120</v>
      </c>
      <c r="M72" s="172">
        <v>68.900000000000006</v>
      </c>
      <c r="N72" s="172">
        <f t="shared" si="0"/>
        <v>176.09177330895798</v>
      </c>
      <c r="O72" s="164"/>
      <c r="P72" s="164"/>
      <c r="Q72" s="164"/>
      <c r="R72" s="164"/>
      <c r="S72" s="164"/>
      <c r="T72" s="164"/>
      <c r="U72" s="164"/>
      <c r="V72" s="167" t="s">
        <v>26</v>
      </c>
      <c r="W72" s="167"/>
      <c r="X72" s="174">
        <f>IF('Tab6'!C36="",'Tab6'!C35,'Tab6'!C36)</f>
        <v>9656.7090500209997</v>
      </c>
      <c r="Y72" s="174">
        <f>IF('Tab6'!D36="",'Tab6'!D35,'Tab6'!D36)</f>
        <v>9185.5929131779994</v>
      </c>
      <c r="Z72" s="174">
        <f>IF('Tab6'!E36="",'Tab6'!E35,'Tab6'!E36)</f>
        <v>9728.3698438989995</v>
      </c>
      <c r="AA72" s="164"/>
      <c r="AB72" s="164"/>
      <c r="AC72" s="164"/>
      <c r="AD72" s="164"/>
      <c r="AE72" s="164"/>
      <c r="AF72" s="164"/>
    </row>
    <row r="73" spans="1:32" x14ac:dyDescent="0.25">
      <c r="A73" s="167">
        <v>3</v>
      </c>
      <c r="B73" s="167"/>
      <c r="C73" s="167">
        <v>84.8</v>
      </c>
      <c r="D73" s="167">
        <v>63</v>
      </c>
      <c r="E73" s="167"/>
      <c r="F73" s="167"/>
      <c r="G73" s="167"/>
      <c r="H73" s="164"/>
      <c r="I73" s="172">
        <v>55.3</v>
      </c>
      <c r="J73" s="164">
        <v>3</v>
      </c>
      <c r="K73" s="164"/>
      <c r="L73" s="173">
        <v>11918</v>
      </c>
      <c r="M73" s="172">
        <v>63.7</v>
      </c>
      <c r="N73" s="172">
        <f t="shared" si="0"/>
        <v>161.03544303797472</v>
      </c>
      <c r="O73" s="164"/>
      <c r="P73" s="164"/>
      <c r="Q73" s="164"/>
      <c r="R73" s="164"/>
      <c r="S73" s="164"/>
      <c r="T73" s="164"/>
      <c r="U73" s="164"/>
      <c r="V73" s="167"/>
      <c r="W73" s="167"/>
      <c r="X73" s="174"/>
      <c r="Y73" s="174"/>
      <c r="Z73" s="174"/>
      <c r="AA73" s="164"/>
      <c r="AB73" s="164"/>
      <c r="AC73" s="164"/>
      <c r="AD73" s="164"/>
      <c r="AE73" s="164"/>
      <c r="AF73" s="164"/>
    </row>
    <row r="74" spans="1:32" x14ac:dyDescent="0.25">
      <c r="A74" s="167">
        <v>4</v>
      </c>
      <c r="B74" s="167"/>
      <c r="C74" s="167">
        <v>91.2</v>
      </c>
      <c r="D74" s="167">
        <v>70.8</v>
      </c>
      <c r="E74" s="167"/>
      <c r="F74" s="167"/>
      <c r="G74" s="167"/>
      <c r="H74" s="164"/>
      <c r="I74" s="172">
        <v>56.2</v>
      </c>
      <c r="J74" s="164">
        <v>4</v>
      </c>
      <c r="K74" s="164"/>
      <c r="L74" s="173">
        <v>11905</v>
      </c>
      <c r="M74" s="172">
        <v>79.3</v>
      </c>
      <c r="N74" s="172">
        <f t="shared" si="0"/>
        <v>197.26227758007118</v>
      </c>
      <c r="O74" s="164"/>
      <c r="P74" s="164"/>
      <c r="Q74" s="164"/>
      <c r="R74" s="164"/>
      <c r="S74" s="164"/>
      <c r="T74" s="164"/>
      <c r="U74" s="164"/>
      <c r="V74" s="167" t="s">
        <v>63</v>
      </c>
      <c r="W74" s="167"/>
      <c r="X74" s="174">
        <f>IF('Tab6'!C36="",'Tab6'!C45+'Tab6'!C47,'Tab6'!C46+'Tab6'!C48)</f>
        <v>208.458363402</v>
      </c>
      <c r="Y74" s="174">
        <f>IF('Tab6'!D36="",'Tab6'!D45+'Tab6'!D47,'Tab6'!D46+'Tab6'!D48)</f>
        <v>187.93862157500001</v>
      </c>
      <c r="Z74" s="174">
        <f>IF('Tab6'!E36="",'Tab6'!E45+'Tab6'!E47,'Tab6'!E46+'Tab6'!E48)</f>
        <v>164.27798907300001</v>
      </c>
      <c r="AA74" s="164"/>
      <c r="AB74" s="164"/>
      <c r="AC74" s="164"/>
      <c r="AD74" s="164"/>
      <c r="AE74" s="164"/>
      <c r="AF74" s="164"/>
    </row>
    <row r="75" spans="1:32" x14ac:dyDescent="0.25">
      <c r="A75" s="167">
        <v>1</v>
      </c>
      <c r="B75" s="167">
        <v>1984</v>
      </c>
      <c r="C75" s="167">
        <v>112.2</v>
      </c>
      <c r="D75" s="167">
        <v>90.4</v>
      </c>
      <c r="E75" s="167"/>
      <c r="F75" s="167"/>
      <c r="G75" s="167"/>
      <c r="H75" s="164"/>
      <c r="I75" s="172">
        <v>57.3</v>
      </c>
      <c r="J75" s="164">
        <v>1</v>
      </c>
      <c r="K75" s="164">
        <v>1984</v>
      </c>
      <c r="L75" s="173">
        <v>13205</v>
      </c>
      <c r="M75" s="172">
        <v>86.7</v>
      </c>
      <c r="N75" s="172">
        <f t="shared" si="0"/>
        <v>211.52984293193722</v>
      </c>
      <c r="O75" s="164"/>
      <c r="P75" s="164"/>
      <c r="Q75" s="164"/>
      <c r="R75" s="164"/>
      <c r="S75" s="164"/>
      <c r="T75" s="164"/>
      <c r="U75" s="164"/>
      <c r="V75" s="167" t="s">
        <v>39</v>
      </c>
      <c r="W75" s="167"/>
      <c r="X75" s="174">
        <f>IF('Tab6'!C36="",'Tab6'!C49,'Tab6'!C50)</f>
        <v>1083.3533346639999</v>
      </c>
      <c r="Y75" s="174">
        <f>IF('Tab6'!D36="",'Tab6'!D49,'Tab6'!D50)</f>
        <v>1043.92075714</v>
      </c>
      <c r="Z75" s="174">
        <f>IF('Tab6'!E36="",'Tab6'!E49,'Tab6'!E50)</f>
        <v>1136.312856343</v>
      </c>
      <c r="AA75" s="164"/>
      <c r="AB75" s="164"/>
      <c r="AC75" s="164"/>
      <c r="AD75" s="164"/>
      <c r="AE75" s="164"/>
      <c r="AF75" s="164"/>
    </row>
    <row r="76" spans="1:32" x14ac:dyDescent="0.25">
      <c r="A76" s="167">
        <v>2</v>
      </c>
      <c r="B76" s="167"/>
      <c r="C76" s="167">
        <v>81.8</v>
      </c>
      <c r="D76" s="167">
        <v>64.400000000000006</v>
      </c>
      <c r="E76" s="167"/>
      <c r="F76" s="167"/>
      <c r="G76" s="167"/>
      <c r="H76" s="164"/>
      <c r="I76" s="172">
        <v>58.2</v>
      </c>
      <c r="J76" s="164">
        <v>2</v>
      </c>
      <c r="K76" s="164"/>
      <c r="L76" s="173">
        <v>12453</v>
      </c>
      <c r="M76" s="172">
        <v>83.3</v>
      </c>
      <c r="N76" s="172">
        <f t="shared" si="0"/>
        <v>200.09175257731957</v>
      </c>
      <c r="O76" s="164"/>
      <c r="P76" s="164"/>
      <c r="Q76" s="164"/>
      <c r="R76" s="164"/>
      <c r="S76" s="164"/>
      <c r="T76" s="164"/>
      <c r="U76" s="164"/>
      <c r="V76" s="167" t="s">
        <v>18</v>
      </c>
      <c r="W76" s="167"/>
      <c r="X76" s="174">
        <f>IF('Tab6'!C36="",'Tab6'!C43,'Tab6'!C44)</f>
        <v>172.10780001699999</v>
      </c>
      <c r="Y76" s="174">
        <f>IF('Tab6'!D36="",'Tab6'!D43,'Tab6'!D44)</f>
        <v>148.06432285400001</v>
      </c>
      <c r="Z76" s="174">
        <f>IF('Tab6'!E36="",'Tab6'!E43,'Tab6'!E44)</f>
        <v>150.51544340500001</v>
      </c>
      <c r="AA76" s="164"/>
      <c r="AB76" s="164"/>
      <c r="AC76" s="164"/>
      <c r="AD76" s="164"/>
      <c r="AE76" s="164"/>
      <c r="AF76" s="164"/>
    </row>
    <row r="77" spans="1:32" x14ac:dyDescent="0.25">
      <c r="A77" s="167">
        <v>3</v>
      </c>
      <c r="B77" s="167"/>
      <c r="C77" s="167">
        <v>90.4</v>
      </c>
      <c r="D77" s="167">
        <v>71.099999999999994</v>
      </c>
      <c r="E77" s="167"/>
      <c r="F77" s="167"/>
      <c r="G77" s="167"/>
      <c r="H77" s="164"/>
      <c r="I77" s="172">
        <v>58.7</v>
      </c>
      <c r="J77" s="164">
        <v>3</v>
      </c>
      <c r="K77" s="164"/>
      <c r="L77" s="173">
        <v>12278</v>
      </c>
      <c r="M77" s="172">
        <v>83.3</v>
      </c>
      <c r="N77" s="172">
        <f t="shared" si="0"/>
        <v>198.38739352640545</v>
      </c>
      <c r="O77" s="164"/>
      <c r="P77" s="164"/>
      <c r="Q77" s="164"/>
      <c r="R77" s="164"/>
      <c r="S77" s="164"/>
      <c r="T77" s="164"/>
      <c r="U77" s="164"/>
      <c r="V77" s="167" t="s">
        <v>82</v>
      </c>
      <c r="W77" s="167"/>
      <c r="X77" s="174">
        <f>IF('Tab6'!C36="",'Tab6'!C37+'Tab6'!C39,'Tab6'!C38+'Tab6'!C40)</f>
        <v>1533.2411951200002</v>
      </c>
      <c r="Y77" s="174">
        <f>IF('Tab6'!D36="",'Tab6'!D37+'Tab6'!D39,'Tab6'!D38+'Tab6'!D40)</f>
        <v>1169.3226963310001</v>
      </c>
      <c r="Z77" s="174">
        <f>IF('Tab6'!E36="",'Tab6'!E37+'Tab6'!E39,'Tab6'!E38+'Tab6'!E40)</f>
        <v>1049.8448327410001</v>
      </c>
      <c r="AA77" s="164"/>
      <c r="AB77" s="164"/>
      <c r="AC77" s="164"/>
      <c r="AD77" s="164"/>
      <c r="AE77" s="164"/>
      <c r="AF77" s="164"/>
    </row>
    <row r="78" spans="1:32" x14ac:dyDescent="0.25">
      <c r="A78" s="167">
        <v>4</v>
      </c>
      <c r="B78" s="167"/>
      <c r="C78" s="167">
        <v>92.9</v>
      </c>
      <c r="D78" s="167">
        <v>73.900000000000006</v>
      </c>
      <c r="E78" s="167"/>
      <c r="F78" s="167"/>
      <c r="G78" s="167"/>
      <c r="H78" s="164"/>
      <c r="I78" s="172">
        <v>59.6</v>
      </c>
      <c r="J78" s="164">
        <v>4</v>
      </c>
      <c r="K78" s="164"/>
      <c r="L78" s="173">
        <v>11449</v>
      </c>
      <c r="M78" s="172">
        <v>94.6</v>
      </c>
      <c r="N78" s="172">
        <f t="shared" si="0"/>
        <v>221.8973154362416</v>
      </c>
      <c r="O78" s="164"/>
      <c r="P78" s="164"/>
      <c r="Q78" s="164"/>
      <c r="R78" s="164"/>
      <c r="S78" s="164"/>
      <c r="T78" s="164"/>
      <c r="U78" s="164"/>
      <c r="V78" s="167" t="s">
        <v>83</v>
      </c>
      <c r="W78" s="167"/>
      <c r="X78" s="175">
        <f>X72-X77-X76-X75-X74</f>
        <v>6659.5483568179998</v>
      </c>
      <c r="Y78" s="175">
        <f>Y72-Y77-Y76-Y75-Y74</f>
        <v>6636.3465152779991</v>
      </c>
      <c r="Z78" s="175">
        <f>Z72-Z77-Z76-Z75-Z74</f>
        <v>7227.4187223369991</v>
      </c>
      <c r="AA78" s="164"/>
      <c r="AB78" s="164"/>
      <c r="AC78" s="164"/>
      <c r="AD78" s="164"/>
      <c r="AE78" s="164"/>
      <c r="AF78" s="164"/>
    </row>
    <row r="79" spans="1:32" x14ac:dyDescent="0.25">
      <c r="A79" s="167">
        <v>1</v>
      </c>
      <c r="B79" s="167">
        <v>1985</v>
      </c>
      <c r="C79" s="167">
        <v>123.4</v>
      </c>
      <c r="D79" s="167">
        <v>100.8</v>
      </c>
      <c r="E79" s="167"/>
      <c r="F79" s="167"/>
      <c r="G79" s="167"/>
      <c r="H79" s="164"/>
      <c r="I79" s="172">
        <v>60.4</v>
      </c>
      <c r="J79" s="164">
        <v>1</v>
      </c>
      <c r="K79" s="164">
        <v>1985</v>
      </c>
      <c r="L79" s="173">
        <v>16918</v>
      </c>
      <c r="M79" s="172">
        <v>103.6</v>
      </c>
      <c r="N79" s="172">
        <f t="shared" si="0"/>
        <v>239.78940397350993</v>
      </c>
      <c r="O79" s="164"/>
      <c r="P79" s="164"/>
      <c r="Q79" s="164"/>
      <c r="R79" s="164"/>
      <c r="S79" s="164"/>
      <c r="T79" s="164"/>
      <c r="U79" s="164"/>
      <c r="V79" s="167"/>
      <c r="W79" s="167"/>
      <c r="X79" s="167"/>
      <c r="Y79" s="167"/>
      <c r="Z79" s="167"/>
      <c r="AA79" s="164"/>
      <c r="AB79" s="164"/>
      <c r="AC79" s="164"/>
      <c r="AD79" s="164"/>
      <c r="AE79" s="164"/>
      <c r="AF79" s="164"/>
    </row>
    <row r="80" spans="1:32" x14ac:dyDescent="0.25">
      <c r="A80" s="167">
        <v>2</v>
      </c>
      <c r="B80" s="167"/>
      <c r="C80" s="167">
        <v>102</v>
      </c>
      <c r="D80" s="167">
        <v>81.099999999999994</v>
      </c>
      <c r="E80" s="167"/>
      <c r="F80" s="167"/>
      <c r="G80" s="167"/>
      <c r="H80" s="164"/>
      <c r="I80" s="172">
        <v>61.5</v>
      </c>
      <c r="J80" s="164">
        <v>2</v>
      </c>
      <c r="K80" s="164"/>
      <c r="L80" s="173">
        <v>14237</v>
      </c>
      <c r="M80" s="172">
        <v>115.3</v>
      </c>
      <c r="N80" s="172">
        <f t="shared" si="0"/>
        <v>262.09658536585368</v>
      </c>
      <c r="O80" s="164"/>
      <c r="P80" s="164"/>
      <c r="Q80" s="164"/>
      <c r="R80" s="164"/>
      <c r="S80" s="164"/>
      <c r="T80" s="164"/>
      <c r="U80" s="164"/>
      <c r="V80" s="166" t="s">
        <v>163</v>
      </c>
      <c r="W80" s="167"/>
      <c r="X80" s="167"/>
      <c r="Y80" s="167"/>
      <c r="Z80" s="164"/>
      <c r="AA80" s="164"/>
      <c r="AB80" s="164"/>
      <c r="AC80" s="164"/>
      <c r="AD80" s="164"/>
      <c r="AE80" s="164"/>
      <c r="AF80" s="164"/>
    </row>
    <row r="81" spans="1:32" x14ac:dyDescent="0.25">
      <c r="A81" s="167">
        <v>3</v>
      </c>
      <c r="B81" s="167"/>
      <c r="C81" s="167">
        <v>108.4</v>
      </c>
      <c r="D81" s="167">
        <v>86</v>
      </c>
      <c r="E81" s="167"/>
      <c r="F81" s="167"/>
      <c r="G81" s="167"/>
      <c r="H81" s="164"/>
      <c r="I81" s="172">
        <v>62</v>
      </c>
      <c r="J81" s="164">
        <v>3</v>
      </c>
      <c r="K81" s="164"/>
      <c r="L81" s="173">
        <v>14329</v>
      </c>
      <c r="M81" s="172">
        <v>103</v>
      </c>
      <c r="N81" s="172">
        <f t="shared" si="0"/>
        <v>232.24838709677422</v>
      </c>
      <c r="O81" s="164"/>
      <c r="P81" s="164"/>
      <c r="Q81" s="164"/>
      <c r="R81" s="164"/>
      <c r="S81" s="164"/>
      <c r="T81" s="164"/>
      <c r="U81" s="164"/>
      <c r="V81" s="167"/>
      <c r="W81" s="167"/>
      <c r="X81" s="167"/>
      <c r="Y81" s="167"/>
      <c r="Z81" s="164"/>
      <c r="AA81" s="164"/>
      <c r="AB81" s="164"/>
      <c r="AC81" s="164"/>
      <c r="AD81" s="164"/>
      <c r="AE81" s="164"/>
      <c r="AF81" s="164"/>
    </row>
    <row r="82" spans="1:32" x14ac:dyDescent="0.25">
      <c r="A82" s="167">
        <v>4</v>
      </c>
      <c r="B82" s="167"/>
      <c r="C82" s="167">
        <v>109.6</v>
      </c>
      <c r="D82" s="167">
        <v>87.1</v>
      </c>
      <c r="E82" s="167"/>
      <c r="F82" s="167"/>
      <c r="G82" s="167"/>
      <c r="H82" s="164"/>
      <c r="I82" s="172">
        <v>63</v>
      </c>
      <c r="J82" s="164">
        <v>4</v>
      </c>
      <c r="K82" s="164"/>
      <c r="L82" s="173">
        <v>13060</v>
      </c>
      <c r="M82" s="172">
        <v>118.7</v>
      </c>
      <c r="N82" s="172">
        <f t="shared" si="0"/>
        <v>263.40095238095239</v>
      </c>
      <c r="O82" s="164"/>
      <c r="P82" s="164"/>
      <c r="Q82" s="164"/>
      <c r="R82" s="164"/>
      <c r="S82" s="164"/>
      <c r="T82" s="164"/>
      <c r="U82" s="164"/>
      <c r="V82" s="167"/>
      <c r="W82" s="171" t="str">
        <f>+'Tab4'!C6</f>
        <v>2014</v>
      </c>
      <c r="X82" s="171" t="str">
        <f>+'Tab4'!D6</f>
        <v>2015</v>
      </c>
      <c r="Y82" s="171" t="str">
        <f>+'Tab4'!E6</f>
        <v>2016</v>
      </c>
      <c r="Z82" s="164"/>
      <c r="AA82" s="164"/>
      <c r="AB82" s="164"/>
      <c r="AC82" s="164"/>
      <c r="AD82" s="164"/>
      <c r="AE82" s="164"/>
      <c r="AF82" s="164"/>
    </row>
    <row r="83" spans="1:32" x14ac:dyDescent="0.25">
      <c r="A83" s="167">
        <v>1</v>
      </c>
      <c r="B83" s="167">
        <v>1986</v>
      </c>
      <c r="C83" s="167">
        <v>141</v>
      </c>
      <c r="D83" s="167">
        <v>115.2</v>
      </c>
      <c r="E83" s="167"/>
      <c r="F83" s="167"/>
      <c r="G83" s="167"/>
      <c r="H83" s="164"/>
      <c r="I83" s="172">
        <v>64</v>
      </c>
      <c r="J83" s="164">
        <v>1</v>
      </c>
      <c r="K83" s="164">
        <v>1986</v>
      </c>
      <c r="L83" s="173">
        <v>14314</v>
      </c>
      <c r="M83" s="172">
        <v>111.8</v>
      </c>
      <c r="N83" s="172">
        <f t="shared" si="0"/>
        <v>244.21312500000002</v>
      </c>
      <c r="O83" s="164"/>
      <c r="P83" s="164"/>
      <c r="Q83" s="164"/>
      <c r="R83" s="164"/>
      <c r="S83" s="164"/>
      <c r="T83" s="164"/>
      <c r="U83" s="164"/>
      <c r="V83" s="167" t="s">
        <v>84</v>
      </c>
      <c r="W83" s="174">
        <f>IF('Tab4'!C14="",'Tab4'!C13,'Tab4'!C14)</f>
        <v>5211.6840563879996</v>
      </c>
      <c r="X83" s="174">
        <f>IF('Tab4'!D14="",'Tab4'!D13,'Tab4'!D14)</f>
        <v>5136.5891006860002</v>
      </c>
      <c r="Y83" s="174">
        <f>IF('Tab4'!E14="",'Tab4'!E13,'Tab4'!E14)</f>
        <v>5586.440061235</v>
      </c>
      <c r="Z83" s="164"/>
      <c r="AA83" s="164"/>
      <c r="AB83" s="164"/>
      <c r="AC83" s="164"/>
      <c r="AD83" s="164"/>
      <c r="AE83" s="164"/>
      <c r="AF83" s="164"/>
    </row>
    <row r="84" spans="1:32" x14ac:dyDescent="0.25">
      <c r="A84" s="167">
        <v>2</v>
      </c>
      <c r="B84" s="167"/>
      <c r="C84" s="167">
        <v>120.5</v>
      </c>
      <c r="D84" s="167">
        <v>93.2</v>
      </c>
      <c r="E84" s="167"/>
      <c r="F84" s="167"/>
      <c r="G84" s="167"/>
      <c r="H84" s="164"/>
      <c r="I84" s="172">
        <v>65</v>
      </c>
      <c r="J84" s="164">
        <v>2</v>
      </c>
      <c r="K84" s="164"/>
      <c r="L84" s="173">
        <v>13505</v>
      </c>
      <c r="M84" s="172">
        <v>121.5</v>
      </c>
      <c r="N84" s="172">
        <f t="shared" si="0"/>
        <v>261.31846153846158</v>
      </c>
      <c r="O84" s="164"/>
      <c r="P84" s="164"/>
      <c r="Q84" s="164"/>
      <c r="R84" s="164"/>
      <c r="S84" s="164"/>
      <c r="T84" s="164"/>
      <c r="U84" s="164"/>
      <c r="V84" s="167" t="s">
        <v>170</v>
      </c>
      <c r="W84" s="174">
        <f>IF('Tab4'!C16="",'Tab4'!C15,'Tab4'!C16)</f>
        <v>3760.146590288</v>
      </c>
      <c r="X84" s="174">
        <f>IF('Tab4'!D16="",'Tab4'!D15,'Tab4'!D16)</f>
        <v>4213.9567955069997</v>
      </c>
      <c r="Y84" s="174">
        <f>IF('Tab4'!E16="",'Tab4'!E15,'Tab4'!E16)</f>
        <v>4034.6048600899999</v>
      </c>
      <c r="Z84" s="164"/>
      <c r="AA84" s="164"/>
      <c r="AB84" s="164"/>
      <c r="AC84" s="164"/>
      <c r="AD84" s="164"/>
      <c r="AE84" s="164"/>
      <c r="AF84" s="164"/>
    </row>
    <row r="85" spans="1:32" x14ac:dyDescent="0.25">
      <c r="A85" s="167">
        <v>3</v>
      </c>
      <c r="B85" s="167"/>
      <c r="C85" s="167">
        <v>115.7</v>
      </c>
      <c r="D85" s="167">
        <v>91.1</v>
      </c>
      <c r="E85" s="167"/>
      <c r="F85" s="167"/>
      <c r="G85" s="167"/>
      <c r="H85" s="164"/>
      <c r="I85" s="172">
        <v>67</v>
      </c>
      <c r="J85" s="164">
        <v>3</v>
      </c>
      <c r="K85" s="164"/>
      <c r="L85" s="173">
        <v>12132</v>
      </c>
      <c r="M85" s="172">
        <v>100.8</v>
      </c>
      <c r="N85" s="172">
        <f t="shared" si="0"/>
        <v>210.32597014925375</v>
      </c>
      <c r="O85" s="164"/>
      <c r="P85" s="164"/>
      <c r="Q85" s="164"/>
      <c r="R85" s="164"/>
      <c r="S85" s="164"/>
      <c r="T85" s="164"/>
      <c r="U85" s="164"/>
      <c r="V85" s="167" t="s">
        <v>7</v>
      </c>
      <c r="W85" s="174">
        <f>IF('Tab4'!C18="",'Tab4'!C17,'Tab4'!C18)</f>
        <v>1880.6380751510001</v>
      </c>
      <c r="X85" s="174">
        <f>IF('Tab4'!D18="",'Tab4'!D17,'Tab4'!D18)</f>
        <v>1931.9222761799999</v>
      </c>
      <c r="Y85" s="174">
        <f>IF('Tab4'!E18="",'Tab4'!E17,'Tab4'!E18)</f>
        <v>1493.238663907</v>
      </c>
      <c r="Z85" s="164"/>
      <c r="AA85" s="164"/>
      <c r="AB85" s="164"/>
      <c r="AC85" s="164"/>
      <c r="AD85" s="164"/>
      <c r="AE85" s="164"/>
      <c r="AF85" s="164"/>
    </row>
    <row r="86" spans="1:32" x14ac:dyDescent="0.25">
      <c r="A86" s="167">
        <v>4</v>
      </c>
      <c r="B86" s="167"/>
      <c r="C86" s="167">
        <v>114.4</v>
      </c>
      <c r="D86" s="167">
        <v>90.8</v>
      </c>
      <c r="E86" s="167"/>
      <c r="F86" s="167"/>
      <c r="G86" s="167"/>
      <c r="H86" s="164"/>
      <c r="I86" s="172">
        <v>68.5</v>
      </c>
      <c r="J86" s="164">
        <v>4</v>
      </c>
      <c r="K86" s="164"/>
      <c r="L86" s="173">
        <v>11763</v>
      </c>
      <c r="M86" s="172">
        <v>120.6</v>
      </c>
      <c r="N86" s="172">
        <f t="shared" si="0"/>
        <v>246.12963503649635</v>
      </c>
      <c r="O86" s="164"/>
      <c r="P86" s="164"/>
      <c r="Q86" s="164"/>
      <c r="R86" s="164"/>
      <c r="S86" s="164"/>
      <c r="T86" s="164"/>
      <c r="U86" s="164"/>
      <c r="V86" s="164" t="s">
        <v>8</v>
      </c>
      <c r="W86" s="174">
        <f>IF('Tab4'!C20="",'Tab4'!C19,'Tab4'!C20)</f>
        <v>1321.527726216</v>
      </c>
      <c r="X86" s="174">
        <f>IF('Tab4'!D20="",'Tab4'!D19,'Tab4'!D20)</f>
        <v>1519.2245707239999</v>
      </c>
      <c r="Y86" s="174">
        <f>IF('Tab4'!E20="",'Tab4'!E19,'Tab4'!E20)</f>
        <v>1556.112056663</v>
      </c>
      <c r="Z86" s="164"/>
      <c r="AA86" s="164"/>
      <c r="AB86" s="164"/>
      <c r="AC86" s="164"/>
      <c r="AD86" s="164"/>
      <c r="AE86" s="164"/>
      <c r="AF86" s="164"/>
    </row>
    <row r="87" spans="1:32" x14ac:dyDescent="0.25">
      <c r="A87" s="167">
        <v>1</v>
      </c>
      <c r="B87" s="167">
        <v>1987</v>
      </c>
      <c r="C87" s="167">
        <v>152.19999999999999</v>
      </c>
      <c r="D87" s="167">
        <v>121.3</v>
      </c>
      <c r="E87" s="167"/>
      <c r="F87" s="167"/>
      <c r="G87" s="167"/>
      <c r="H87" s="164"/>
      <c r="I87" s="172">
        <v>70.5</v>
      </c>
      <c r="J87" s="164">
        <v>1</v>
      </c>
      <c r="K87" s="164">
        <v>1987</v>
      </c>
      <c r="L87" s="173">
        <v>17280</v>
      </c>
      <c r="M87" s="172">
        <v>135.6</v>
      </c>
      <c r="N87" s="172">
        <f t="shared" si="0"/>
        <v>268.89191489361701</v>
      </c>
      <c r="O87" s="164"/>
      <c r="P87" s="164"/>
      <c r="Q87" s="164"/>
      <c r="R87" s="164"/>
      <c r="S87" s="164"/>
      <c r="T87" s="164"/>
      <c r="U87" s="164"/>
      <c r="V87" s="167" t="s">
        <v>9</v>
      </c>
      <c r="W87" s="174">
        <f>IF('Tab4'!C20="",'Tab4'!C21,'Tab4'!C22)</f>
        <v>499.20238967199998</v>
      </c>
      <c r="X87" s="174">
        <f>IF('Tab4'!D20="",'Tab4'!D21,'Tab4'!D22)</f>
        <v>485.32077073900001</v>
      </c>
      <c r="Y87" s="174">
        <f>IF('Tab4'!E20="",'Tab4'!E21,'Tab4'!E22)</f>
        <v>397.93455426700001</v>
      </c>
      <c r="Z87" s="164"/>
      <c r="AA87" s="164"/>
      <c r="AB87" s="164"/>
      <c r="AC87" s="164"/>
      <c r="AD87" s="164"/>
      <c r="AE87" s="164"/>
      <c r="AF87" s="164"/>
    </row>
    <row r="88" spans="1:32" x14ac:dyDescent="0.25">
      <c r="A88" s="167">
        <v>2</v>
      </c>
      <c r="B88" s="167"/>
      <c r="C88" s="167">
        <v>109.2</v>
      </c>
      <c r="D88" s="167">
        <v>86.1</v>
      </c>
      <c r="E88" s="167"/>
      <c r="F88" s="167"/>
      <c r="G88" s="167"/>
      <c r="H88" s="164"/>
      <c r="I88" s="172">
        <v>71.599999999999994</v>
      </c>
      <c r="J88" s="164">
        <v>2</v>
      </c>
      <c r="K88" s="164"/>
      <c r="L88" s="173">
        <v>12241</v>
      </c>
      <c r="M88" s="172">
        <v>135.9</v>
      </c>
      <c r="N88" s="172">
        <f t="shared" si="0"/>
        <v>265.34664804469281</v>
      </c>
      <c r="O88" s="164"/>
      <c r="P88" s="164"/>
      <c r="Q88" s="164"/>
      <c r="R88" s="164"/>
      <c r="S88" s="164"/>
      <c r="T88" s="164"/>
      <c r="U88" s="164"/>
      <c r="V88" s="167" t="s">
        <v>10</v>
      </c>
      <c r="W88" s="174">
        <f>IF('Tab4'!C22="",'Tab4'!C29,'Tab4'!C30)</f>
        <v>1512.7621388089999</v>
      </c>
      <c r="X88" s="174">
        <f>IF('Tab4'!D22="",'Tab4'!D29,'Tab4'!D30)</f>
        <v>1582.570892812</v>
      </c>
      <c r="Y88" s="174">
        <f>IF('Tab4'!E22="",'Tab4'!E29,'Tab4'!E30)</f>
        <v>1725.9445114489999</v>
      </c>
      <c r="Z88" s="164"/>
      <c r="AA88" s="164"/>
      <c r="AB88" s="164"/>
      <c r="AC88" s="164"/>
      <c r="AD88" s="164"/>
      <c r="AE88" s="164"/>
      <c r="AF88" s="164"/>
    </row>
    <row r="89" spans="1:32" x14ac:dyDescent="0.25">
      <c r="A89" s="167">
        <v>3</v>
      </c>
      <c r="B89" s="167"/>
      <c r="C89" s="167">
        <v>110.1</v>
      </c>
      <c r="D89" s="167">
        <v>87.3</v>
      </c>
      <c r="E89" s="167"/>
      <c r="F89" s="167"/>
      <c r="G89" s="167"/>
      <c r="H89" s="164"/>
      <c r="I89" s="172">
        <v>72.3</v>
      </c>
      <c r="J89" s="164">
        <v>3</v>
      </c>
      <c r="K89" s="164"/>
      <c r="L89" s="173">
        <v>11506</v>
      </c>
      <c r="M89" s="172">
        <v>112.3</v>
      </c>
      <c r="N89" s="172">
        <f t="shared" si="0"/>
        <v>217.14439834024898</v>
      </c>
      <c r="O89" s="164"/>
      <c r="P89" s="164"/>
      <c r="Q89" s="164"/>
      <c r="R89" s="164"/>
      <c r="S89" s="164"/>
      <c r="T89" s="164"/>
      <c r="U89" s="164"/>
      <c r="V89" s="167" t="s">
        <v>11</v>
      </c>
      <c r="W89" s="174">
        <f>IF('Tab4'!C30="",'Tab4'!C31,'Tab4'!C32)</f>
        <v>406.25428052799998</v>
      </c>
      <c r="X89" s="174">
        <f>IF('Tab4'!D30="",'Tab4'!D31,'Tab4'!D32)</f>
        <v>402.52052026699999</v>
      </c>
      <c r="Y89" s="174">
        <f>IF('Tab4'!E30="",'Tab4'!E31,'Tab4'!E32)</f>
        <v>368.910391479</v>
      </c>
      <c r="Z89" s="164"/>
      <c r="AA89" s="164"/>
      <c r="AB89" s="164"/>
      <c r="AC89" s="164"/>
      <c r="AD89" s="164"/>
      <c r="AE89" s="164"/>
      <c r="AF89" s="164"/>
    </row>
    <row r="90" spans="1:32" x14ac:dyDescent="0.25">
      <c r="A90" s="167">
        <v>4</v>
      </c>
      <c r="B90" s="167"/>
      <c r="C90" s="167">
        <v>112</v>
      </c>
      <c r="D90" s="167">
        <v>89.8</v>
      </c>
      <c r="E90" s="167"/>
      <c r="F90" s="167"/>
      <c r="G90" s="167"/>
      <c r="H90" s="164"/>
      <c r="I90" s="172">
        <v>73.599999999999994</v>
      </c>
      <c r="J90" s="164">
        <v>4</v>
      </c>
      <c r="K90" s="164"/>
      <c r="L90" s="173">
        <v>12860</v>
      </c>
      <c r="M90" s="172">
        <v>134.5</v>
      </c>
      <c r="N90" s="172">
        <f t="shared" si="0"/>
        <v>255.47690217391306</v>
      </c>
      <c r="O90" s="164"/>
      <c r="P90" s="164"/>
      <c r="Q90" s="164"/>
      <c r="R90" s="164"/>
      <c r="S90" s="164"/>
      <c r="T90" s="164"/>
      <c r="U90" s="164"/>
      <c r="V90" s="167" t="s">
        <v>12</v>
      </c>
      <c r="W90" s="174">
        <f>IF('Tab4'!C32="",'Tab4'!C33,'Tab4'!C34)</f>
        <v>990.36284570400005</v>
      </c>
      <c r="X90" s="174">
        <f>IF('Tab4'!D32="",'Tab4'!D33,'Tab4'!D34)</f>
        <v>920.03614472499999</v>
      </c>
      <c r="Y90" s="174">
        <f>IF('Tab4'!E32="",'Tab4'!E33,'Tab4'!E34)</f>
        <v>866.96305299300002</v>
      </c>
      <c r="Z90" s="164"/>
      <c r="AA90" s="164"/>
      <c r="AB90" s="164"/>
      <c r="AC90" s="164"/>
      <c r="AD90" s="164"/>
      <c r="AE90" s="164"/>
      <c r="AF90" s="164"/>
    </row>
    <row r="91" spans="1:32" x14ac:dyDescent="0.25">
      <c r="A91" s="167">
        <v>1</v>
      </c>
      <c r="B91" s="167">
        <v>1988</v>
      </c>
      <c r="C91" s="167">
        <v>134.1</v>
      </c>
      <c r="D91" s="167">
        <v>107.5</v>
      </c>
      <c r="E91" s="167"/>
      <c r="F91" s="167"/>
      <c r="G91" s="167"/>
      <c r="H91" s="164"/>
      <c r="I91" s="172">
        <v>75.2</v>
      </c>
      <c r="J91" s="164">
        <v>1</v>
      </c>
      <c r="K91" s="164">
        <v>1988</v>
      </c>
      <c r="L91" s="173">
        <v>10180</v>
      </c>
      <c r="M91" s="172">
        <v>130.80000000000001</v>
      </c>
      <c r="N91" s="172">
        <f t="shared" si="0"/>
        <v>243.16276595744685</v>
      </c>
      <c r="O91" s="164"/>
      <c r="P91" s="164"/>
      <c r="Q91" s="164"/>
      <c r="R91" s="164"/>
      <c r="S91" s="164"/>
      <c r="T91" s="164"/>
      <c r="U91" s="164"/>
      <c r="V91" s="167" t="s">
        <v>13</v>
      </c>
      <c r="W91" s="174">
        <f>IF('Tab4'!C34="",'Tab4'!C35,'Tab4'!C36)</f>
        <v>113.816095901</v>
      </c>
      <c r="X91" s="174">
        <f>IF('Tab4'!D34="",'Tab4'!D35,'Tab4'!D36)</f>
        <v>213.02098156100001</v>
      </c>
      <c r="Y91" s="174">
        <f>IF('Tab4'!E34="",'Tab4'!E35,'Tab4'!E36)</f>
        <v>107.126529451</v>
      </c>
      <c r="Z91" s="164"/>
      <c r="AA91" s="164"/>
      <c r="AB91" s="164"/>
      <c r="AC91" s="164"/>
      <c r="AD91" s="164"/>
      <c r="AE91" s="164"/>
      <c r="AF91" s="164"/>
    </row>
    <row r="92" spans="1:32" x14ac:dyDescent="0.25">
      <c r="A92" s="167">
        <v>2</v>
      </c>
      <c r="B92" s="167"/>
      <c r="C92" s="167">
        <v>113.7</v>
      </c>
      <c r="D92" s="167">
        <v>90</v>
      </c>
      <c r="E92" s="167"/>
      <c r="F92" s="167"/>
      <c r="G92" s="167"/>
      <c r="H92" s="164"/>
      <c r="I92" s="172">
        <v>76.7</v>
      </c>
      <c r="J92" s="164">
        <v>2</v>
      </c>
      <c r="K92" s="164"/>
      <c r="L92" s="173">
        <v>11081</v>
      </c>
      <c r="M92" s="172">
        <v>95.1</v>
      </c>
      <c r="N92" s="172">
        <f t="shared" si="0"/>
        <v>173.3374185136897</v>
      </c>
      <c r="O92" s="164"/>
      <c r="P92" s="164"/>
      <c r="Q92" s="164"/>
      <c r="R92" s="164"/>
      <c r="S92" s="164"/>
      <c r="T92" s="164"/>
      <c r="U92" s="164"/>
      <c r="V92" s="167" t="s">
        <v>14</v>
      </c>
      <c r="W92" s="174">
        <f>IF('Tab4'!C38="",'Tab4'!C37,'Tab4'!C38)</f>
        <v>524.32472099799998</v>
      </c>
      <c r="X92" s="174">
        <f>IF('Tab4'!D38="",'Tab4'!D37,'Tab4'!D38)</f>
        <v>684.53181904999997</v>
      </c>
      <c r="Y92" s="174">
        <f>IF('Tab4'!E38="",'Tab4'!E37,'Tab4'!E38)</f>
        <v>559.91563653899993</v>
      </c>
      <c r="Z92" s="164"/>
      <c r="AA92" s="164"/>
      <c r="AB92" s="164"/>
      <c r="AC92" s="164"/>
      <c r="AD92" s="164"/>
      <c r="AE92" s="164"/>
      <c r="AF92" s="164"/>
    </row>
    <row r="93" spans="1:32" x14ac:dyDescent="0.25">
      <c r="A93" s="167">
        <v>3</v>
      </c>
      <c r="B93" s="167"/>
      <c r="C93" s="167">
        <v>116.3</v>
      </c>
      <c r="D93" s="167">
        <v>93.1</v>
      </c>
      <c r="E93" s="167"/>
      <c r="F93" s="167"/>
      <c r="G93" s="167"/>
      <c r="H93" s="164"/>
      <c r="I93" s="172">
        <v>77</v>
      </c>
      <c r="J93" s="164">
        <v>3</v>
      </c>
      <c r="K93" s="164"/>
      <c r="L93" s="173">
        <v>15987</v>
      </c>
      <c r="M93" s="172">
        <v>148.69999999999999</v>
      </c>
      <c r="N93" s="172">
        <f t="shared" si="0"/>
        <v>269.9774025974026</v>
      </c>
      <c r="O93" s="164"/>
      <c r="P93" s="164"/>
      <c r="Q93" s="164"/>
      <c r="R93" s="164"/>
      <c r="S93" s="164"/>
      <c r="T93" s="164"/>
      <c r="U93" s="164"/>
      <c r="V93" s="167" t="s">
        <v>85</v>
      </c>
      <c r="W93" s="175">
        <f>SUM(W83:W92)</f>
        <v>16220.718919655001</v>
      </c>
      <c r="X93" s="175">
        <f>SUM(X83:X92)</f>
        <v>17089.693872250999</v>
      </c>
      <c r="Y93" s="175">
        <f>SUM(Y83:Y92)</f>
        <v>16697.190318072997</v>
      </c>
      <c r="Z93" s="164"/>
      <c r="AA93" s="164"/>
      <c r="AB93" s="164"/>
      <c r="AC93" s="164"/>
      <c r="AD93" s="164"/>
      <c r="AE93" s="164"/>
      <c r="AF93" s="164"/>
    </row>
    <row r="94" spans="1:32" x14ac:dyDescent="0.25">
      <c r="A94" s="167">
        <v>4</v>
      </c>
      <c r="B94" s="167"/>
      <c r="C94" s="167">
        <v>115.2</v>
      </c>
      <c r="D94" s="167">
        <v>93.4</v>
      </c>
      <c r="E94" s="167"/>
      <c r="F94" s="167"/>
      <c r="G94" s="167"/>
      <c r="H94" s="164"/>
      <c r="I94" s="172">
        <v>78.099999999999994</v>
      </c>
      <c r="J94" s="164">
        <v>4</v>
      </c>
      <c r="K94" s="164"/>
      <c r="L94" s="173">
        <v>12493</v>
      </c>
      <c r="M94" s="172">
        <v>199.8</v>
      </c>
      <c r="N94" s="172">
        <f t="shared" si="0"/>
        <v>357.64455825864286</v>
      </c>
      <c r="O94" s="164"/>
      <c r="P94" s="164"/>
      <c r="Q94" s="164"/>
      <c r="R94" s="164"/>
      <c r="S94" s="164"/>
      <c r="T94" s="164"/>
      <c r="U94" s="164"/>
      <c r="V94" s="167"/>
      <c r="W94" s="167"/>
      <c r="X94" s="167"/>
      <c r="Y94" s="167"/>
      <c r="Z94" s="164"/>
      <c r="AA94" s="164"/>
      <c r="AB94" s="164"/>
      <c r="AC94" s="164"/>
      <c r="AD94" s="164"/>
      <c r="AE94" s="164"/>
      <c r="AF94" s="164"/>
    </row>
    <row r="95" spans="1:32" x14ac:dyDescent="0.25">
      <c r="A95" s="167">
        <v>1</v>
      </c>
      <c r="B95" s="167">
        <v>1989</v>
      </c>
      <c r="C95" s="167">
        <v>106.6</v>
      </c>
      <c r="D95" s="167">
        <v>86.4</v>
      </c>
      <c r="E95" s="167"/>
      <c r="F95" s="167"/>
      <c r="G95" s="167"/>
      <c r="H95" s="164"/>
      <c r="I95" s="172">
        <v>78.900000000000006</v>
      </c>
      <c r="J95" s="164">
        <v>1</v>
      </c>
      <c r="K95" s="164">
        <v>1989</v>
      </c>
      <c r="L95" s="173">
        <v>10988</v>
      </c>
      <c r="M95" s="172">
        <v>142.6</v>
      </c>
      <c r="N95" s="172">
        <f t="shared" si="0"/>
        <v>252.667680608365</v>
      </c>
      <c r="O95" s="164"/>
      <c r="P95" s="164"/>
      <c r="Q95" s="164"/>
      <c r="R95" s="164"/>
      <c r="S95" s="164"/>
      <c r="T95" s="164"/>
      <c r="U95" s="164"/>
      <c r="V95" s="167" t="s">
        <v>171</v>
      </c>
      <c r="W95" s="176">
        <f>+W93+X72</f>
        <v>25877.427969675999</v>
      </c>
      <c r="X95" s="176">
        <f>+X93+Y72</f>
        <v>26275.286785428998</v>
      </c>
      <c r="Y95" s="176">
        <f>+Y93+Z72</f>
        <v>26425.560161971996</v>
      </c>
      <c r="Z95" s="164"/>
      <c r="AA95" s="164"/>
      <c r="AB95" s="164"/>
      <c r="AC95" s="164"/>
      <c r="AD95" s="164"/>
      <c r="AE95" s="164"/>
      <c r="AF95" s="164"/>
    </row>
    <row r="96" spans="1:32" x14ac:dyDescent="0.25">
      <c r="A96" s="167">
        <v>2</v>
      </c>
      <c r="B96" s="167"/>
      <c r="C96" s="167">
        <v>98</v>
      </c>
      <c r="D96" s="167">
        <v>79.599999999999994</v>
      </c>
      <c r="E96" s="167"/>
      <c r="F96" s="167"/>
      <c r="G96" s="167"/>
      <c r="H96" s="164"/>
      <c r="I96" s="172">
        <v>80.3</v>
      </c>
      <c r="J96" s="164">
        <v>2</v>
      </c>
      <c r="K96" s="164"/>
      <c r="L96" s="173">
        <v>10292</v>
      </c>
      <c r="M96" s="172">
        <v>117.3</v>
      </c>
      <c r="N96" s="172">
        <f t="shared" si="0"/>
        <v>204.21594022415943</v>
      </c>
      <c r="O96" s="164"/>
      <c r="P96" s="164"/>
      <c r="Q96" s="164"/>
      <c r="R96" s="164"/>
      <c r="S96" s="164"/>
      <c r="T96" s="164"/>
      <c r="U96" s="164"/>
      <c r="V96" s="164"/>
      <c r="W96" s="164"/>
      <c r="X96" s="164"/>
      <c r="Y96" s="164"/>
      <c r="Z96" s="164"/>
      <c r="AA96" s="164"/>
      <c r="AB96" s="164"/>
      <c r="AC96" s="164"/>
      <c r="AD96" s="164"/>
      <c r="AE96" s="164"/>
      <c r="AF96" s="164"/>
    </row>
    <row r="97" spans="1:32" x14ac:dyDescent="0.25">
      <c r="A97" s="167">
        <v>3</v>
      </c>
      <c r="B97" s="167"/>
      <c r="C97" s="167">
        <v>96.9</v>
      </c>
      <c r="D97" s="167">
        <v>79</v>
      </c>
      <c r="E97" s="167"/>
      <c r="F97" s="167"/>
      <c r="G97" s="167"/>
      <c r="H97" s="164"/>
      <c r="I97" s="172">
        <v>80.599999999999994</v>
      </c>
      <c r="J97" s="164">
        <v>3</v>
      </c>
      <c r="K97" s="164"/>
      <c r="L97" s="173">
        <v>11352</v>
      </c>
      <c r="M97" s="172">
        <v>103.6</v>
      </c>
      <c r="N97" s="172">
        <f t="shared" si="0"/>
        <v>179.69330024813897</v>
      </c>
      <c r="O97" s="164"/>
      <c r="P97" s="164"/>
      <c r="Q97" s="164"/>
      <c r="R97" s="164"/>
      <c r="S97" s="164"/>
      <c r="T97" s="164"/>
      <c r="U97" s="164"/>
      <c r="V97" s="164"/>
      <c r="W97" s="164"/>
      <c r="X97" s="164"/>
      <c r="Y97" s="167"/>
      <c r="Z97" s="164"/>
      <c r="AA97" s="164"/>
      <c r="AB97" s="164"/>
      <c r="AC97" s="164"/>
      <c r="AD97" s="164"/>
      <c r="AE97" s="164"/>
      <c r="AF97" s="164"/>
    </row>
    <row r="98" spans="1:32" x14ac:dyDescent="0.25">
      <c r="A98" s="167">
        <v>4</v>
      </c>
      <c r="B98" s="167"/>
      <c r="C98" s="167">
        <v>93.4</v>
      </c>
      <c r="D98" s="167">
        <v>76.8</v>
      </c>
      <c r="E98" s="167"/>
      <c r="F98" s="167"/>
      <c r="G98" s="167"/>
      <c r="H98" s="164"/>
      <c r="I98" s="172">
        <v>81.400000000000006</v>
      </c>
      <c r="J98" s="164">
        <v>4</v>
      </c>
      <c r="K98" s="164"/>
      <c r="L98" s="173">
        <v>11958</v>
      </c>
      <c r="M98" s="172">
        <v>132</v>
      </c>
      <c r="N98" s="172">
        <f t="shared" si="0"/>
        <v>226.70270270270271</v>
      </c>
      <c r="O98" s="164"/>
      <c r="P98" s="164"/>
      <c r="Q98" s="164"/>
      <c r="R98" s="164"/>
      <c r="S98" s="164"/>
      <c r="T98" s="164"/>
      <c r="U98" s="164"/>
      <c r="V98" s="166" t="s">
        <v>186</v>
      </c>
      <c r="W98" s="167"/>
      <c r="X98" s="167"/>
      <c r="Y98" s="167"/>
      <c r="Z98" s="164"/>
      <c r="AA98" s="164"/>
      <c r="AB98" s="164"/>
      <c r="AC98" s="164"/>
      <c r="AD98" s="164"/>
      <c r="AE98" s="164"/>
      <c r="AF98" s="164"/>
    </row>
    <row r="99" spans="1:32" x14ac:dyDescent="0.25">
      <c r="A99" s="167">
        <v>1</v>
      </c>
      <c r="B99" s="167">
        <v>1990</v>
      </c>
      <c r="C99" s="167">
        <v>99.4</v>
      </c>
      <c r="D99" s="167">
        <v>81.3</v>
      </c>
      <c r="E99" s="167"/>
      <c r="F99" s="167"/>
      <c r="G99" s="167"/>
      <c r="H99" s="164"/>
      <c r="I99" s="172">
        <v>82.3</v>
      </c>
      <c r="J99" s="164">
        <v>1</v>
      </c>
      <c r="K99" s="164">
        <v>1990</v>
      </c>
      <c r="L99" s="173">
        <v>13741</v>
      </c>
      <c r="M99" s="172">
        <v>142.9</v>
      </c>
      <c r="N99" s="172">
        <f t="shared" si="0"/>
        <v>242.73900364520054</v>
      </c>
      <c r="O99" s="164"/>
      <c r="P99" s="164"/>
      <c r="Q99" s="164"/>
      <c r="R99" s="164"/>
      <c r="S99" s="164"/>
      <c r="T99" s="164"/>
      <c r="U99" s="164"/>
      <c r="V99" s="167"/>
      <c r="W99" s="164"/>
      <c r="X99" s="167"/>
      <c r="Y99" s="167"/>
      <c r="Z99" s="164"/>
      <c r="AA99" s="164"/>
      <c r="AB99" s="164"/>
      <c r="AC99" s="164"/>
      <c r="AD99" s="164"/>
      <c r="AE99" s="164"/>
      <c r="AF99" s="164"/>
    </row>
    <row r="100" spans="1:32" x14ac:dyDescent="0.25">
      <c r="A100" s="167">
        <v>2</v>
      </c>
      <c r="B100" s="167"/>
      <c r="C100" s="167">
        <v>88.6</v>
      </c>
      <c r="D100" s="167">
        <v>73.099999999999994</v>
      </c>
      <c r="E100" s="167"/>
      <c r="F100" s="167"/>
      <c r="G100" s="167"/>
      <c r="H100" s="164"/>
      <c r="I100" s="172">
        <v>83.4</v>
      </c>
      <c r="J100" s="164">
        <v>2</v>
      </c>
      <c r="K100" s="164"/>
      <c r="L100" s="173">
        <v>10045</v>
      </c>
      <c r="M100" s="172">
        <v>116.5</v>
      </c>
      <c r="N100" s="172">
        <f t="shared" si="0"/>
        <v>195.28417266187051</v>
      </c>
      <c r="O100" s="164"/>
      <c r="P100" s="164"/>
      <c r="Q100" s="164"/>
      <c r="R100" s="164"/>
      <c r="S100" s="164"/>
      <c r="T100" s="164"/>
      <c r="U100" s="164"/>
      <c r="V100" s="167"/>
      <c r="W100" s="171" t="str">
        <f>+W82</f>
        <v>2014</v>
      </c>
      <c r="X100" s="171" t="str">
        <f>+X82</f>
        <v>2015</v>
      </c>
      <c r="Y100" s="171" t="str">
        <f>+Y82</f>
        <v>2016</v>
      </c>
      <c r="Z100" s="164"/>
      <c r="AA100" s="164"/>
      <c r="AB100" s="164"/>
      <c r="AC100" s="164"/>
      <c r="AD100" s="164"/>
      <c r="AE100" s="164"/>
      <c r="AF100" s="164"/>
    </row>
    <row r="101" spans="1:32" x14ac:dyDescent="0.25">
      <c r="A101" s="167">
        <v>3</v>
      </c>
      <c r="B101" s="167"/>
      <c r="C101" s="167">
        <v>88.2</v>
      </c>
      <c r="D101" s="167">
        <v>72.5</v>
      </c>
      <c r="E101" s="167"/>
      <c r="F101" s="167"/>
      <c r="G101" s="167"/>
      <c r="H101" s="164"/>
      <c r="I101" s="172">
        <v>83.7</v>
      </c>
      <c r="J101" s="164">
        <v>3</v>
      </c>
      <c r="K101" s="164"/>
      <c r="L101" s="173">
        <v>10870</v>
      </c>
      <c r="M101" s="172">
        <v>101.4</v>
      </c>
      <c r="N101" s="172">
        <f t="shared" si="0"/>
        <v>169.36344086021509</v>
      </c>
      <c r="O101" s="164"/>
      <c r="P101" s="164"/>
      <c r="Q101" s="164"/>
      <c r="R101" s="164"/>
      <c r="S101" s="164"/>
      <c r="T101" s="164"/>
      <c r="U101" s="164"/>
      <c r="V101" s="167" t="s">
        <v>18</v>
      </c>
      <c r="W101" s="177">
        <f>IF('Tab7'!C10="",+'Tab7'!C9+'Tab11'!C9,+'Tab7'!C10+'Tab11'!C10)</f>
        <v>33667</v>
      </c>
      <c r="X101" s="177">
        <f>IF('Tab7'!D10="",+'Tab7'!D9+'Tab11'!D9,+'Tab7'!D10+'Tab11'!D10)</f>
        <v>23890.575308695999</v>
      </c>
      <c r="Y101" s="177">
        <f>IF('Tab7'!E10="",+'Tab7'!E9+'Tab11'!E9,+'Tab7'!E10+'Tab11'!E10)</f>
        <v>21734.710147124002</v>
      </c>
      <c r="Z101" s="164"/>
      <c r="AA101" s="164"/>
      <c r="AB101" s="164"/>
      <c r="AC101" s="164"/>
      <c r="AD101" s="164"/>
      <c r="AE101" s="164"/>
      <c r="AF101" s="164"/>
    </row>
    <row r="102" spans="1:32" x14ac:dyDescent="0.25">
      <c r="A102" s="167">
        <v>4</v>
      </c>
      <c r="B102" s="167"/>
      <c r="C102" s="167">
        <v>84.8</v>
      </c>
      <c r="D102" s="167">
        <v>70.2</v>
      </c>
      <c r="E102" s="167"/>
      <c r="F102" s="167"/>
      <c r="G102" s="167"/>
      <c r="H102" s="164"/>
      <c r="I102" s="172">
        <v>85.1</v>
      </c>
      <c r="J102" s="164">
        <v>4</v>
      </c>
      <c r="K102" s="164"/>
      <c r="L102" s="173">
        <v>11076</v>
      </c>
      <c r="M102" s="172">
        <v>120</v>
      </c>
      <c r="N102" s="172">
        <f t="shared" si="0"/>
        <v>197.13278495887195</v>
      </c>
      <c r="O102" s="164"/>
      <c r="P102" s="164"/>
      <c r="Q102" s="164"/>
      <c r="R102" s="164"/>
      <c r="S102" s="164"/>
      <c r="T102" s="164"/>
      <c r="U102" s="164"/>
      <c r="V102" s="167" t="s">
        <v>86</v>
      </c>
      <c r="W102" s="177">
        <f>IF('Tab7'!C12="",+'Tab7'!C11+'Tab11'!C11,+'Tab7'!C12+'Tab11'!C12)</f>
        <v>58221</v>
      </c>
      <c r="X102" s="177">
        <f>IF('Tab7'!D12="",+'Tab7'!D11+'Tab11'!D11,+'Tab7'!D12+'Tab11'!D12)</f>
        <v>58062.924513834005</v>
      </c>
      <c r="Y102" s="177">
        <f>IF('Tab7'!E12="",+'Tab7'!E11+'Tab11'!E11,+'Tab7'!E12+'Tab11'!E12)</f>
        <v>65032.458722178999</v>
      </c>
      <c r="Z102" s="164"/>
      <c r="AA102" s="164"/>
      <c r="AB102" s="164"/>
      <c r="AC102" s="164"/>
      <c r="AD102" s="164"/>
      <c r="AE102" s="164"/>
      <c r="AF102" s="164"/>
    </row>
    <row r="103" spans="1:32" x14ac:dyDescent="0.25">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212.7249122807018</v>
      </c>
      <c r="O103" s="173">
        <v>6727</v>
      </c>
      <c r="P103" s="172">
        <v>376.9</v>
      </c>
      <c r="Q103" s="172">
        <f>P103/I103*$I$69</f>
        <v>616.26456140350876</v>
      </c>
      <c r="R103" s="173">
        <v>9077</v>
      </c>
      <c r="S103" s="172">
        <v>139.9</v>
      </c>
      <c r="T103" s="172">
        <f>S103/I103*$I$69</f>
        <v>228.74877192982458</v>
      </c>
      <c r="U103" s="164"/>
      <c r="V103" s="167" t="s">
        <v>63</v>
      </c>
      <c r="W103" s="177">
        <f>IF('Tab7'!C14="",+'Tab7'!C13+'Tab11'!C13,+'Tab7'!C14+'Tab11'!C14)</f>
        <v>31267</v>
      </c>
      <c r="X103" s="177">
        <f>IF('Tab7'!D14="",+'Tab7'!D13+'Tab11'!D13,+'Tab7'!D14+'Tab11'!D14)</f>
        <v>27772.957593168001</v>
      </c>
      <c r="Y103" s="177">
        <f>IF('Tab7'!E14="",+'Tab7'!E13+'Tab11'!E13,+'Tab7'!E14+'Tab11'!E14)</f>
        <v>26773.592666263998</v>
      </c>
      <c r="Z103" s="164"/>
      <c r="AA103" s="164"/>
      <c r="AB103" s="164"/>
      <c r="AC103" s="164"/>
      <c r="AD103" s="164"/>
      <c r="AE103" s="164"/>
      <c r="AF103" s="164"/>
    </row>
    <row r="104" spans="1:32" x14ac:dyDescent="0.25">
      <c r="A104" s="167">
        <v>2</v>
      </c>
      <c r="B104" s="167"/>
      <c r="C104" s="167">
        <v>93.9</v>
      </c>
      <c r="D104" s="167">
        <v>78</v>
      </c>
      <c r="E104" s="167"/>
      <c r="F104" s="167"/>
      <c r="G104" s="167"/>
      <c r="H104" s="164"/>
      <c r="I104" s="172">
        <v>86.6</v>
      </c>
      <c r="J104" s="164">
        <v>2</v>
      </c>
      <c r="K104" s="164"/>
      <c r="L104" s="173">
        <v>10188</v>
      </c>
      <c r="M104" s="172">
        <v>126.69999999999993</v>
      </c>
      <c r="N104" s="172">
        <f t="shared" si="1"/>
        <v>204.53418013856808</v>
      </c>
      <c r="O104" s="173">
        <v>5864</v>
      </c>
      <c r="P104" s="172">
        <v>369.29999999999995</v>
      </c>
      <c r="Q104" s="172">
        <f t="shared" ref="Q104:Q167" si="2">P104/I104*$I$69</f>
        <v>596.16789838337183</v>
      </c>
      <c r="R104" s="173">
        <v>12525</v>
      </c>
      <c r="S104" s="172">
        <v>176.29999999999998</v>
      </c>
      <c r="T104" s="172">
        <f t="shared" ref="T104:T167" si="3">S104/I104*$I$69</f>
        <v>284.60438799076212</v>
      </c>
      <c r="U104" s="164"/>
      <c r="V104" s="167" t="s">
        <v>14</v>
      </c>
      <c r="W104" s="178">
        <f>+W106-SUM(W101:W103)</f>
        <v>133760</v>
      </c>
      <c r="X104" s="178">
        <f>+X106-SUM(X101:X103)</f>
        <v>153966.82123648198</v>
      </c>
      <c r="Y104" s="178">
        <f>+Y106-SUM(Y101:Y103)</f>
        <v>171109.09748597199</v>
      </c>
      <c r="Z104" s="164"/>
      <c r="AA104" s="164"/>
      <c r="AB104" s="164"/>
      <c r="AC104" s="164"/>
      <c r="AD104" s="164"/>
      <c r="AE104" s="164"/>
      <c r="AF104" s="164"/>
    </row>
    <row r="105" spans="1:32" x14ac:dyDescent="0.25">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214.05866050808319</v>
      </c>
      <c r="O105" s="173">
        <v>7951</v>
      </c>
      <c r="P105" s="172">
        <v>430.9</v>
      </c>
      <c r="Q105" s="172">
        <f t="shared" si="2"/>
        <v>695.60993071593532</v>
      </c>
      <c r="R105" s="173">
        <v>14126</v>
      </c>
      <c r="S105" s="172">
        <v>204.90000000000003</v>
      </c>
      <c r="T105" s="172">
        <f t="shared" si="3"/>
        <v>330.77390300230957</v>
      </c>
      <c r="U105" s="164"/>
      <c r="V105" s="167"/>
      <c r="W105" s="167"/>
      <c r="X105" s="167"/>
      <c r="Y105" s="167"/>
      <c r="Z105" s="164"/>
      <c r="AA105" s="164"/>
      <c r="AB105" s="164"/>
      <c r="AC105" s="164"/>
      <c r="AD105" s="164"/>
      <c r="AE105" s="164"/>
      <c r="AF105" s="164"/>
    </row>
    <row r="106" spans="1:32" x14ac:dyDescent="0.25">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221.30996563573893</v>
      </c>
      <c r="O106" s="173">
        <v>13048</v>
      </c>
      <c r="P106" s="172">
        <v>427.00000000000023</v>
      </c>
      <c r="Q106" s="172">
        <f t="shared" si="2"/>
        <v>683.78694158075655</v>
      </c>
      <c r="R106" s="173">
        <v>13048</v>
      </c>
      <c r="S106" s="172">
        <v>185</v>
      </c>
      <c r="T106" s="172">
        <f t="shared" si="3"/>
        <v>296.2542955326461</v>
      </c>
      <c r="U106" s="164"/>
      <c r="V106" s="167" t="s">
        <v>87</v>
      </c>
      <c r="W106" s="177">
        <f>IF('Tab7'!C8="",+'Tab7'!C7+'Tab11'!C7,+'Tab7'!C8+'Tab11'!C8)</f>
        <v>256915</v>
      </c>
      <c r="X106" s="177">
        <f>IF('Tab7'!D8="",+'Tab7'!D7+'Tab11'!D7,+'Tab7'!D8+'Tab11'!D8)</f>
        <v>263693.27865217999</v>
      </c>
      <c r="Y106" s="177">
        <f>IF('Tab7'!E8="",+'Tab7'!E7+'Tab11'!E7,+'Tab7'!E8+'Tab11'!E8)</f>
        <v>284649.85902153898</v>
      </c>
      <c r="Z106" s="164"/>
      <c r="AA106" s="164"/>
      <c r="AB106" s="164"/>
      <c r="AC106" s="164"/>
      <c r="AD106" s="164"/>
      <c r="AE106" s="164"/>
      <c r="AF106" s="164"/>
    </row>
    <row r="107" spans="1:32" x14ac:dyDescent="0.25">
      <c r="A107" s="167">
        <v>1</v>
      </c>
      <c r="B107" s="167">
        <v>1992</v>
      </c>
      <c r="C107" s="167">
        <v>102</v>
      </c>
      <c r="D107" s="167">
        <v>87.1</v>
      </c>
      <c r="E107" s="167"/>
      <c r="F107" s="167"/>
      <c r="G107" s="167"/>
      <c r="H107" s="164"/>
      <c r="I107" s="172">
        <v>87.5</v>
      </c>
      <c r="J107" s="164">
        <v>1</v>
      </c>
      <c r="K107" s="164">
        <v>1992</v>
      </c>
      <c r="L107" s="173">
        <v>10520</v>
      </c>
      <c r="M107" s="172">
        <v>129.4</v>
      </c>
      <c r="N107" s="172">
        <f>M107/I107*$I$69</f>
        <v>206.74422857142858</v>
      </c>
      <c r="O107" s="173">
        <v>6509</v>
      </c>
      <c r="P107" s="172">
        <v>409.5</v>
      </c>
      <c r="Q107" s="172">
        <f t="shared" si="2"/>
        <v>654.26400000000001</v>
      </c>
      <c r="R107" s="173">
        <v>11030</v>
      </c>
      <c r="S107" s="172">
        <v>180.5</v>
      </c>
      <c r="T107" s="172">
        <f t="shared" si="3"/>
        <v>288.38742857142859</v>
      </c>
      <c r="U107" s="164"/>
      <c r="V107" s="164"/>
      <c r="W107" s="164"/>
      <c r="X107" s="164"/>
      <c r="Y107" s="164"/>
      <c r="Z107" s="164"/>
      <c r="AA107" s="164"/>
      <c r="AB107" s="164"/>
      <c r="AC107" s="164"/>
      <c r="AD107" s="164"/>
      <c r="AE107" s="164"/>
      <c r="AF107" s="164"/>
    </row>
    <row r="108" spans="1:32" x14ac:dyDescent="0.25">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178.14243792325061</v>
      </c>
      <c r="O108" s="173">
        <v>5632</v>
      </c>
      <c r="P108" s="172">
        <v>412</v>
      </c>
      <c r="Q108" s="172">
        <f t="shared" si="2"/>
        <v>650.08577878103847</v>
      </c>
      <c r="R108" s="173">
        <v>13252</v>
      </c>
      <c r="S108" s="172">
        <v>167</v>
      </c>
      <c r="T108" s="172">
        <f t="shared" si="3"/>
        <v>263.50564334085783</v>
      </c>
      <c r="U108" s="164"/>
      <c r="V108" s="164"/>
      <c r="W108" s="164"/>
      <c r="X108" s="164"/>
      <c r="Y108" s="164"/>
      <c r="Z108" s="164"/>
      <c r="AA108" s="164"/>
      <c r="AB108" s="164"/>
      <c r="AC108" s="164"/>
      <c r="AD108" s="164"/>
      <c r="AE108" s="164"/>
      <c r="AF108" s="164"/>
    </row>
    <row r="109" spans="1:32" x14ac:dyDescent="0.25">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205.8385569334836</v>
      </c>
      <c r="O109" s="173">
        <v>8642</v>
      </c>
      <c r="P109" s="172">
        <v>440.40000000000009</v>
      </c>
      <c r="Q109" s="172">
        <f t="shared" si="2"/>
        <v>694.11409244644892</v>
      </c>
      <c r="R109" s="173">
        <v>15450</v>
      </c>
      <c r="S109" s="172">
        <v>219.10000000000002</v>
      </c>
      <c r="T109" s="172">
        <f t="shared" si="3"/>
        <v>345.3233370913191</v>
      </c>
      <c r="U109" s="164"/>
      <c r="V109" s="166" t="s">
        <v>187</v>
      </c>
      <c r="W109" s="167"/>
      <c r="X109" s="167"/>
      <c r="Y109" s="167"/>
      <c r="Z109" s="164"/>
      <c r="AA109" s="164"/>
      <c r="AB109" s="164"/>
      <c r="AC109" s="164"/>
      <c r="AD109" s="164"/>
      <c r="AE109" s="164"/>
      <c r="AF109" s="164"/>
    </row>
    <row r="110" spans="1:32" x14ac:dyDescent="0.25">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169.85778275475934</v>
      </c>
      <c r="O110" s="173">
        <v>7139</v>
      </c>
      <c r="P110" s="172">
        <v>425.59999999999991</v>
      </c>
      <c r="Q110" s="172">
        <f t="shared" si="2"/>
        <v>666.28085106382969</v>
      </c>
      <c r="R110" s="173">
        <v>12309</v>
      </c>
      <c r="S110" s="172">
        <v>109.39999999999998</v>
      </c>
      <c r="T110" s="172">
        <f t="shared" si="3"/>
        <v>171.26674132138857</v>
      </c>
      <c r="U110" s="164"/>
      <c r="V110" s="167"/>
      <c r="W110" s="167"/>
      <c r="X110" s="167"/>
      <c r="Y110" s="167"/>
      <c r="Z110" s="164"/>
      <c r="AA110" s="164"/>
      <c r="AB110" s="164"/>
      <c r="AC110" s="164"/>
      <c r="AD110" s="164"/>
      <c r="AE110" s="164"/>
      <c r="AF110" s="164"/>
    </row>
    <row r="111" spans="1:32" x14ac:dyDescent="0.25">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213.12494432071267</v>
      </c>
      <c r="O111" s="173">
        <v>6982</v>
      </c>
      <c r="P111" s="172">
        <v>449.4</v>
      </c>
      <c r="Q111" s="172">
        <f t="shared" si="2"/>
        <v>699.62271714922053</v>
      </c>
      <c r="R111" s="173">
        <v>10571</v>
      </c>
      <c r="S111" s="172">
        <v>175.5</v>
      </c>
      <c r="T111" s="172">
        <f t="shared" si="3"/>
        <v>273.21714922049</v>
      </c>
      <c r="U111" s="164"/>
      <c r="V111" s="167"/>
      <c r="W111" s="171" t="str">
        <f>+W100</f>
        <v>2014</v>
      </c>
      <c r="X111" s="171" t="str">
        <f>+X100</f>
        <v>2015</v>
      </c>
      <c r="Y111" s="171" t="str">
        <f>+Y100</f>
        <v>2016</v>
      </c>
      <c r="Z111" s="164"/>
      <c r="AA111" s="164"/>
      <c r="AB111" s="164"/>
      <c r="AC111" s="164"/>
      <c r="AD111" s="164"/>
      <c r="AE111" s="164"/>
      <c r="AF111" s="164"/>
    </row>
    <row r="112" spans="1:32" x14ac:dyDescent="0.25">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177.36740088105734</v>
      </c>
      <c r="O112" s="173">
        <v>6332</v>
      </c>
      <c r="P112" s="172">
        <v>352.9</v>
      </c>
      <c r="Q112" s="172">
        <f t="shared" si="2"/>
        <v>543.34162995594716</v>
      </c>
      <c r="R112" s="173">
        <v>12919</v>
      </c>
      <c r="S112" s="172">
        <v>191.20000000000005</v>
      </c>
      <c r="T112" s="172">
        <f t="shared" si="3"/>
        <v>294.38061674008816</v>
      </c>
      <c r="U112" s="164"/>
      <c r="V112" s="167" t="s">
        <v>172</v>
      </c>
      <c r="W112" s="176">
        <f>IF('Tab7'!C38="",+'Tab7'!C37+'Tab11'!C37,+'Tab7'!C38+'Tab11'!C38)</f>
        <v>3903.5568402419999</v>
      </c>
      <c r="X112" s="176">
        <f>IF('Tab7'!D38="",+'Tab7'!D37+'Tab11'!D37,+'Tab7'!D38+'Tab11'!D38)</f>
        <v>3827.6818262020001</v>
      </c>
      <c r="Y112" s="176">
        <f>IF('Tab7'!E38="",+'Tab7'!E37+'Tab11'!E37,+'Tab7'!E38+'Tab11'!E38)</f>
        <v>3751.1486136619997</v>
      </c>
      <c r="Z112" s="164"/>
      <c r="AA112" s="164"/>
      <c r="AB112" s="164"/>
      <c r="AC112" s="164"/>
      <c r="AD112" s="164"/>
      <c r="AE112" s="164"/>
      <c r="AF112" s="164"/>
    </row>
    <row r="113" spans="1:32" x14ac:dyDescent="0.25">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204.91655629139075</v>
      </c>
      <c r="O113" s="173">
        <v>6675</v>
      </c>
      <c r="P113" s="172">
        <v>388.50000000000023</v>
      </c>
      <c r="Q113" s="172">
        <f t="shared" si="2"/>
        <v>599.47350993377518</v>
      </c>
      <c r="R113" s="173">
        <v>14800</v>
      </c>
      <c r="S113" s="172">
        <v>216.89999999999998</v>
      </c>
      <c r="T113" s="172">
        <f t="shared" si="3"/>
        <v>334.68675496688741</v>
      </c>
      <c r="U113" s="164"/>
      <c r="V113" s="167" t="s">
        <v>86</v>
      </c>
      <c r="W113" s="176">
        <f>IF('Tab7'!C40="",+'Tab7'!C39+'Tab11'!C39,+'Tab7'!C40+'Tab11'!C40)</f>
        <v>2700.2308665589999</v>
      </c>
      <c r="X113" s="176">
        <f>IF('Tab7'!D40="",+'Tab7'!D39+'Tab11'!D39,+'Tab7'!D40+'Tab11'!D40)</f>
        <v>2677.1956927470001</v>
      </c>
      <c r="Y113" s="176">
        <f>IF('Tab7'!E40="",+'Tab7'!E39+'Tab11'!E39,+'Tab7'!E40+'Tab11'!E40)</f>
        <v>3221.1451027599996</v>
      </c>
      <c r="Z113" s="164"/>
      <c r="AA113" s="164"/>
      <c r="AB113" s="164"/>
      <c r="AC113" s="164"/>
      <c r="AD113" s="164"/>
      <c r="AE113" s="164"/>
      <c r="AF113" s="164"/>
    </row>
    <row r="114" spans="1:32" x14ac:dyDescent="0.25">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242.42241758241752</v>
      </c>
      <c r="O114" s="173">
        <v>6319</v>
      </c>
      <c r="P114" s="172">
        <v>466.99999999999977</v>
      </c>
      <c r="Q114" s="172">
        <f t="shared" si="2"/>
        <v>717.43516483516453</v>
      </c>
      <c r="R114" s="173">
        <v>11391</v>
      </c>
      <c r="S114" s="172">
        <v>164.5</v>
      </c>
      <c r="T114" s="172">
        <f t="shared" si="3"/>
        <v>252.71538461538464</v>
      </c>
      <c r="U114" s="164"/>
      <c r="V114" s="167" t="s">
        <v>63</v>
      </c>
      <c r="W114" s="176">
        <f>IF('Tab7'!C42="",+'Tab7'!C41+'Tab11'!C41,+'Tab7'!C42+'Tab11'!C42)</f>
        <v>509.51550604099998</v>
      </c>
      <c r="X114" s="176">
        <f>IF('Tab7'!D42="",+'Tab7'!D41+'Tab11'!D41,+'Tab7'!D42+'Tab11'!D42)</f>
        <v>455.38571088100002</v>
      </c>
      <c r="Y114" s="176">
        <f>IF('Tab7'!E42="",+'Tab7'!E41+'Tab11'!E41,+'Tab7'!E42+'Tab11'!E42)</f>
        <v>430.35956677900003</v>
      </c>
      <c r="Z114" s="164"/>
      <c r="AA114" s="164"/>
      <c r="AB114" s="164"/>
      <c r="AC114" s="164"/>
      <c r="AD114" s="164"/>
      <c r="AE114" s="164"/>
      <c r="AF114" s="164"/>
    </row>
    <row r="115" spans="1:32" x14ac:dyDescent="0.25">
      <c r="A115" s="167">
        <v>1</v>
      </c>
      <c r="B115" s="167">
        <v>1994</v>
      </c>
      <c r="C115" s="167">
        <v>138.4</v>
      </c>
      <c r="D115" s="167">
        <v>120</v>
      </c>
      <c r="E115" s="167"/>
      <c r="F115" s="167"/>
      <c r="G115" s="167"/>
      <c r="H115" s="164"/>
      <c r="I115" s="172">
        <v>91</v>
      </c>
      <c r="J115" s="164">
        <v>1</v>
      </c>
      <c r="K115" s="164">
        <v>1994</v>
      </c>
      <c r="L115" s="173">
        <v>15224</v>
      </c>
      <c r="M115" s="172">
        <v>189</v>
      </c>
      <c r="N115" s="172">
        <f t="shared" si="4"/>
        <v>290.35384615384618</v>
      </c>
      <c r="O115" s="173">
        <v>6291</v>
      </c>
      <c r="P115" s="172">
        <v>427.6</v>
      </c>
      <c r="Q115" s="172">
        <f t="shared" si="2"/>
        <v>656.90637362637369</v>
      </c>
      <c r="R115" s="173">
        <v>8795</v>
      </c>
      <c r="S115" s="172">
        <v>161.69999999999999</v>
      </c>
      <c r="T115" s="172">
        <f t="shared" si="3"/>
        <v>248.41384615384615</v>
      </c>
      <c r="U115" s="164"/>
      <c r="V115" s="167" t="s">
        <v>14</v>
      </c>
      <c r="W115" s="179">
        <f>+W117-SUM(W112:W114)</f>
        <v>1858.5274338340005</v>
      </c>
      <c r="X115" s="179">
        <f>+X117-SUM(X112:X114)</f>
        <v>2390.2826663629994</v>
      </c>
      <c r="Y115" s="179">
        <f>+Y117-SUM(Y112:Y114)</f>
        <v>2218.3916381239997</v>
      </c>
      <c r="Z115" s="164"/>
      <c r="AA115" s="164"/>
      <c r="AB115" s="164"/>
      <c r="AC115" s="164"/>
      <c r="AD115" s="164"/>
      <c r="AE115" s="164"/>
      <c r="AF115" s="164"/>
    </row>
    <row r="116" spans="1:32" x14ac:dyDescent="0.25">
      <c r="A116" s="167">
        <v>2</v>
      </c>
      <c r="B116" s="167"/>
      <c r="C116" s="167">
        <f>252.9-C115</f>
        <v>114.5</v>
      </c>
      <c r="D116" s="167">
        <f>218.1-D115</f>
        <v>98.1</v>
      </c>
      <c r="E116" s="167"/>
      <c r="F116" s="167"/>
      <c r="G116" s="167"/>
      <c r="H116" s="164"/>
      <c r="I116" s="172">
        <v>91.7</v>
      </c>
      <c r="J116" s="164">
        <v>2</v>
      </c>
      <c r="K116" s="164"/>
      <c r="L116" s="173">
        <v>13585</v>
      </c>
      <c r="M116" s="172">
        <v>166.5</v>
      </c>
      <c r="N116" s="172">
        <f t="shared" si="4"/>
        <v>253.83533260632498</v>
      </c>
      <c r="O116" s="173">
        <v>5517</v>
      </c>
      <c r="P116" s="172">
        <v>494.30000000000007</v>
      </c>
      <c r="Q116" s="172">
        <f t="shared" si="2"/>
        <v>753.57840785169037</v>
      </c>
      <c r="R116" s="173">
        <v>13449</v>
      </c>
      <c r="S116" s="172">
        <v>196.2</v>
      </c>
      <c r="T116" s="172">
        <f t="shared" si="3"/>
        <v>299.11406761177756</v>
      </c>
      <c r="U116" s="164"/>
      <c r="V116" s="167"/>
      <c r="W116" s="176"/>
      <c r="X116" s="176"/>
      <c r="Y116" s="176"/>
      <c r="Z116" s="164"/>
      <c r="AA116" s="164"/>
      <c r="AB116" s="164"/>
      <c r="AC116" s="164"/>
      <c r="AD116" s="164"/>
      <c r="AE116" s="164"/>
      <c r="AF116" s="164"/>
    </row>
    <row r="117" spans="1:32" x14ac:dyDescent="0.25">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257.89381107491857</v>
      </c>
      <c r="O117" s="173">
        <v>8952</v>
      </c>
      <c r="P117" s="172">
        <v>425.5</v>
      </c>
      <c r="Q117" s="172">
        <f t="shared" si="2"/>
        <v>645.87296416938125</v>
      </c>
      <c r="R117" s="173">
        <v>15669</v>
      </c>
      <c r="S117" s="172">
        <v>219.80000000000007</v>
      </c>
      <c r="T117" s="172">
        <f t="shared" si="3"/>
        <v>333.63778501628684</v>
      </c>
      <c r="U117" s="164"/>
      <c r="V117" s="167" t="s">
        <v>87</v>
      </c>
      <c r="W117" s="176">
        <f>IF('Tab7'!C36="",+'Tab7'!C35+'Tab11'!C35,+'Tab7'!C36+'Tab11'!C36)</f>
        <v>8971.8306466760005</v>
      </c>
      <c r="X117" s="176">
        <f>IF('Tab7'!D36="",+'Tab7'!D35+'Tab11'!D35,+'Tab7'!D36+'Tab11'!D36)</f>
        <v>9350.5458961929999</v>
      </c>
      <c r="Y117" s="176">
        <f>IF('Tab7'!E36="",+'Tab7'!E35+'Tab11'!E35,+'Tab7'!E36+'Tab11'!E36)</f>
        <v>9621.0449213249995</v>
      </c>
      <c r="Z117" s="164"/>
      <c r="AA117" s="164"/>
      <c r="AB117" s="164"/>
      <c r="AC117" s="164"/>
      <c r="AD117" s="164"/>
      <c r="AE117" s="164"/>
      <c r="AF117" s="164"/>
    </row>
    <row r="118" spans="1:32" x14ac:dyDescent="0.25">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212.56846652267831</v>
      </c>
      <c r="O118" s="173">
        <v>8189</v>
      </c>
      <c r="P118" s="172">
        <v>390.59999999999991</v>
      </c>
      <c r="Q118" s="172">
        <f t="shared" si="2"/>
        <v>589.69632829373654</v>
      </c>
      <c r="R118" s="173">
        <v>14139</v>
      </c>
      <c r="S118" s="172">
        <v>214.39999999999998</v>
      </c>
      <c r="T118" s="172">
        <f t="shared" si="3"/>
        <v>323.68380129589633</v>
      </c>
      <c r="U118" s="164"/>
      <c r="V118" s="167"/>
      <c r="W118" s="164"/>
      <c r="X118" s="167"/>
      <c r="Y118" s="164"/>
      <c r="Z118" s="164"/>
      <c r="AA118" s="164"/>
      <c r="AB118" s="164"/>
      <c r="AC118" s="164"/>
      <c r="AD118" s="164"/>
      <c r="AE118" s="164"/>
      <c r="AF118" s="164"/>
    </row>
    <row r="119" spans="1:32" x14ac:dyDescent="0.25">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256.10042826552461</v>
      </c>
      <c r="O119" s="173">
        <v>7699</v>
      </c>
      <c r="P119" s="172">
        <v>543</v>
      </c>
      <c r="Q119" s="172">
        <f t="shared" si="2"/>
        <v>812.7558886509637</v>
      </c>
      <c r="R119" s="173">
        <v>11007</v>
      </c>
      <c r="S119" s="172">
        <v>183.1</v>
      </c>
      <c r="T119" s="172">
        <f t="shared" si="3"/>
        <v>274.06188436830837</v>
      </c>
      <c r="U119" s="164"/>
      <c r="V119" s="166" t="s">
        <v>181</v>
      </c>
      <c r="W119" s="164"/>
      <c r="X119" s="164"/>
      <c r="Y119" s="164"/>
      <c r="Z119" s="164"/>
      <c r="AA119" s="164"/>
      <c r="AB119" s="164"/>
      <c r="AC119" s="164"/>
      <c r="AD119" s="164"/>
      <c r="AE119" s="164"/>
      <c r="AF119" s="164"/>
    </row>
    <row r="120" spans="1:32" x14ac:dyDescent="0.25">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220.32242295430402</v>
      </c>
      <c r="O120" s="173">
        <v>5465</v>
      </c>
      <c r="P120" s="172">
        <v>462.40000000000009</v>
      </c>
      <c r="Q120" s="172">
        <f t="shared" si="2"/>
        <v>686.9662061636559</v>
      </c>
      <c r="R120" s="173">
        <v>13915</v>
      </c>
      <c r="S120" s="172">
        <v>213.4</v>
      </c>
      <c r="T120" s="172">
        <f t="shared" si="3"/>
        <v>317.03846971307127</v>
      </c>
      <c r="U120" s="164"/>
      <c r="V120" s="164"/>
      <c r="W120" s="164"/>
      <c r="X120" s="164"/>
      <c r="Y120" s="164"/>
      <c r="Z120" s="164"/>
      <c r="AA120" s="164"/>
      <c r="AB120" s="164"/>
      <c r="AC120" s="164"/>
      <c r="AD120" s="164"/>
      <c r="AE120" s="164"/>
      <c r="AF120" s="164"/>
    </row>
    <row r="121" spans="1:32" x14ac:dyDescent="0.25">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267.71477151965991</v>
      </c>
      <c r="O121" s="173">
        <v>9139</v>
      </c>
      <c r="P121" s="172">
        <v>487.89999999999986</v>
      </c>
      <c r="Q121" s="172">
        <f t="shared" si="2"/>
        <v>724.85037194473955</v>
      </c>
      <c r="R121" s="173">
        <v>17436</v>
      </c>
      <c r="S121" s="172">
        <v>224.09999999999991</v>
      </c>
      <c r="T121" s="172">
        <f t="shared" si="3"/>
        <v>332.93496280552597</v>
      </c>
      <c r="U121" s="164"/>
      <c r="V121" s="167"/>
      <c r="W121" s="171" t="str">
        <f>+'Tab3'!C6</f>
        <v>2014</v>
      </c>
      <c r="X121" s="171" t="str">
        <f>+'Tab3'!D6</f>
        <v>2015</v>
      </c>
      <c r="Y121" s="171" t="str">
        <f>+'Tab3'!E6</f>
        <v>2016</v>
      </c>
      <c r="Z121" s="164"/>
      <c r="AA121" s="164"/>
      <c r="AB121" s="164"/>
      <c r="AC121" s="164"/>
      <c r="AD121" s="164"/>
      <c r="AE121" s="164"/>
      <c r="AF121" s="164"/>
    </row>
    <row r="122" spans="1:32" x14ac:dyDescent="0.25">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254.1818181818183</v>
      </c>
      <c r="O122" s="173">
        <v>7500</v>
      </c>
      <c r="P122" s="172">
        <v>369.89999999999986</v>
      </c>
      <c r="Q122" s="172">
        <f t="shared" si="2"/>
        <v>546.63868921775884</v>
      </c>
      <c r="R122" s="173">
        <v>15130</v>
      </c>
      <c r="S122" s="172">
        <v>206.30000000000018</v>
      </c>
      <c r="T122" s="172">
        <f t="shared" si="3"/>
        <v>304.87040169133223</v>
      </c>
      <c r="U122" s="164"/>
      <c r="V122" s="167" t="s">
        <v>10</v>
      </c>
      <c r="W122" s="171">
        <f>IF('Tab3'!C22="",'Tab3'!C29,'Tab3'!C30)</f>
        <v>241255</v>
      </c>
      <c r="X122" s="171">
        <f>IF('Tab3'!D22="",'Tab3'!D29,'Tab3'!D30)</f>
        <v>250627</v>
      </c>
      <c r="Y122" s="171">
        <f>IF('Tab3'!E22="",'Tab3'!E29,'Tab3'!E30)</f>
        <v>260701</v>
      </c>
      <c r="Z122" s="164"/>
      <c r="AA122" s="164"/>
      <c r="AB122" s="164"/>
      <c r="AC122" s="164"/>
      <c r="AD122" s="164"/>
      <c r="AE122" s="164"/>
      <c r="AF122" s="164"/>
    </row>
    <row r="123" spans="1:32" x14ac:dyDescent="0.25">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557.4191082802547</v>
      </c>
      <c r="O123" s="173">
        <v>7239</v>
      </c>
      <c r="P123" s="172">
        <v>479.9</v>
      </c>
      <c r="Q123" s="172">
        <f t="shared" si="2"/>
        <v>712.20828025477715</v>
      </c>
      <c r="R123" s="173">
        <v>11785</v>
      </c>
      <c r="S123" s="172">
        <v>198.60000000000002</v>
      </c>
      <c r="T123" s="172">
        <f t="shared" si="3"/>
        <v>294.73757961783446</v>
      </c>
      <c r="U123" s="164"/>
      <c r="V123" s="164" t="s">
        <v>112</v>
      </c>
      <c r="W123" s="171">
        <f>IF('Tab9'!C8="",'Tab9'!C7,'Tab9'!C8)</f>
        <v>81975</v>
      </c>
      <c r="X123" s="171">
        <f>IF('Tab9'!D8="",'Tab9'!D7,'Tab9'!D8)</f>
        <v>82065.255009678993</v>
      </c>
      <c r="Y123" s="171">
        <f>IF('Tab9'!E8="",'Tab9'!E7,'Tab9'!E8)</f>
        <v>84406.458586512003</v>
      </c>
      <c r="Z123" s="164"/>
      <c r="AA123" s="164"/>
      <c r="AB123" s="164"/>
      <c r="AC123" s="164"/>
      <c r="AD123" s="164"/>
      <c r="AE123" s="164"/>
      <c r="AF123" s="164"/>
    </row>
    <row r="124" spans="1:32" x14ac:dyDescent="0.25">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345.16340694006317</v>
      </c>
      <c r="O124" s="173">
        <v>6503</v>
      </c>
      <c r="P124" s="172">
        <v>585.30000000000007</v>
      </c>
      <c r="Q124" s="172">
        <f t="shared" si="2"/>
        <v>860.40946372239762</v>
      </c>
      <c r="R124" s="173">
        <v>14642</v>
      </c>
      <c r="S124" s="172">
        <v>220.09999999999997</v>
      </c>
      <c r="T124" s="172">
        <f t="shared" si="3"/>
        <v>323.55394321766562</v>
      </c>
      <c r="U124" s="164"/>
      <c r="V124" s="164" t="s">
        <v>111</v>
      </c>
      <c r="W124" s="171">
        <f>IF('Tab8'!C8="",'Tab8'!C7,'Tab8'!C8)</f>
        <v>92758</v>
      </c>
      <c r="X124" s="171">
        <f>IF('Tab8'!D8="",'Tab8'!D7,'Tab8'!D8)</f>
        <v>92730.628368125996</v>
      </c>
      <c r="Y124" s="171">
        <f>IF('Tab8'!E8="",'Tab8'!E7,'Tab8'!E8)</f>
        <v>103685.175551444</v>
      </c>
      <c r="Z124" s="164"/>
      <c r="AA124" s="164"/>
      <c r="AB124" s="164"/>
      <c r="AC124" s="164"/>
      <c r="AD124" s="164"/>
      <c r="AE124" s="164"/>
      <c r="AF124" s="164"/>
    </row>
    <row r="125" spans="1:32" x14ac:dyDescent="0.25">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351.32984293193738</v>
      </c>
      <c r="O125" s="173">
        <v>8934</v>
      </c>
      <c r="P125" s="172">
        <v>581.89999999999986</v>
      </c>
      <c r="Q125" s="172">
        <f t="shared" si="2"/>
        <v>851.8284816753926</v>
      </c>
      <c r="R125" s="173">
        <v>17198</v>
      </c>
      <c r="S125" s="172">
        <v>233.2</v>
      </c>
      <c r="T125" s="172">
        <f t="shared" si="3"/>
        <v>341.375497382199</v>
      </c>
      <c r="U125" s="164"/>
      <c r="V125" s="167" t="s">
        <v>170</v>
      </c>
      <c r="W125" s="171">
        <f>IF('Tab3'!C16="",'Tab3'!C15,'Tab3'!C16)</f>
        <v>34214</v>
      </c>
      <c r="X125" s="171">
        <f>IF('Tab3'!D16="",'Tab3'!D15,'Tab3'!D16)</f>
        <v>32945.626373626001</v>
      </c>
      <c r="Y125" s="171">
        <f>IF('Tab3'!E16="",'Tab3'!E15,'Tab3'!E16)</f>
        <v>30478.7670387</v>
      </c>
      <c r="Z125" s="164"/>
      <c r="AA125" s="164"/>
      <c r="AB125" s="164"/>
      <c r="AC125" s="164"/>
      <c r="AD125" s="164"/>
      <c r="AE125" s="164"/>
      <c r="AF125" s="164"/>
    </row>
    <row r="126" spans="1:32" x14ac:dyDescent="0.25">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338.82990654205622</v>
      </c>
      <c r="O126" s="173">
        <v>7966</v>
      </c>
      <c r="P126" s="172">
        <v>665.80000000000018</v>
      </c>
      <c r="Q126" s="172">
        <f t="shared" si="2"/>
        <v>966.5507788161998</v>
      </c>
      <c r="R126" s="173">
        <v>13841</v>
      </c>
      <c r="S126" s="172">
        <v>188.00000000000011</v>
      </c>
      <c r="T126" s="172">
        <f t="shared" si="3"/>
        <v>272.9221183800625</v>
      </c>
      <c r="U126" s="164"/>
      <c r="V126" s="164"/>
      <c r="W126" s="164"/>
      <c r="X126" s="164"/>
      <c r="Y126" s="164"/>
      <c r="Z126" s="164"/>
      <c r="AA126" s="164"/>
      <c r="AB126" s="164"/>
      <c r="AC126" s="164"/>
      <c r="AD126" s="164"/>
      <c r="AE126" s="164"/>
      <c r="AF126" s="164"/>
    </row>
    <row r="127" spans="1:32" x14ac:dyDescent="0.25">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366.81336073997949</v>
      </c>
      <c r="O127" s="173">
        <v>7574</v>
      </c>
      <c r="P127" s="172">
        <v>625.70000000000005</v>
      </c>
      <c r="Q127" s="172">
        <f t="shared" si="2"/>
        <v>899.00164439876687</v>
      </c>
      <c r="R127" s="173">
        <v>10571</v>
      </c>
      <c r="S127" s="172">
        <v>187.8</v>
      </c>
      <c r="T127" s="172">
        <f t="shared" si="3"/>
        <v>269.82980472764649</v>
      </c>
      <c r="U127" s="164"/>
      <c r="V127" s="166" t="s">
        <v>182</v>
      </c>
      <c r="W127" s="164"/>
      <c r="X127" s="164"/>
      <c r="Y127" s="164"/>
      <c r="Z127" s="164"/>
      <c r="AA127" s="164"/>
      <c r="AB127" s="164"/>
      <c r="AC127" s="164"/>
      <c r="AD127" s="164"/>
      <c r="AE127" s="164"/>
      <c r="AF127" s="164"/>
    </row>
    <row r="128" spans="1:32" x14ac:dyDescent="0.25">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402.51525076765625</v>
      </c>
      <c r="O128" s="173">
        <v>7284</v>
      </c>
      <c r="P128" s="172">
        <v>664.39999999999986</v>
      </c>
      <c r="Q128" s="172">
        <f t="shared" si="2"/>
        <v>950.69723643807549</v>
      </c>
      <c r="R128" s="173">
        <v>14837</v>
      </c>
      <c r="S128" s="172">
        <v>224.59999999999997</v>
      </c>
      <c r="T128" s="172">
        <f t="shared" si="3"/>
        <v>321.38259979529164</v>
      </c>
      <c r="U128" s="164"/>
      <c r="V128" s="164"/>
      <c r="W128" s="171" t="str">
        <f>+'Tab3'!C6</f>
        <v>2014</v>
      </c>
      <c r="X128" s="171" t="str">
        <f>+'Tab3'!D6</f>
        <v>2015</v>
      </c>
      <c r="Y128" s="171" t="str">
        <f>+'Tab3'!E6</f>
        <v>2016</v>
      </c>
      <c r="Z128" s="164"/>
      <c r="AA128" s="164"/>
      <c r="AB128" s="164"/>
      <c r="AC128" s="164"/>
      <c r="AD128" s="164"/>
      <c r="AE128" s="164"/>
      <c r="AF128" s="164"/>
    </row>
    <row r="129" spans="1:32" x14ac:dyDescent="0.25">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426.26837256908902</v>
      </c>
      <c r="O129" s="173">
        <v>14581</v>
      </c>
      <c r="P129" s="172">
        <v>720.30000000000018</v>
      </c>
      <c r="Q129" s="172">
        <f t="shared" si="2"/>
        <v>1030.6851586489256</v>
      </c>
      <c r="R129" s="173">
        <v>15670</v>
      </c>
      <c r="S129" s="172">
        <v>198.80000000000007</v>
      </c>
      <c r="T129" s="172">
        <f t="shared" si="3"/>
        <v>284.46509723643823</v>
      </c>
      <c r="U129" s="164"/>
      <c r="V129" s="167" t="s">
        <v>11</v>
      </c>
      <c r="W129" s="171">
        <f>IF('Tab3'!C30="",'Tab3'!C31,'Tab3'!C32)</f>
        <v>8659</v>
      </c>
      <c r="X129" s="171">
        <f>IF('Tab3'!D30="",'Tab3'!D31,'Tab3'!D32)</f>
        <v>9041.0928927679997</v>
      </c>
      <c r="Y129" s="171">
        <f>IF('Tab3'!E30="",'Tab3'!E31,'Tab3'!E32)</f>
        <v>8019.1474623129998</v>
      </c>
      <c r="Z129" s="164"/>
      <c r="AA129" s="164"/>
      <c r="AB129" s="164"/>
      <c r="AC129" s="164"/>
      <c r="AD129" s="164"/>
      <c r="AE129" s="164"/>
      <c r="AF129" s="164"/>
    </row>
    <row r="130" spans="1:32" x14ac:dyDescent="0.25">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380.32987804878053</v>
      </c>
      <c r="O130" s="173">
        <v>9445</v>
      </c>
      <c r="P130" s="172">
        <v>564</v>
      </c>
      <c r="Q130" s="172">
        <f t="shared" si="2"/>
        <v>801.29268292682934</v>
      </c>
      <c r="R130" s="173">
        <v>13087</v>
      </c>
      <c r="S130" s="172">
        <v>185.09999999999991</v>
      </c>
      <c r="T130" s="172">
        <f t="shared" si="3"/>
        <v>262.97743902439009</v>
      </c>
      <c r="U130" s="164"/>
      <c r="V130" s="167" t="s">
        <v>12</v>
      </c>
      <c r="W130" s="171">
        <f>IF('Tab3'!C32="",'Tab3'!C33,'Tab3'!C34)</f>
        <v>6607</v>
      </c>
      <c r="X130" s="171">
        <f>IF('Tab3'!D32="",'Tab3'!D33,'Tab3'!D34)</f>
        <v>6888.6930000000002</v>
      </c>
      <c r="Y130" s="171">
        <f>IF('Tab3'!E32="",'Tab3'!E33,'Tab3'!E34)</f>
        <v>7187.7080118100002</v>
      </c>
      <c r="Z130" s="164"/>
      <c r="AA130" s="164"/>
      <c r="AB130" s="164"/>
      <c r="AC130" s="164"/>
      <c r="AD130" s="164"/>
      <c r="AE130" s="164"/>
      <c r="AF130" s="164"/>
    </row>
    <row r="131" spans="1:32" x14ac:dyDescent="0.25">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401.23867069486408</v>
      </c>
      <c r="O131" s="173">
        <v>7614</v>
      </c>
      <c r="P131" s="172">
        <v>599.6</v>
      </c>
      <c r="Q131" s="172">
        <f t="shared" si="2"/>
        <v>844.14984894259828</v>
      </c>
      <c r="R131" s="173">
        <v>11958</v>
      </c>
      <c r="S131" s="172">
        <v>185.4</v>
      </c>
      <c r="T131" s="172">
        <f t="shared" si="3"/>
        <v>261.01631419939582</v>
      </c>
      <c r="U131" s="164"/>
      <c r="V131" s="167" t="s">
        <v>7</v>
      </c>
      <c r="W131" s="171">
        <f>IF('Tab3'!C18="",'Tab3'!C17,'Tab3'!C18)</f>
        <v>6460</v>
      </c>
      <c r="X131" s="171">
        <f>IF('Tab3'!D18="",'Tab3'!D17,'Tab3'!D18)</f>
        <v>6819</v>
      </c>
      <c r="Y131" s="171">
        <f>IF('Tab3'!E18="",'Tab3'!E17,'Tab3'!E18)</f>
        <v>7122</v>
      </c>
      <c r="Z131" s="164"/>
      <c r="AA131" s="164"/>
      <c r="AB131" s="164"/>
      <c r="AC131" s="164"/>
      <c r="AD131" s="164"/>
      <c r="AE131" s="164"/>
      <c r="AF131" s="164"/>
    </row>
    <row r="132" spans="1:32" x14ac:dyDescent="0.25">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355.45937813440321</v>
      </c>
      <c r="O132" s="173">
        <v>6009</v>
      </c>
      <c r="P132" s="172">
        <v>576.9</v>
      </c>
      <c r="Q132" s="172">
        <f t="shared" si="2"/>
        <v>808.93299899699105</v>
      </c>
      <c r="R132" s="173">
        <v>15060</v>
      </c>
      <c r="S132" s="172">
        <v>204.20000000000002</v>
      </c>
      <c r="T132" s="172">
        <f t="shared" si="3"/>
        <v>286.33059177532601</v>
      </c>
      <c r="U132" s="164"/>
      <c r="V132" s="164" t="s">
        <v>113</v>
      </c>
      <c r="W132" s="171">
        <f>IF('Tab10'!C8="",'Tab10'!C7,'Tab10'!C8)</f>
        <v>12573</v>
      </c>
      <c r="X132" s="171">
        <f>IF('Tab10'!D8="",'Tab10'!D7,'Tab10'!D8)</f>
        <v>13189.705697693</v>
      </c>
      <c r="Y132" s="171">
        <f>IF('Tab10'!E8="",'Tab10'!E7,'Tab10'!E8)</f>
        <v>11662.40563067</v>
      </c>
      <c r="Z132" s="164"/>
      <c r="AA132" s="164"/>
      <c r="AB132" s="164"/>
      <c r="AC132" s="164"/>
      <c r="AD132" s="164"/>
      <c r="AE132" s="164"/>
      <c r="AF132" s="164"/>
    </row>
    <row r="133" spans="1:32" x14ac:dyDescent="0.25">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361.26673346693389</v>
      </c>
      <c r="O133" s="173">
        <v>8328</v>
      </c>
      <c r="P133" s="172">
        <v>432.80000000000018</v>
      </c>
      <c r="Q133" s="172">
        <f t="shared" si="2"/>
        <v>606.26693386773582</v>
      </c>
      <c r="R133" s="173">
        <v>17098</v>
      </c>
      <c r="S133" s="172">
        <v>209.60000000000002</v>
      </c>
      <c r="T133" s="172">
        <f t="shared" si="3"/>
        <v>293.6080160320642</v>
      </c>
      <c r="U133" s="164"/>
      <c r="V133" s="167" t="s">
        <v>9</v>
      </c>
      <c r="W133" s="171">
        <f>IF('Tab3'!C22="",'Tab3'!C21,'Tab3'!C22)</f>
        <v>16664</v>
      </c>
      <c r="X133" s="171">
        <f>IF('Tab3'!D22="",'Tab3'!D21,'Tab3'!D22)</f>
        <v>18883.285</v>
      </c>
      <c r="Y133" s="171">
        <f>IF('Tab3'!E22="",'Tab3'!E21,'Tab3'!E22)</f>
        <v>19570.410680575002</v>
      </c>
      <c r="Z133" s="164"/>
      <c r="AA133" s="164"/>
      <c r="AB133" s="164"/>
      <c r="AC133" s="164"/>
      <c r="AD133" s="164"/>
      <c r="AE133" s="164"/>
      <c r="AF133" s="164"/>
    </row>
    <row r="134" spans="1:32" x14ac:dyDescent="0.25">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415.23515392254222</v>
      </c>
      <c r="O134" s="173">
        <v>7526</v>
      </c>
      <c r="P134" s="172">
        <v>738.59999999999945</v>
      </c>
      <c r="Q134" s="172">
        <f t="shared" si="2"/>
        <v>1025.3851042701085</v>
      </c>
      <c r="R134" s="173">
        <v>14647</v>
      </c>
      <c r="S134" s="172">
        <v>205.79999999999995</v>
      </c>
      <c r="T134" s="172">
        <f t="shared" si="3"/>
        <v>285.70844091360476</v>
      </c>
      <c r="U134" s="164"/>
      <c r="V134" s="164"/>
      <c r="W134" s="164"/>
      <c r="X134" s="164"/>
      <c r="Y134" s="164"/>
      <c r="Z134" s="164"/>
      <c r="AA134" s="164"/>
      <c r="AB134" s="164"/>
      <c r="AC134" s="164"/>
      <c r="AD134" s="164"/>
      <c r="AE134" s="164"/>
      <c r="AF134" s="164"/>
    </row>
    <row r="135" spans="1:32" x14ac:dyDescent="0.25">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452.9023668639054</v>
      </c>
      <c r="O135" s="173">
        <v>8863</v>
      </c>
      <c r="P135" s="172">
        <v>689.1</v>
      </c>
      <c r="Q135" s="172">
        <f t="shared" si="2"/>
        <v>950.06094674556221</v>
      </c>
      <c r="R135" s="173">
        <v>11175</v>
      </c>
      <c r="S135" s="172">
        <v>162.80000000000001</v>
      </c>
      <c r="T135" s="172">
        <f t="shared" si="3"/>
        <v>224.45207100591716</v>
      </c>
      <c r="U135" s="164"/>
      <c r="V135" s="164"/>
      <c r="W135" s="164"/>
      <c r="X135" s="164"/>
      <c r="Y135" s="164"/>
      <c r="Z135" s="164"/>
      <c r="AA135" s="164"/>
      <c r="AB135" s="164"/>
      <c r="AC135" s="164"/>
      <c r="AD135" s="164"/>
      <c r="AE135" s="164"/>
      <c r="AF135" s="164"/>
    </row>
    <row r="136" spans="1:32" x14ac:dyDescent="0.25">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455.1023483365949</v>
      </c>
      <c r="O136" s="173">
        <v>5920</v>
      </c>
      <c r="P136" s="172">
        <v>874.6</v>
      </c>
      <c r="Q136" s="172">
        <f t="shared" si="2"/>
        <v>1196.3706457925637</v>
      </c>
      <c r="R136" s="173">
        <v>12451</v>
      </c>
      <c r="S136" s="172">
        <v>199.09999999999997</v>
      </c>
      <c r="T136" s="172">
        <f t="shared" si="3"/>
        <v>272.35009784735809</v>
      </c>
      <c r="U136" s="164"/>
      <c r="V136" s="164"/>
      <c r="W136" s="164"/>
      <c r="X136" s="164"/>
      <c r="Y136" s="164"/>
      <c r="Z136" s="164"/>
      <c r="AA136" s="164"/>
      <c r="AB136" s="164"/>
      <c r="AC136" s="164"/>
      <c r="AD136" s="164"/>
      <c r="AE136" s="164"/>
      <c r="AF136" s="164"/>
    </row>
    <row r="137" spans="1:32" x14ac:dyDescent="0.25">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612.39823008849555</v>
      </c>
      <c r="O137" s="173">
        <v>11181</v>
      </c>
      <c r="P137" s="172">
        <v>566.99999999999977</v>
      </c>
      <c r="Q137" s="172">
        <f t="shared" si="2"/>
        <v>779.41592920353958</v>
      </c>
      <c r="R137" s="173">
        <v>18817</v>
      </c>
      <c r="S137" s="172">
        <v>227.70000000000005</v>
      </c>
      <c r="T137" s="172">
        <f t="shared" si="3"/>
        <v>313.00353982300896</v>
      </c>
      <c r="U137" s="164"/>
      <c r="V137" s="164"/>
      <c r="W137" s="164"/>
      <c r="X137" s="164"/>
      <c r="Y137" s="164"/>
      <c r="Z137" s="164"/>
      <c r="AA137" s="164"/>
      <c r="AB137" s="164"/>
      <c r="AC137" s="164"/>
      <c r="AD137" s="164"/>
      <c r="AE137" s="164"/>
      <c r="AF137" s="164"/>
    </row>
    <row r="138" spans="1:32" x14ac:dyDescent="0.25">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554.60753623188361</v>
      </c>
      <c r="O138" s="173">
        <v>9544</v>
      </c>
      <c r="P138" s="172">
        <v>935.5</v>
      </c>
      <c r="Q138" s="172">
        <f t="shared" si="2"/>
        <v>1263.6028985507248</v>
      </c>
      <c r="R138" s="173">
        <v>13692</v>
      </c>
      <c r="S138" s="172">
        <v>192.19999999999993</v>
      </c>
      <c r="T138" s="172">
        <f t="shared" si="3"/>
        <v>259.60927536231878</v>
      </c>
      <c r="U138" s="164"/>
      <c r="V138" s="164"/>
      <c r="W138" s="164"/>
      <c r="X138" s="164"/>
      <c r="Y138" s="164"/>
      <c r="Z138" s="164"/>
      <c r="AA138" s="164"/>
      <c r="AB138" s="164"/>
      <c r="AC138" s="164"/>
      <c r="AD138" s="164"/>
      <c r="AE138" s="164"/>
      <c r="AF138" s="164"/>
    </row>
    <row r="139" spans="1:32" x14ac:dyDescent="0.25">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462.30229445506694</v>
      </c>
      <c r="O139" s="173">
        <v>9154</v>
      </c>
      <c r="P139" s="172">
        <v>819.9</v>
      </c>
      <c r="Q139" s="172">
        <f t="shared" si="2"/>
        <v>1095.8128107074572</v>
      </c>
      <c r="R139" s="173">
        <v>12421</v>
      </c>
      <c r="S139" s="172">
        <v>198</v>
      </c>
      <c r="T139" s="172">
        <f t="shared" si="3"/>
        <v>264.63097514340348</v>
      </c>
      <c r="U139" s="164"/>
      <c r="V139" s="164"/>
      <c r="W139" s="164"/>
      <c r="X139" s="164"/>
      <c r="Y139" s="164"/>
      <c r="Z139" s="164"/>
      <c r="AA139" s="164"/>
      <c r="AB139" s="164"/>
      <c r="AC139" s="164"/>
      <c r="AD139" s="164"/>
      <c r="AE139" s="164"/>
      <c r="AF139" s="164"/>
    </row>
    <row r="140" spans="1:32" x14ac:dyDescent="0.25">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335.73282588011421</v>
      </c>
      <c r="O140" s="173">
        <v>10238</v>
      </c>
      <c r="P140" s="172">
        <v>674.19999999999993</v>
      </c>
      <c r="Q140" s="172">
        <f t="shared" si="2"/>
        <v>896.79505233111331</v>
      </c>
      <c r="R140" s="173">
        <v>13950</v>
      </c>
      <c r="S140" s="172">
        <v>184.5</v>
      </c>
      <c r="T140" s="172">
        <f t="shared" si="3"/>
        <v>245.41484300666036</v>
      </c>
      <c r="U140" s="164"/>
      <c r="V140" s="164"/>
      <c r="W140" s="164"/>
      <c r="X140" s="164"/>
      <c r="Y140" s="164"/>
      <c r="Z140" s="164"/>
      <c r="AA140" s="164"/>
      <c r="AB140" s="164"/>
      <c r="AC140" s="164"/>
      <c r="AD140" s="164"/>
      <c r="AE140" s="164"/>
      <c r="AF140" s="164"/>
    </row>
    <row r="141" spans="1:32" x14ac:dyDescent="0.25">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416.21367521367523</v>
      </c>
      <c r="O141" s="173">
        <v>13877</v>
      </c>
      <c r="P141" s="172">
        <v>706.20000000000027</v>
      </c>
      <c r="Q141" s="172">
        <f t="shared" si="2"/>
        <v>937.57606837606886</v>
      </c>
      <c r="R141" s="173">
        <v>14850</v>
      </c>
      <c r="S141" s="172">
        <v>193.89999999999998</v>
      </c>
      <c r="T141" s="172">
        <f t="shared" si="3"/>
        <v>257.42849002849005</v>
      </c>
      <c r="U141" s="164"/>
      <c r="V141" s="164"/>
      <c r="W141" s="164"/>
      <c r="X141" s="164"/>
      <c r="Y141" s="164"/>
      <c r="Z141" s="164"/>
      <c r="AA141" s="164"/>
      <c r="AB141" s="164"/>
      <c r="AC141" s="164"/>
      <c r="AD141" s="164"/>
      <c r="AE141" s="164"/>
      <c r="AF141" s="164"/>
    </row>
    <row r="142" spans="1:32" x14ac:dyDescent="0.25">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634.59775280898873</v>
      </c>
      <c r="O142" s="173">
        <v>9978</v>
      </c>
      <c r="P142" s="172">
        <v>739.19999999999982</v>
      </c>
      <c r="Q142" s="172">
        <f t="shared" si="2"/>
        <v>967.60449438202227</v>
      </c>
      <c r="R142" s="173">
        <v>13212</v>
      </c>
      <c r="S142" s="172">
        <v>215</v>
      </c>
      <c r="T142" s="172">
        <f t="shared" si="3"/>
        <v>281.43258426966298</v>
      </c>
      <c r="U142" s="164"/>
      <c r="V142" s="164"/>
      <c r="W142" s="164"/>
      <c r="X142" s="164"/>
      <c r="Y142" s="164"/>
      <c r="Z142" s="164"/>
      <c r="AA142" s="164"/>
      <c r="AB142" s="164"/>
      <c r="AC142" s="164"/>
      <c r="AD142" s="164"/>
      <c r="AE142" s="164"/>
      <c r="AF142" s="164"/>
    </row>
    <row r="143" spans="1:32" x14ac:dyDescent="0.25">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870.91273062730625</v>
      </c>
      <c r="O143" s="173">
        <v>7776</v>
      </c>
      <c r="P143" s="172">
        <v>877</v>
      </c>
      <c r="Q143" s="172">
        <f t="shared" si="2"/>
        <v>1131.0387453874539</v>
      </c>
      <c r="R143" s="173">
        <v>10538</v>
      </c>
      <c r="S143" s="172">
        <v>164.1</v>
      </c>
      <c r="T143" s="172">
        <f t="shared" si="3"/>
        <v>211.63450184501846</v>
      </c>
      <c r="U143" s="164"/>
      <c r="V143" s="164"/>
      <c r="W143" s="164"/>
      <c r="X143" s="164"/>
      <c r="Y143" s="164"/>
      <c r="Z143" s="164"/>
      <c r="AA143" s="164"/>
      <c r="AB143" s="164"/>
      <c r="AC143" s="164"/>
      <c r="AD143" s="164"/>
      <c r="AE143" s="164"/>
      <c r="AF143" s="164"/>
    </row>
    <row r="144" spans="1:32" x14ac:dyDescent="0.25">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576.54744525547449</v>
      </c>
      <c r="O144" s="173">
        <v>5711</v>
      </c>
      <c r="P144" s="172">
        <v>923</v>
      </c>
      <c r="Q144" s="172">
        <f t="shared" si="2"/>
        <v>1177.330291970803</v>
      </c>
      <c r="R144" s="173">
        <v>11841</v>
      </c>
      <c r="S144" s="172">
        <v>190.29999999999998</v>
      </c>
      <c r="T144" s="172">
        <f t="shared" si="3"/>
        <v>242.73667883211678</v>
      </c>
      <c r="U144" s="164"/>
      <c r="V144" s="164"/>
      <c r="W144" s="164"/>
      <c r="X144" s="164"/>
      <c r="Y144" s="164"/>
      <c r="Z144" s="164"/>
      <c r="AA144" s="164"/>
      <c r="AB144" s="164"/>
      <c r="AC144" s="164"/>
      <c r="AD144" s="164"/>
      <c r="AE144" s="164"/>
      <c r="AF144" s="164"/>
    </row>
    <row r="145" spans="1:32" x14ac:dyDescent="0.25">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517.81609620721576</v>
      </c>
      <c r="O145" s="173">
        <v>15359</v>
      </c>
      <c r="P145" s="172">
        <v>1172.1999999999998</v>
      </c>
      <c r="Q145" s="172">
        <f t="shared" si="2"/>
        <v>1515.9441258094357</v>
      </c>
      <c r="R145" s="173">
        <v>13534</v>
      </c>
      <c r="S145" s="172">
        <v>158.5</v>
      </c>
      <c r="T145" s="172">
        <f t="shared" si="3"/>
        <v>204.97964847363554</v>
      </c>
      <c r="U145" s="164"/>
      <c r="V145" s="164"/>
      <c r="W145" s="164"/>
      <c r="X145" s="164"/>
      <c r="Y145" s="164"/>
      <c r="Z145" s="164"/>
      <c r="AA145" s="164"/>
      <c r="AB145" s="164"/>
      <c r="AC145" s="164"/>
      <c r="AD145" s="164"/>
      <c r="AE145" s="164"/>
      <c r="AF145" s="164"/>
    </row>
    <row r="146" spans="1:32" x14ac:dyDescent="0.25">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655.14369825206973</v>
      </c>
      <c r="O146" s="173">
        <v>9601</v>
      </c>
      <c r="P146" s="172">
        <v>803.30000000000018</v>
      </c>
      <c r="Q146" s="172">
        <f t="shared" si="2"/>
        <v>1033.13100275989</v>
      </c>
      <c r="R146" s="173">
        <v>12341</v>
      </c>
      <c r="S146" s="172">
        <v>258.5</v>
      </c>
      <c r="T146" s="172">
        <f t="shared" si="3"/>
        <v>332.45906163753449</v>
      </c>
      <c r="U146" s="164"/>
      <c r="V146" s="164"/>
      <c r="W146" s="164"/>
      <c r="X146" s="164"/>
      <c r="Y146" s="164"/>
      <c r="Z146" s="164"/>
      <c r="AA146" s="164"/>
      <c r="AB146" s="164"/>
      <c r="AC146" s="164"/>
      <c r="AD146" s="164"/>
      <c r="AE146" s="164"/>
      <c r="AF146" s="164"/>
    </row>
    <row r="147" spans="1:32" x14ac:dyDescent="0.25">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596.67612076852708</v>
      </c>
      <c r="O147" s="173">
        <v>6856</v>
      </c>
      <c r="P147" s="172">
        <v>820.40000000000009</v>
      </c>
      <c r="Q147" s="172">
        <f t="shared" si="2"/>
        <v>1049.331381518756</v>
      </c>
      <c r="R147" s="173">
        <v>9371</v>
      </c>
      <c r="S147" s="172">
        <v>197.9</v>
      </c>
      <c r="T147" s="172">
        <f t="shared" si="3"/>
        <v>253.12369624885639</v>
      </c>
      <c r="U147" s="164"/>
      <c r="V147" s="164"/>
      <c r="W147" s="164"/>
      <c r="X147" s="164"/>
      <c r="Y147" s="164"/>
      <c r="Z147" s="164"/>
      <c r="AA147" s="164"/>
      <c r="AB147" s="164"/>
      <c r="AC147" s="164"/>
      <c r="AD147" s="164"/>
      <c r="AE147" s="164"/>
      <c r="AF147" s="164"/>
    </row>
    <row r="148" spans="1:32" x14ac:dyDescent="0.25">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519.16636363636371</v>
      </c>
      <c r="O148" s="173">
        <v>9323</v>
      </c>
      <c r="P148" s="172">
        <v>689.09999999999991</v>
      </c>
      <c r="Q148" s="172">
        <f t="shared" si="2"/>
        <v>875.78345454545456</v>
      </c>
      <c r="R148" s="173">
        <v>14749</v>
      </c>
      <c r="S148" s="172">
        <v>233.49999999999997</v>
      </c>
      <c r="T148" s="172">
        <f t="shared" si="3"/>
        <v>296.75727272727272</v>
      </c>
      <c r="U148" s="164"/>
      <c r="V148" s="164"/>
      <c r="W148" s="164"/>
      <c r="X148" s="164"/>
      <c r="Y148" s="164"/>
      <c r="Z148" s="164"/>
      <c r="AA148" s="164"/>
      <c r="AB148" s="164"/>
      <c r="AC148" s="164"/>
      <c r="AD148" s="164"/>
      <c r="AE148" s="164"/>
      <c r="AF148" s="164"/>
    </row>
    <row r="149" spans="1:32" x14ac:dyDescent="0.25">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641.60036496350369</v>
      </c>
      <c r="O149" s="173">
        <v>17422</v>
      </c>
      <c r="P149" s="172">
        <v>895.90000000000009</v>
      </c>
      <c r="Q149" s="172">
        <f t="shared" si="2"/>
        <v>1142.7629562043799</v>
      </c>
      <c r="R149" s="173">
        <v>14722</v>
      </c>
      <c r="S149" s="172">
        <v>184.5</v>
      </c>
      <c r="T149" s="172">
        <f t="shared" si="3"/>
        <v>235.33850364963507</v>
      </c>
      <c r="U149" s="164"/>
      <c r="V149" s="164"/>
      <c r="W149" s="164"/>
      <c r="X149" s="164"/>
      <c r="Y149" s="164"/>
      <c r="Z149" s="164"/>
      <c r="AA149" s="164"/>
      <c r="AB149" s="164"/>
      <c r="AC149" s="164"/>
      <c r="AD149" s="164"/>
      <c r="AE149" s="164"/>
      <c r="AF149" s="164"/>
    </row>
    <row r="150" spans="1:32" x14ac:dyDescent="0.25">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584.64108108108121</v>
      </c>
      <c r="O150" s="173">
        <v>8123</v>
      </c>
      <c r="P150" s="172">
        <v>938.5</v>
      </c>
      <c r="Q150" s="172">
        <f t="shared" si="2"/>
        <v>1182.0027027027029</v>
      </c>
      <c r="R150" s="173">
        <v>14689</v>
      </c>
      <c r="S150" s="172">
        <v>194.00000000000011</v>
      </c>
      <c r="T150" s="172">
        <f t="shared" si="3"/>
        <v>244.33513513513529</v>
      </c>
      <c r="U150" s="164"/>
      <c r="V150" s="164"/>
      <c r="W150" s="164"/>
      <c r="X150" s="164"/>
      <c r="Y150" s="164"/>
      <c r="Z150" s="164"/>
      <c r="AA150" s="164"/>
      <c r="AB150" s="164"/>
      <c r="AC150" s="164"/>
      <c r="AD150" s="164"/>
      <c r="AE150" s="164"/>
      <c r="AF150" s="164"/>
    </row>
    <row r="151" spans="1:32" x14ac:dyDescent="0.25">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764.63036649214666</v>
      </c>
      <c r="O151" s="173">
        <v>6823</v>
      </c>
      <c r="P151" s="172">
        <v>1087.2</v>
      </c>
      <c r="Q151" s="172">
        <f t="shared" si="2"/>
        <v>1326.2701570680631</v>
      </c>
      <c r="R151" s="173">
        <v>10626</v>
      </c>
      <c r="S151" s="172">
        <v>183</v>
      </c>
      <c r="T151" s="172">
        <f t="shared" si="3"/>
        <v>223.24083769633512</v>
      </c>
      <c r="U151" s="164"/>
      <c r="V151" s="164"/>
      <c r="W151" s="164"/>
      <c r="X151" s="164"/>
      <c r="Y151" s="164"/>
      <c r="Z151" s="164"/>
      <c r="AA151" s="164"/>
      <c r="AB151" s="164"/>
      <c r="AC151" s="164"/>
      <c r="AD151" s="164"/>
      <c r="AE151" s="164"/>
      <c r="AF151" s="164"/>
    </row>
    <row r="152" spans="1:32" x14ac:dyDescent="0.25">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505.54568121104205</v>
      </c>
      <c r="O152" s="173">
        <v>5618</v>
      </c>
      <c r="P152" s="172">
        <v>817.8</v>
      </c>
      <c r="Q152" s="172">
        <f t="shared" si="2"/>
        <v>1018.0626892252894</v>
      </c>
      <c r="R152" s="173">
        <v>12719</v>
      </c>
      <c r="S152" s="172">
        <v>203.2</v>
      </c>
      <c r="T152" s="172">
        <f t="shared" si="3"/>
        <v>252.95957257346396</v>
      </c>
      <c r="U152" s="164"/>
      <c r="V152" s="164"/>
      <c r="W152" s="164"/>
      <c r="X152" s="164"/>
      <c r="Y152" s="164"/>
      <c r="Z152" s="164"/>
      <c r="AA152" s="164"/>
      <c r="AB152" s="164"/>
      <c r="AC152" s="164"/>
      <c r="AD152" s="164"/>
      <c r="AE152" s="164"/>
      <c r="AF152" s="164"/>
    </row>
    <row r="153" spans="1:32" x14ac:dyDescent="0.25">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537.83646112600536</v>
      </c>
      <c r="O153" s="173">
        <v>16056</v>
      </c>
      <c r="P153" s="172">
        <v>860.19999999999982</v>
      </c>
      <c r="Q153" s="172">
        <f t="shared" si="2"/>
        <v>1074.6734584450401</v>
      </c>
      <c r="R153" s="173">
        <v>13690</v>
      </c>
      <c r="S153" s="172">
        <v>188.8</v>
      </c>
      <c r="T153" s="172">
        <f t="shared" si="3"/>
        <v>235.87345844504023</v>
      </c>
      <c r="U153" s="164"/>
      <c r="V153" s="164"/>
      <c r="W153" s="164"/>
      <c r="X153" s="164"/>
      <c r="Y153" s="164"/>
      <c r="Z153" s="164"/>
      <c r="AA153" s="164"/>
      <c r="AB153" s="164"/>
      <c r="AC153" s="164"/>
      <c r="AD153" s="164"/>
      <c r="AE153" s="164"/>
      <c r="AF153" s="164"/>
    </row>
    <row r="154" spans="1:32" x14ac:dyDescent="0.25">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585.89360568383654</v>
      </c>
      <c r="O154" s="173">
        <v>7652</v>
      </c>
      <c r="P154" s="172">
        <v>762.30000000000018</v>
      </c>
      <c r="Q154" s="172">
        <f t="shared" si="2"/>
        <v>946.44351687389019</v>
      </c>
      <c r="R154" s="173">
        <v>11607</v>
      </c>
      <c r="S154" s="172">
        <v>220.90000000000009</v>
      </c>
      <c r="T154" s="172">
        <f t="shared" si="3"/>
        <v>274.26127886323286</v>
      </c>
      <c r="U154" s="164"/>
      <c r="V154" s="164"/>
      <c r="W154" s="164"/>
      <c r="X154" s="164"/>
      <c r="Y154" s="164"/>
      <c r="Z154" s="164"/>
      <c r="AA154" s="164"/>
      <c r="AB154" s="164"/>
      <c r="AC154" s="164"/>
      <c r="AD154" s="164"/>
      <c r="AE154" s="164"/>
      <c r="AF154" s="164"/>
    </row>
    <row r="155" spans="1:32" x14ac:dyDescent="0.25">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642.75719360568382</v>
      </c>
      <c r="O155" s="173">
        <v>7033</v>
      </c>
      <c r="P155" s="172">
        <v>735.2</v>
      </c>
      <c r="Q155" s="172">
        <f t="shared" si="2"/>
        <v>912.79715808170533</v>
      </c>
      <c r="R155" s="173">
        <v>8913</v>
      </c>
      <c r="S155" s="172">
        <v>178.89999999999998</v>
      </c>
      <c r="T155" s="172">
        <f t="shared" si="3"/>
        <v>222.11563055062166</v>
      </c>
      <c r="U155" s="164"/>
      <c r="V155" s="164"/>
      <c r="W155" s="164"/>
      <c r="X155" s="164"/>
      <c r="Y155" s="164"/>
      <c r="Z155" s="164"/>
      <c r="AA155" s="164"/>
      <c r="AB155" s="164"/>
      <c r="AC155" s="164"/>
      <c r="AD155" s="164"/>
      <c r="AE155" s="164"/>
      <c r="AF155" s="164"/>
    </row>
    <row r="156" spans="1:32" x14ac:dyDescent="0.25">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424.94761904761901</v>
      </c>
      <c r="O156" s="173">
        <v>6436</v>
      </c>
      <c r="P156" s="172">
        <v>708.3</v>
      </c>
      <c r="Q156" s="172">
        <f t="shared" si="2"/>
        <v>873.1952380952381</v>
      </c>
      <c r="R156" s="173">
        <v>10802</v>
      </c>
      <c r="S156" s="172">
        <v>228.40000000000003</v>
      </c>
      <c r="T156" s="172">
        <f t="shared" si="3"/>
        <v>281.5724867724868</v>
      </c>
      <c r="U156" s="164"/>
      <c r="V156" s="164"/>
      <c r="W156" s="164"/>
      <c r="X156" s="164"/>
      <c r="Y156" s="164"/>
      <c r="Z156" s="164"/>
      <c r="AA156" s="164"/>
      <c r="AB156" s="164"/>
      <c r="AC156" s="164"/>
      <c r="AD156" s="164"/>
      <c r="AE156" s="164"/>
      <c r="AF156" s="164"/>
    </row>
    <row r="157" spans="1:32" x14ac:dyDescent="0.25">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561.79805309734502</v>
      </c>
      <c r="O157" s="173">
        <v>11805</v>
      </c>
      <c r="P157" s="172">
        <v>652.69999999999982</v>
      </c>
      <c r="Q157" s="172">
        <f t="shared" si="2"/>
        <v>807.49964601769898</v>
      </c>
      <c r="R157" s="173">
        <v>11365</v>
      </c>
      <c r="S157" s="172">
        <v>160.7999999999999</v>
      </c>
      <c r="T157" s="172">
        <f t="shared" si="3"/>
        <v>198.93663716814149</v>
      </c>
      <c r="U157" s="164"/>
      <c r="V157" s="164"/>
      <c r="W157" s="164"/>
      <c r="X157" s="164"/>
      <c r="Y157" s="164"/>
      <c r="Z157" s="164"/>
      <c r="AA157" s="164"/>
      <c r="AB157" s="164"/>
      <c r="AC157" s="164"/>
      <c r="AD157" s="164"/>
      <c r="AE157" s="164"/>
      <c r="AF157" s="164"/>
    </row>
    <row r="158" spans="1:32" x14ac:dyDescent="0.25">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525.10842105263202</v>
      </c>
      <c r="O158" s="173">
        <v>10088</v>
      </c>
      <c r="P158" s="172">
        <v>709.40000000000055</v>
      </c>
      <c r="Q158" s="172">
        <f t="shared" si="2"/>
        <v>869.94842105263228</v>
      </c>
      <c r="R158" s="173">
        <v>9276</v>
      </c>
      <c r="S158" s="172">
        <v>162.90000000000009</v>
      </c>
      <c r="T158" s="172">
        <f t="shared" si="3"/>
        <v>199.76684210526329</v>
      </c>
      <c r="U158" s="164"/>
      <c r="V158" s="164"/>
      <c r="W158" s="164"/>
      <c r="X158" s="164"/>
      <c r="Y158" s="164"/>
      <c r="Z158" s="164"/>
      <c r="AA158" s="164"/>
      <c r="AB158" s="164"/>
      <c r="AC158" s="164"/>
      <c r="AD158" s="164"/>
      <c r="AE158" s="164"/>
      <c r="AF158" s="164"/>
    </row>
    <row r="159" spans="1:32" x14ac:dyDescent="0.25">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513.95250659630608</v>
      </c>
      <c r="O159" s="173">
        <v>7287</v>
      </c>
      <c r="P159" s="172">
        <v>715.2</v>
      </c>
      <c r="Q159" s="172">
        <f t="shared" si="2"/>
        <v>879.37519788918212</v>
      </c>
      <c r="R159" s="173">
        <v>7498</v>
      </c>
      <c r="S159" s="172">
        <v>159.69999999999999</v>
      </c>
      <c r="T159" s="172">
        <f t="shared" si="3"/>
        <v>196.35936675461741</v>
      </c>
      <c r="U159" s="164"/>
      <c r="V159" s="164"/>
      <c r="W159" s="164"/>
      <c r="X159" s="164"/>
      <c r="Y159" s="164"/>
      <c r="Z159" s="164"/>
      <c r="AA159" s="164"/>
      <c r="AB159" s="164"/>
      <c r="AC159" s="164"/>
      <c r="AD159" s="164"/>
      <c r="AE159" s="164"/>
      <c r="AF159" s="164"/>
    </row>
    <row r="160" spans="1:32" x14ac:dyDescent="0.25">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392.21666666666675</v>
      </c>
      <c r="O160" s="173">
        <v>6172</v>
      </c>
      <c r="P160" s="172">
        <v>745.5</v>
      </c>
      <c r="Q160" s="172">
        <f t="shared" si="2"/>
        <v>904.6953125</v>
      </c>
      <c r="R160" s="173">
        <v>11610</v>
      </c>
      <c r="S160" s="172">
        <v>152.50000000000006</v>
      </c>
      <c r="T160" s="172">
        <f t="shared" si="3"/>
        <v>185.06510416666677</v>
      </c>
      <c r="U160" s="164"/>
      <c r="V160" s="164"/>
      <c r="W160" s="164"/>
      <c r="X160" s="164"/>
      <c r="Y160" s="164"/>
      <c r="Z160" s="164"/>
      <c r="AA160" s="164"/>
      <c r="AB160" s="164"/>
      <c r="AC160" s="164"/>
      <c r="AD160" s="164"/>
      <c r="AE160" s="164"/>
      <c r="AF160" s="164"/>
    </row>
    <row r="161" spans="1:32" x14ac:dyDescent="0.25">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544.50338835794958</v>
      </c>
      <c r="O161" s="173">
        <v>6734</v>
      </c>
      <c r="P161" s="172">
        <v>832.10000000000014</v>
      </c>
      <c r="Q161" s="172">
        <f t="shared" si="2"/>
        <v>1010.6653344917466</v>
      </c>
      <c r="R161" s="173">
        <v>8742</v>
      </c>
      <c r="S161" s="172">
        <v>152.99999999999994</v>
      </c>
      <c r="T161" s="172">
        <f t="shared" si="3"/>
        <v>185.8331885317115</v>
      </c>
      <c r="U161" s="164"/>
      <c r="V161" s="164"/>
      <c r="W161" s="164"/>
      <c r="X161" s="164"/>
      <c r="Y161" s="164"/>
      <c r="Z161" s="164"/>
      <c r="AA161" s="164"/>
      <c r="AB161" s="164"/>
      <c r="AC161" s="164"/>
      <c r="AD161" s="164"/>
      <c r="AE161" s="164"/>
      <c r="AF161" s="164"/>
    </row>
    <row r="162" spans="1:32" x14ac:dyDescent="0.25">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577.03655172413789</v>
      </c>
      <c r="O162" s="173">
        <v>8144</v>
      </c>
      <c r="P162" s="172">
        <v>795.79999999999973</v>
      </c>
      <c r="Q162" s="172">
        <f t="shared" si="2"/>
        <v>959.07620689655141</v>
      </c>
      <c r="R162" s="173">
        <v>11407</v>
      </c>
      <c r="S162" s="172">
        <v>142.00000000000006</v>
      </c>
      <c r="T162" s="172">
        <f t="shared" si="3"/>
        <v>171.13448275862078</v>
      </c>
      <c r="U162" s="164"/>
      <c r="V162" s="164"/>
      <c r="W162" s="164"/>
      <c r="X162" s="164"/>
      <c r="Y162" s="164"/>
      <c r="Z162" s="164"/>
      <c r="AA162" s="164"/>
      <c r="AB162" s="164"/>
      <c r="AC162" s="164"/>
      <c r="AD162" s="164"/>
      <c r="AE162" s="164"/>
      <c r="AF162" s="164"/>
    </row>
    <row r="163" spans="1:32" x14ac:dyDescent="0.25">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701.39794168096068</v>
      </c>
      <c r="O163" s="173">
        <v>6106</v>
      </c>
      <c r="P163" s="172">
        <v>947.2</v>
      </c>
      <c r="Q163" s="172">
        <f t="shared" si="2"/>
        <v>1135.6651801029161</v>
      </c>
      <c r="R163" s="173">
        <v>7106</v>
      </c>
      <c r="S163" s="172">
        <v>150.6</v>
      </c>
      <c r="T163" s="172">
        <f t="shared" si="3"/>
        <v>180.56500857632935</v>
      </c>
      <c r="U163" s="164"/>
      <c r="V163" s="164"/>
      <c r="W163" s="164"/>
      <c r="X163" s="164"/>
      <c r="Y163" s="164"/>
      <c r="Z163" s="164"/>
      <c r="AA163" s="164"/>
      <c r="AB163" s="164"/>
      <c r="AC163" s="164"/>
      <c r="AD163" s="164"/>
      <c r="AE163" s="164"/>
      <c r="AF163" s="164"/>
    </row>
    <row r="164" spans="1:32" x14ac:dyDescent="0.25">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514.37862595419836</v>
      </c>
      <c r="O164" s="173">
        <v>5246</v>
      </c>
      <c r="P164" s="172">
        <v>811.2</v>
      </c>
      <c r="Q164" s="172">
        <f t="shared" si="2"/>
        <v>961.88091603053442</v>
      </c>
      <c r="R164" s="173">
        <v>9193</v>
      </c>
      <c r="S164" s="172">
        <v>176.1</v>
      </c>
      <c r="T164" s="172">
        <f t="shared" si="3"/>
        <v>208.81068702290077</v>
      </c>
      <c r="U164" s="164"/>
      <c r="V164" s="164"/>
      <c r="W164" s="164"/>
      <c r="X164" s="164"/>
      <c r="Y164" s="164"/>
      <c r="Z164" s="164"/>
      <c r="AA164" s="164"/>
      <c r="AB164" s="164"/>
      <c r="AC164" s="164"/>
      <c r="AD164" s="164"/>
      <c r="AE164" s="164"/>
      <c r="AF164" s="164"/>
    </row>
    <row r="165" spans="1:32" x14ac:dyDescent="0.25">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591.85575447570329</v>
      </c>
      <c r="O165" s="173">
        <v>9450</v>
      </c>
      <c r="P165" s="172">
        <v>855.90000000000009</v>
      </c>
      <c r="Q165" s="172">
        <f t="shared" si="2"/>
        <v>1020.075191815857</v>
      </c>
      <c r="R165" s="173">
        <v>10840</v>
      </c>
      <c r="S165" s="172">
        <v>167.10000000000002</v>
      </c>
      <c r="T165" s="172">
        <f t="shared" si="3"/>
        <v>199.15242966751921</v>
      </c>
      <c r="U165" s="164"/>
      <c r="V165" s="164"/>
      <c r="W165" s="164"/>
      <c r="X165" s="164"/>
      <c r="Y165" s="164"/>
      <c r="Z165" s="164"/>
      <c r="AA165" s="164"/>
      <c r="AB165" s="164"/>
      <c r="AC165" s="164"/>
      <c r="AD165" s="164"/>
      <c r="AE165" s="164"/>
      <c r="AF165" s="164"/>
    </row>
    <row r="166" spans="1:32" x14ac:dyDescent="0.25">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617.46957983193295</v>
      </c>
      <c r="O166" s="173">
        <v>10233</v>
      </c>
      <c r="P166" s="172">
        <v>826</v>
      </c>
      <c r="Q166" s="172">
        <f t="shared" si="2"/>
        <v>970.37647058823541</v>
      </c>
      <c r="R166" s="173">
        <v>9520</v>
      </c>
      <c r="S166" s="172">
        <v>144.09999999999997</v>
      </c>
      <c r="T166" s="172">
        <f t="shared" si="3"/>
        <v>169.28722689075627</v>
      </c>
      <c r="U166" s="164"/>
      <c r="V166" s="164"/>
      <c r="W166" s="164"/>
      <c r="X166" s="164"/>
      <c r="Y166" s="164"/>
      <c r="Z166" s="164"/>
      <c r="AA166" s="164"/>
      <c r="AB166" s="164"/>
      <c r="AC166" s="164"/>
      <c r="AD166" s="164"/>
      <c r="AE166" s="164"/>
      <c r="AF166" s="164"/>
    </row>
    <row r="167" spans="1:32" x14ac:dyDescent="0.25">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772.8857872340426</v>
      </c>
      <c r="O167" s="173">
        <v>7737</v>
      </c>
      <c r="P167" s="172">
        <v>1092.1999999999998</v>
      </c>
      <c r="Q167" s="172">
        <f t="shared" si="2"/>
        <v>1299.4856170212765</v>
      </c>
      <c r="R167" s="173">
        <v>8112</v>
      </c>
      <c r="S167" s="172">
        <v>167.4</v>
      </c>
      <c r="T167" s="172">
        <f t="shared" si="3"/>
        <v>199.17038297872341</v>
      </c>
      <c r="U167" s="164"/>
      <c r="V167" s="164"/>
      <c r="W167" s="164"/>
      <c r="X167" s="164"/>
      <c r="Y167" s="164"/>
      <c r="Z167" s="164"/>
      <c r="AA167" s="164"/>
      <c r="AB167" s="164"/>
      <c r="AC167" s="164"/>
      <c r="AD167" s="164"/>
      <c r="AE167" s="164"/>
      <c r="AF167" s="164"/>
    </row>
    <row r="168" spans="1:32" x14ac:dyDescent="0.25">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607.65139475908711</v>
      </c>
      <c r="O168" s="173">
        <v>5067</v>
      </c>
      <c r="P168" s="172">
        <v>1041.6999999999998</v>
      </c>
      <c r="Q168" s="172">
        <f t="shared" ref="Q168:Q189" si="5">P168/I168*$I$69</f>
        <v>1231.0199492814877</v>
      </c>
      <c r="R168" s="173">
        <v>10608</v>
      </c>
      <c r="S168" s="172">
        <v>160.99999999999997</v>
      </c>
      <c r="T168" s="172">
        <f t="shared" ref="T168:T189" si="6">S168/I168*$I$69</f>
        <v>190.26035502958578</v>
      </c>
      <c r="U168" s="164"/>
      <c r="V168" s="164"/>
      <c r="W168" s="164"/>
      <c r="X168" s="164"/>
      <c r="Y168" s="164"/>
      <c r="Z168" s="164"/>
      <c r="AA168" s="164"/>
      <c r="AB168" s="164"/>
      <c r="AC168" s="164"/>
      <c r="AD168" s="164"/>
      <c r="AE168" s="164"/>
      <c r="AF168" s="164"/>
    </row>
    <row r="169" spans="1:32" x14ac:dyDescent="0.25">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776.37657045840456</v>
      </c>
      <c r="O169" s="173">
        <v>6417</v>
      </c>
      <c r="P169" s="172">
        <v>679.60000000000036</v>
      </c>
      <c r="Q169" s="172">
        <f t="shared" si="5"/>
        <v>806.52020373514483</v>
      </c>
      <c r="R169" s="173">
        <v>10319</v>
      </c>
      <c r="S169" s="172">
        <v>152.89999999999998</v>
      </c>
      <c r="T169" s="172">
        <f t="shared" si="6"/>
        <v>181.45517826825125</v>
      </c>
      <c r="U169" s="164"/>
      <c r="V169" s="164"/>
      <c r="W169" s="164"/>
      <c r="X169" s="164"/>
      <c r="Y169" s="164"/>
      <c r="Z169" s="164"/>
      <c r="AA169" s="164"/>
      <c r="AB169" s="164"/>
      <c r="AC169" s="164"/>
      <c r="AD169" s="164"/>
      <c r="AE169" s="164"/>
      <c r="AF169" s="164"/>
    </row>
    <row r="170" spans="1:32" x14ac:dyDescent="0.25">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656.41192052980102</v>
      </c>
      <c r="O170" s="173">
        <v>5114</v>
      </c>
      <c r="P170" s="172">
        <v>911.69999999999982</v>
      </c>
      <c r="Q170" s="172">
        <f t="shared" si="5"/>
        <v>1055.096523178808</v>
      </c>
      <c r="R170" s="173">
        <v>8645</v>
      </c>
      <c r="S170" s="172">
        <v>142.80000000000007</v>
      </c>
      <c r="T170" s="172">
        <f t="shared" si="6"/>
        <v>165.26026490066235</v>
      </c>
      <c r="U170" s="164"/>
      <c r="V170" s="164"/>
      <c r="W170" s="164"/>
      <c r="X170" s="164"/>
      <c r="Y170" s="164"/>
      <c r="Z170" s="164"/>
      <c r="AA170" s="164"/>
      <c r="AB170" s="164"/>
      <c r="AC170" s="164"/>
      <c r="AD170" s="164"/>
      <c r="AE170" s="164"/>
      <c r="AF170" s="164"/>
    </row>
    <row r="171" spans="1:32" x14ac:dyDescent="0.25">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678.81558654634944</v>
      </c>
      <c r="O171" s="173">
        <v>6274</v>
      </c>
      <c r="P171" s="172">
        <v>963.6</v>
      </c>
      <c r="Q171" s="172">
        <f t="shared" si="5"/>
        <v>1105.0966365873669</v>
      </c>
      <c r="R171" s="173">
        <v>7939</v>
      </c>
      <c r="S171" s="172">
        <v>160.1</v>
      </c>
      <c r="T171" s="172">
        <f t="shared" si="6"/>
        <v>183.60935192780968</v>
      </c>
      <c r="U171" s="164"/>
      <c r="V171" s="164"/>
      <c r="W171" s="164"/>
      <c r="X171" s="164"/>
      <c r="Y171" s="164"/>
      <c r="Z171" s="164"/>
      <c r="AA171" s="164"/>
      <c r="AB171" s="164"/>
      <c r="AC171" s="164"/>
      <c r="AD171" s="164"/>
      <c r="AE171" s="164"/>
      <c r="AF171" s="164"/>
    </row>
    <row r="172" spans="1:32" x14ac:dyDescent="0.25">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628.41245901639354</v>
      </c>
      <c r="O172" s="173">
        <v>5831</v>
      </c>
      <c r="P172" s="172">
        <v>1153.8000000000002</v>
      </c>
      <c r="Q172" s="172">
        <f t="shared" si="5"/>
        <v>1322.1413114754102</v>
      </c>
      <c r="R172" s="173">
        <v>10207</v>
      </c>
      <c r="S172" s="172">
        <v>188.4</v>
      </c>
      <c r="T172" s="172">
        <f t="shared" si="6"/>
        <v>215.88786885245906</v>
      </c>
      <c r="U172" s="164"/>
      <c r="V172" s="164"/>
      <c r="W172" s="164"/>
      <c r="X172" s="164"/>
      <c r="Y172" s="164"/>
      <c r="Z172" s="164"/>
      <c r="AA172" s="164"/>
      <c r="AB172" s="164"/>
      <c r="AC172" s="164"/>
      <c r="AD172" s="164"/>
      <c r="AE172" s="164"/>
      <c r="AF172" s="164"/>
    </row>
    <row r="173" spans="1:32" x14ac:dyDescent="0.25">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820.74297319252685</v>
      </c>
      <c r="O173" s="173">
        <v>12252</v>
      </c>
      <c r="P173" s="172">
        <v>1486.4999999999995</v>
      </c>
      <c r="Q173" s="172">
        <f t="shared" si="5"/>
        <v>1688.1616571892766</v>
      </c>
      <c r="R173" s="173">
        <v>11007</v>
      </c>
      <c r="S173" s="172">
        <v>186.29999999999995</v>
      </c>
      <c r="T173" s="172">
        <f t="shared" si="6"/>
        <v>211.57384240454911</v>
      </c>
      <c r="U173" s="164"/>
      <c r="V173" s="164"/>
      <c r="W173" s="164"/>
      <c r="X173" s="164"/>
      <c r="Y173" s="164"/>
      <c r="Z173" s="164"/>
      <c r="AA173" s="164"/>
      <c r="AB173" s="164"/>
      <c r="AC173" s="164"/>
      <c r="AD173" s="164"/>
      <c r="AE173" s="164"/>
      <c r="AF173" s="164"/>
    </row>
    <row r="174" spans="1:32" x14ac:dyDescent="0.25">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788.23881315156405</v>
      </c>
      <c r="O174" s="173">
        <v>7247</v>
      </c>
      <c r="P174" s="172">
        <v>1160</v>
      </c>
      <c r="Q174" s="172">
        <f t="shared" si="5"/>
        <v>1300.4651162790699</v>
      </c>
      <c r="R174" s="173">
        <v>10145</v>
      </c>
      <c r="S174" s="172">
        <v>269.60000000000014</v>
      </c>
      <c r="T174" s="172">
        <f t="shared" si="6"/>
        <v>302.2460304731357</v>
      </c>
      <c r="U174" s="164"/>
      <c r="V174" s="164"/>
      <c r="W174" s="164"/>
      <c r="X174" s="164"/>
      <c r="Y174" s="164"/>
      <c r="Z174" s="164"/>
      <c r="AA174" s="164"/>
      <c r="AB174" s="164"/>
      <c r="AC174" s="164"/>
      <c r="AD174" s="164"/>
      <c r="AE174" s="164"/>
      <c r="AF174" s="164"/>
    </row>
    <row r="175" spans="1:32" x14ac:dyDescent="0.25">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827.16863999999998</v>
      </c>
      <c r="O175" s="173">
        <v>6194</v>
      </c>
      <c r="P175" s="172">
        <v>1049.9000000000001</v>
      </c>
      <c r="Q175" s="172">
        <f t="shared" si="5"/>
        <v>1174.2081600000001</v>
      </c>
      <c r="R175" s="173">
        <v>8619</v>
      </c>
      <c r="S175" s="172">
        <v>213.2</v>
      </c>
      <c r="T175" s="172">
        <f t="shared" si="6"/>
        <v>238.44288000000003</v>
      </c>
      <c r="U175" s="164"/>
      <c r="V175" s="164"/>
      <c r="W175" s="164"/>
      <c r="X175" s="164"/>
      <c r="Y175" s="164"/>
      <c r="Z175" s="164"/>
      <c r="AA175" s="164"/>
      <c r="AB175" s="164"/>
      <c r="AC175" s="164"/>
      <c r="AD175" s="164"/>
      <c r="AE175" s="164"/>
      <c r="AF175" s="164"/>
    </row>
    <row r="176" spans="1:32" x14ac:dyDescent="0.25">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671.52935560859203</v>
      </c>
      <c r="O176" s="173">
        <v>5486</v>
      </c>
      <c r="P176" s="172">
        <v>1077.9000000000001</v>
      </c>
      <c r="Q176" s="172">
        <f t="shared" si="5"/>
        <v>1198.8100238663485</v>
      </c>
      <c r="R176" s="173">
        <v>11296</v>
      </c>
      <c r="S176" s="172">
        <v>235.3</v>
      </c>
      <c r="T176" s="172">
        <f t="shared" si="6"/>
        <v>261.69403341288785</v>
      </c>
      <c r="U176" s="164"/>
      <c r="V176" s="164"/>
      <c r="W176" s="164"/>
      <c r="X176" s="164"/>
      <c r="Y176" s="164"/>
      <c r="Z176" s="164"/>
      <c r="AA176" s="164"/>
      <c r="AB176" s="164"/>
      <c r="AC176" s="164"/>
      <c r="AD176" s="164"/>
      <c r="AE176" s="164"/>
      <c r="AF176" s="164"/>
    </row>
    <row r="177" spans="1:32" x14ac:dyDescent="0.25">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887.07224880382762</v>
      </c>
      <c r="O177" s="173">
        <v>13278</v>
      </c>
      <c r="P177" s="172">
        <v>1278.0999999999999</v>
      </c>
      <c r="Q177" s="172">
        <f t="shared" si="5"/>
        <v>1424.8674641148325</v>
      </c>
      <c r="R177" s="173">
        <v>11383</v>
      </c>
      <c r="S177" s="172">
        <v>231.79999999999995</v>
      </c>
      <c r="T177" s="172">
        <f t="shared" si="6"/>
        <v>258.41818181818178</v>
      </c>
      <c r="U177" s="164"/>
      <c r="V177" s="164"/>
      <c r="W177" s="164"/>
      <c r="X177" s="164"/>
      <c r="Y177" s="164"/>
      <c r="Z177" s="164"/>
      <c r="AA177" s="164"/>
      <c r="AB177" s="164"/>
      <c r="AC177" s="164"/>
      <c r="AD177" s="164"/>
      <c r="AE177" s="164"/>
      <c r="AF177" s="164"/>
    </row>
    <row r="178" spans="1:32" x14ac:dyDescent="0.25">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838.46872037914727</v>
      </c>
      <c r="O178" s="173">
        <v>6227</v>
      </c>
      <c r="P178" s="172">
        <v>1192.2000000000003</v>
      </c>
      <c r="Q178" s="172">
        <f t="shared" si="5"/>
        <v>1316.5052132701428</v>
      </c>
      <c r="R178" s="173">
        <v>10409</v>
      </c>
      <c r="S178" s="172">
        <v>276.40000000000009</v>
      </c>
      <c r="T178" s="172">
        <f t="shared" si="6"/>
        <v>305.21895734597172</v>
      </c>
      <c r="U178" s="164"/>
      <c r="V178" s="164"/>
      <c r="W178" s="164"/>
      <c r="X178" s="164"/>
      <c r="Y178" s="164"/>
      <c r="Z178" s="164"/>
      <c r="AA178" s="164"/>
      <c r="AB178" s="164"/>
      <c r="AC178" s="164"/>
      <c r="AD178" s="164"/>
      <c r="AE178" s="164"/>
      <c r="AF178" s="164"/>
    </row>
    <row r="179" spans="1:32" x14ac:dyDescent="0.25">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1839.2608471236388</v>
      </c>
      <c r="O179" s="173">
        <v>6690</v>
      </c>
      <c r="P179" s="172">
        <v>1648.5</v>
      </c>
      <c r="Q179" s="172">
        <f t="shared" si="5"/>
        <v>1790.6783216783222</v>
      </c>
      <c r="R179" s="173">
        <v>7227</v>
      </c>
      <c r="S179" s="172">
        <v>243.10000000000002</v>
      </c>
      <c r="T179" s="172">
        <f t="shared" si="6"/>
        <v>264.06666666666672</v>
      </c>
      <c r="U179" s="164"/>
      <c r="V179" s="164"/>
      <c r="W179" s="164"/>
      <c r="X179" s="164"/>
      <c r="Y179" s="164"/>
      <c r="Z179" s="164"/>
      <c r="AA179" s="164"/>
      <c r="AB179" s="164"/>
      <c r="AC179" s="164"/>
      <c r="AD179" s="164"/>
      <c r="AE179" s="164"/>
      <c r="AF179" s="164"/>
    </row>
    <row r="180" spans="1:32" x14ac:dyDescent="0.25">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938.11438512200402</v>
      </c>
      <c r="O180" s="173">
        <v>5716</v>
      </c>
      <c r="P180" s="172">
        <v>1381.6999999999998</v>
      </c>
      <c r="Q180" s="172">
        <f t="shared" si="5"/>
        <v>1498.5388673390223</v>
      </c>
      <c r="R180" s="173">
        <v>10696</v>
      </c>
      <c r="S180" s="172">
        <v>201.60000000000002</v>
      </c>
      <c r="T180" s="172">
        <f t="shared" si="6"/>
        <v>218.64763382467032</v>
      </c>
      <c r="U180" s="164"/>
      <c r="V180" s="164"/>
      <c r="W180" s="164"/>
      <c r="X180" s="164"/>
      <c r="Y180" s="164"/>
      <c r="Z180" s="164"/>
      <c r="AA180" s="164"/>
      <c r="AB180" s="164"/>
      <c r="AC180" s="164"/>
      <c r="AD180" s="164"/>
      <c r="AE180" s="164"/>
      <c r="AF180" s="164"/>
    </row>
    <row r="181" spans="1:32" x14ac:dyDescent="0.25">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942.62738817765103</v>
      </c>
      <c r="O181" s="173">
        <v>9089</v>
      </c>
      <c r="P181" s="172">
        <v>1286.1999999999998</v>
      </c>
      <c r="Q181" s="172">
        <f t="shared" si="5"/>
        <v>1406.9699530516432</v>
      </c>
      <c r="R181" s="173">
        <v>11532</v>
      </c>
      <c r="S181" s="172">
        <v>200.69999999999993</v>
      </c>
      <c r="T181" s="172">
        <f t="shared" si="6"/>
        <v>219.54507042253516</v>
      </c>
      <c r="U181" s="164"/>
      <c r="V181" s="164"/>
      <c r="W181" s="164"/>
      <c r="X181" s="164"/>
      <c r="Y181" s="164"/>
      <c r="Z181" s="164"/>
      <c r="AA181" s="164"/>
      <c r="AB181" s="164"/>
      <c r="AC181" s="164"/>
      <c r="AD181" s="164"/>
      <c r="AE181" s="164"/>
      <c r="AF181" s="164"/>
    </row>
    <row r="182" spans="1:32" x14ac:dyDescent="0.25">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964.3479308349622</v>
      </c>
      <c r="O182" s="173">
        <v>5858</v>
      </c>
      <c r="P182" s="172">
        <v>1310.8000000000011</v>
      </c>
      <c r="Q182" s="172">
        <f t="shared" si="5"/>
        <v>1420.5413953488385</v>
      </c>
      <c r="R182" s="173">
        <v>9548</v>
      </c>
      <c r="S182" s="172">
        <v>205</v>
      </c>
      <c r="T182" s="172">
        <f t="shared" si="6"/>
        <v>222.16279069767444</v>
      </c>
      <c r="U182" s="164"/>
      <c r="V182" s="164"/>
      <c r="W182" s="164"/>
      <c r="X182" s="164"/>
      <c r="Y182" s="164"/>
      <c r="Z182" s="164"/>
      <c r="AA182" s="164"/>
      <c r="AB182" s="164"/>
      <c r="AC182" s="164"/>
      <c r="AD182" s="164"/>
      <c r="AE182" s="164"/>
      <c r="AF182" s="164"/>
    </row>
    <row r="183" spans="1:32" x14ac:dyDescent="0.25">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1139.6824044208759</v>
      </c>
      <c r="O183" s="173">
        <v>5959</v>
      </c>
      <c r="P183" s="172">
        <v>1698.7</v>
      </c>
      <c r="Q183" s="172">
        <f t="shared" si="5"/>
        <v>1823.9497695852538</v>
      </c>
      <c r="R183" s="173">
        <v>6732</v>
      </c>
      <c r="S183" s="172">
        <v>156.5</v>
      </c>
      <c r="T183" s="172">
        <f t="shared" si="6"/>
        <v>168.03917050691248</v>
      </c>
      <c r="U183" s="164"/>
      <c r="V183" s="164"/>
      <c r="W183" s="164"/>
      <c r="X183" s="164"/>
      <c r="Y183" s="164"/>
      <c r="Z183" s="164"/>
      <c r="AA183" s="164"/>
      <c r="AB183" s="164"/>
      <c r="AC183" s="164"/>
      <c r="AD183" s="164"/>
      <c r="AE183" s="164"/>
      <c r="AF183" s="164"/>
    </row>
    <row r="184" spans="1:32" x14ac:dyDescent="0.25">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828.75050175980073</v>
      </c>
      <c r="O184" s="173">
        <v>7524</v>
      </c>
      <c r="P184" s="172">
        <v>1533.4000000000003</v>
      </c>
      <c r="Q184" s="172">
        <f t="shared" si="5"/>
        <v>1636.4070229007636</v>
      </c>
      <c r="R184" s="173">
        <v>10017</v>
      </c>
      <c r="S184" s="172">
        <v>197.79999999999995</v>
      </c>
      <c r="T184" s="172">
        <f t="shared" si="6"/>
        <v>211.08732824427477</v>
      </c>
      <c r="U184" s="164"/>
      <c r="V184" s="164"/>
      <c r="W184" s="164"/>
      <c r="X184" s="164"/>
      <c r="Y184" s="164"/>
      <c r="Z184" s="164"/>
      <c r="AA184" s="164"/>
      <c r="AB184" s="164"/>
      <c r="AC184" s="164"/>
      <c r="AD184" s="164"/>
      <c r="AE184" s="164"/>
      <c r="AF184" s="164"/>
    </row>
    <row r="185" spans="1:32" x14ac:dyDescent="0.25">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988.15771557886023</v>
      </c>
      <c r="O185" s="173">
        <v>10171</v>
      </c>
      <c r="P185" s="172">
        <v>1285.3999999999996</v>
      </c>
      <c r="Q185" s="172">
        <f t="shared" si="5"/>
        <v>1388.7088098918082</v>
      </c>
      <c r="R185" s="173">
        <v>10339</v>
      </c>
      <c r="S185" s="172">
        <v>167.29999999999995</v>
      </c>
      <c r="T185" s="172">
        <f t="shared" si="6"/>
        <v>180.746058732612</v>
      </c>
      <c r="U185" s="164"/>
      <c r="V185" s="164"/>
      <c r="W185" s="164"/>
      <c r="X185" s="164"/>
      <c r="Y185" s="164"/>
      <c r="Z185" s="164"/>
      <c r="AA185" s="164"/>
      <c r="AB185" s="164"/>
      <c r="AC185" s="164"/>
      <c r="AD185" s="164"/>
      <c r="AE185" s="164"/>
      <c r="AF185" s="164"/>
    </row>
    <row r="186" spans="1:32" x14ac:dyDescent="0.25">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832.78399073821481</v>
      </c>
      <c r="O186" s="181">
        <v>8775.7956028314002</v>
      </c>
      <c r="P186" s="172">
        <v>1286.8626975018997</v>
      </c>
      <c r="Q186" s="172">
        <f t="shared" si="5"/>
        <v>1378.5701541054834</v>
      </c>
      <c r="R186" s="181">
        <v>9645.4866500746648</v>
      </c>
      <c r="S186" s="172">
        <v>181.103452008619</v>
      </c>
      <c r="T186" s="172">
        <f t="shared" si="6"/>
        <v>194.00967502532521</v>
      </c>
      <c r="U186" s="164"/>
      <c r="V186" s="164"/>
      <c r="W186" s="164"/>
      <c r="X186" s="164"/>
      <c r="Y186" s="164"/>
      <c r="Z186" s="164"/>
      <c r="AA186" s="164"/>
      <c r="AB186" s="164"/>
      <c r="AC186" s="164"/>
      <c r="AD186" s="164"/>
      <c r="AE186" s="164"/>
      <c r="AF186" s="164"/>
    </row>
    <row r="187" spans="1:32" x14ac:dyDescent="0.25">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922.61059645881187</v>
      </c>
      <c r="O187" s="173">
        <v>6822.44890070785</v>
      </c>
      <c r="P187" s="172">
        <v>1150.314057295883</v>
      </c>
      <c r="Q187" s="172">
        <f t="shared" si="5"/>
        <v>1221.0623022776344</v>
      </c>
      <c r="R187" s="173">
        <v>7564.3716625186662</v>
      </c>
      <c r="S187" s="172">
        <v>175.73767321176348</v>
      </c>
      <c r="T187" s="172">
        <f t="shared" si="6"/>
        <v>186.54614058469656</v>
      </c>
      <c r="U187" s="164"/>
      <c r="V187" s="164"/>
      <c r="W187" s="164"/>
      <c r="X187" s="164"/>
      <c r="Y187" s="164"/>
      <c r="Z187" s="164"/>
      <c r="AA187" s="164"/>
      <c r="AB187" s="164"/>
      <c r="AC187" s="164"/>
      <c r="AD187" s="164"/>
      <c r="AE187" s="164"/>
      <c r="AF187" s="164"/>
    </row>
    <row r="188" spans="1:32" x14ac:dyDescent="0.25">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674.51273392585733</v>
      </c>
      <c r="O188" s="173">
        <v>4838.55109929215</v>
      </c>
      <c r="P188" s="172">
        <v>1037.7970664905204</v>
      </c>
      <c r="Q188" s="172">
        <f t="shared" si="5"/>
        <v>1101.6251320833317</v>
      </c>
      <c r="R188" s="173">
        <v>10002.628337481334</v>
      </c>
      <c r="S188" s="172">
        <v>184.20744441885319</v>
      </c>
      <c r="T188" s="172">
        <f t="shared" si="6"/>
        <v>195.53683166101504</v>
      </c>
      <c r="U188" s="164"/>
      <c r="V188" s="164"/>
      <c r="W188" s="164"/>
      <c r="X188" s="164"/>
      <c r="Y188" s="164"/>
      <c r="Z188" s="164"/>
      <c r="AA188" s="164"/>
      <c r="AB188" s="164"/>
      <c r="AC188" s="164"/>
      <c r="AD188" s="164"/>
      <c r="AE188" s="164"/>
      <c r="AF188" s="164"/>
    </row>
    <row r="189" spans="1:32" x14ac:dyDescent="0.25">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929.96430238354992</v>
      </c>
      <c r="O189" s="184">
        <v>6828.0536397386386</v>
      </c>
      <c r="P189" s="185">
        <v>1132.0609213635664</v>
      </c>
      <c r="Q189" s="172">
        <f t="shared" si="5"/>
        <v>1217.4008985125124</v>
      </c>
      <c r="R189" s="184">
        <v>10877.781177428844</v>
      </c>
      <c r="S189" s="185">
        <v>190.02859425457928</v>
      </c>
      <c r="T189" s="172">
        <f t="shared" si="6"/>
        <v>204.35382674453987</v>
      </c>
      <c r="U189" s="164"/>
      <c r="V189" s="164"/>
      <c r="W189" s="164"/>
      <c r="X189" s="164"/>
      <c r="Y189" s="164"/>
      <c r="Z189" s="164"/>
      <c r="AA189" s="164"/>
      <c r="AB189" s="164"/>
      <c r="AC189" s="164"/>
      <c r="AD189" s="164"/>
      <c r="AE189" s="164"/>
      <c r="AF189" s="164"/>
    </row>
    <row r="190" spans="1:32" x14ac:dyDescent="0.25">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875.6494559889037</v>
      </c>
      <c r="O190" s="184">
        <v>5621.9463602613596</v>
      </c>
      <c r="P190" s="185">
        <v>1071.0118577206574</v>
      </c>
      <c r="Q190" s="172">
        <f t="shared" ref="Q190:Q205" si="11">P190/I190*$I$69</f>
        <v>1134.2989220405145</v>
      </c>
      <c r="R190" s="184">
        <v>8525.2188225711561</v>
      </c>
      <c r="S190" s="185">
        <v>190.41732478586363</v>
      </c>
      <c r="T190" s="172">
        <f t="shared" ref="T190:T205" si="12">S190/I190*$I$69</f>
        <v>201.6692576141192</v>
      </c>
      <c r="U190" s="164"/>
      <c r="V190" s="164"/>
      <c r="W190" s="164"/>
      <c r="X190" s="164"/>
      <c r="Y190" s="164"/>
      <c r="Z190" s="164"/>
      <c r="AA190" s="164"/>
      <c r="AB190" s="164"/>
      <c r="AC190" s="164"/>
      <c r="AD190" s="164"/>
      <c r="AE190" s="164"/>
      <c r="AF190" s="164"/>
    </row>
    <row r="191" spans="1:32" x14ac:dyDescent="0.25">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1075.3891243734708</v>
      </c>
      <c r="O191" s="184">
        <v>5520.4451678348678</v>
      </c>
      <c r="P191" s="185">
        <v>1148.1840804128565</v>
      </c>
      <c r="Q191" s="172">
        <f t="shared" si="11"/>
        <v>1206.888228885093</v>
      </c>
      <c r="R191" s="184">
        <v>5958.3970505452735</v>
      </c>
      <c r="S191" s="185">
        <v>167.84779905693762</v>
      </c>
      <c r="T191" s="172">
        <f t="shared" si="12"/>
        <v>176.4294910387961</v>
      </c>
      <c r="U191" s="164"/>
      <c r="V191" s="164"/>
      <c r="W191" s="164"/>
      <c r="X191" s="164"/>
      <c r="Y191" s="164"/>
      <c r="Z191" s="164"/>
      <c r="AA191" s="164"/>
      <c r="AB191" s="164"/>
      <c r="AC191" s="164"/>
      <c r="AD191" s="164"/>
      <c r="AE191" s="164"/>
      <c r="AF191" s="164"/>
    </row>
    <row r="192" spans="1:32" x14ac:dyDescent="0.25">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1053.0089512444758</v>
      </c>
      <c r="O192" s="184">
        <v>6388.5548321651322</v>
      </c>
      <c r="P192" s="185">
        <v>1133.7065185307133</v>
      </c>
      <c r="Q192" s="172">
        <f t="shared" si="11"/>
        <v>1180.1353037274289</v>
      </c>
      <c r="R192" s="184">
        <v>10154.602949454726</v>
      </c>
      <c r="S192" s="185">
        <v>176.1673175310234</v>
      </c>
      <c r="T192" s="172">
        <f t="shared" si="12"/>
        <v>183.38191355798267</v>
      </c>
      <c r="U192" s="164"/>
      <c r="V192" s="164"/>
      <c r="W192" s="164"/>
      <c r="X192" s="164"/>
      <c r="Y192" s="164"/>
      <c r="Z192" s="164"/>
      <c r="AA192" s="164"/>
      <c r="AB192" s="164"/>
      <c r="AC192" s="164"/>
      <c r="AD192" s="164"/>
      <c r="AE192" s="164"/>
      <c r="AF192" s="164"/>
    </row>
    <row r="193" spans="1:32" x14ac:dyDescent="0.25">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766.21784526683314</v>
      </c>
      <c r="O193" s="184">
        <v>11492.955434782609</v>
      </c>
      <c r="P193" s="185">
        <v>1323.3889549928699</v>
      </c>
      <c r="Q193" s="172">
        <f t="shared" si="11"/>
        <v>1378.6123391058363</v>
      </c>
      <c r="R193" s="184">
        <v>11786.02326086957</v>
      </c>
      <c r="S193" s="185">
        <v>172.41802435151402</v>
      </c>
      <c r="T193" s="172">
        <f t="shared" si="12"/>
        <v>179.61281523354447</v>
      </c>
      <c r="U193" s="164"/>
      <c r="V193" s="164"/>
      <c r="W193" s="164"/>
      <c r="X193" s="164"/>
      <c r="Y193" s="164"/>
      <c r="Z193" s="164"/>
      <c r="AA193" s="164"/>
      <c r="AB193" s="164"/>
      <c r="AC193" s="164"/>
      <c r="AD193" s="164"/>
      <c r="AE193" s="164"/>
      <c r="AF193" s="164"/>
    </row>
    <row r="194" spans="1:32" x14ac:dyDescent="0.25">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925.50173331131134</v>
      </c>
      <c r="O194" s="184">
        <v>7745.0445652173912</v>
      </c>
      <c r="P194" s="184">
        <v>1212.6630411771803</v>
      </c>
      <c r="Q194" s="172">
        <f t="shared" si="11"/>
        <v>1252.9955148305232</v>
      </c>
      <c r="R194" s="184">
        <v>11621.97673913043</v>
      </c>
      <c r="S194" s="184">
        <v>180.100371437175</v>
      </c>
      <c r="T194" s="172">
        <f t="shared" si="12"/>
        <v>186.09040596391031</v>
      </c>
      <c r="U194" s="164"/>
      <c r="V194" s="164"/>
      <c r="W194" s="164"/>
      <c r="X194" s="164"/>
      <c r="Y194" s="164"/>
      <c r="Z194" s="164"/>
      <c r="AA194" s="164"/>
      <c r="AB194" s="164"/>
      <c r="AC194" s="164"/>
      <c r="AD194" s="164"/>
      <c r="AE194" s="164"/>
      <c r="AF194" s="164"/>
    </row>
    <row r="195" spans="1:32" x14ac:dyDescent="0.25">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912.79360470431072</v>
      </c>
      <c r="O195" s="184">
        <v>7032</v>
      </c>
      <c r="P195" s="184">
        <v>1484.9150299297401</v>
      </c>
      <c r="Q195" s="172">
        <f t="shared" ref="Q195" si="13">P195/I195*$I$69</f>
        <v>1528.6533224166249</v>
      </c>
      <c r="R195" s="184">
        <v>8004</v>
      </c>
      <c r="S195" s="184">
        <v>165.16263465729782</v>
      </c>
      <c r="T195" s="172">
        <f t="shared" ref="T195" si="14">S195/I195*$I$69</f>
        <v>170.02751343954517</v>
      </c>
      <c r="U195" s="164"/>
      <c r="V195" s="164"/>
      <c r="W195" s="164"/>
      <c r="X195" s="164"/>
      <c r="Y195" s="164"/>
      <c r="Z195" s="164"/>
      <c r="AA195" s="164"/>
      <c r="AB195" s="164"/>
      <c r="AC195" s="164"/>
      <c r="AD195" s="164"/>
      <c r="AE195" s="164"/>
      <c r="AF195" s="164"/>
    </row>
    <row r="196" spans="1:32" x14ac:dyDescent="0.25">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05" si="15">M196/I196*$I$69</f>
        <v>749.58374026706599</v>
      </c>
      <c r="O196" s="184">
        <v>6228</v>
      </c>
      <c r="P196" s="184">
        <v>1158.7677611998799</v>
      </c>
      <c r="Q196" s="172">
        <f t="shared" si="11"/>
        <v>1185.0455963112161</v>
      </c>
      <c r="R196" s="184">
        <v>11579</v>
      </c>
      <c r="S196" s="184">
        <v>167.32102845142202</v>
      </c>
      <c r="T196" s="172">
        <f t="shared" si="12"/>
        <v>171.11543363210535</v>
      </c>
      <c r="U196" s="164"/>
      <c r="V196" s="164"/>
      <c r="W196" s="164"/>
      <c r="X196" s="164"/>
      <c r="Y196" s="164"/>
      <c r="Z196" s="164"/>
      <c r="AA196" s="164"/>
      <c r="AB196" s="164"/>
      <c r="AC196" s="164"/>
      <c r="AD196" s="164"/>
      <c r="AE196" s="164"/>
      <c r="AF196" s="164"/>
    </row>
    <row r="197" spans="1:32" x14ac:dyDescent="0.25">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1102.6774184792541</v>
      </c>
      <c r="O197" s="184">
        <v>20407</v>
      </c>
      <c r="P197" s="184">
        <v>1259.8740491119995</v>
      </c>
      <c r="Q197" s="172">
        <f t="shared" si="11"/>
        <v>1285.623299750785</v>
      </c>
      <c r="R197" s="184">
        <v>11684</v>
      </c>
      <c r="S197" s="184">
        <v>177.03184293206914</v>
      </c>
      <c r="T197" s="172">
        <f t="shared" si="12"/>
        <v>180.6500119846954</v>
      </c>
      <c r="U197" s="164"/>
      <c r="V197" s="164"/>
      <c r="W197" s="164"/>
      <c r="X197" s="164"/>
      <c r="Y197" s="164"/>
      <c r="Z197" s="164"/>
      <c r="AA197" s="164"/>
      <c r="AB197" s="164"/>
      <c r="AC197" s="164"/>
      <c r="AD197" s="164"/>
      <c r="AE197" s="164"/>
      <c r="AF197" s="164"/>
    </row>
    <row r="198" spans="1:32" x14ac:dyDescent="0.25">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881.65672320406497</v>
      </c>
      <c r="O198" s="184">
        <v>12863</v>
      </c>
      <c r="P198" s="184">
        <v>1106.850761909501</v>
      </c>
      <c r="Q198" s="172">
        <f t="shared" si="11"/>
        <v>1122.1010624724311</v>
      </c>
      <c r="R198" s="184">
        <v>9690</v>
      </c>
      <c r="S198" s="184">
        <v>175.42101671448501</v>
      </c>
      <c r="T198" s="172">
        <f t="shared" si="12"/>
        <v>177.83798503759974</v>
      </c>
      <c r="U198" s="164"/>
      <c r="V198" s="164"/>
      <c r="W198" s="164"/>
      <c r="X198" s="164"/>
      <c r="Y198" s="164"/>
      <c r="Z198" s="164"/>
      <c r="AA198" s="164"/>
      <c r="AB198" s="164"/>
      <c r="AC198" s="164"/>
      <c r="AD198" s="164"/>
      <c r="AE198" s="164"/>
      <c r="AF198" s="164"/>
    </row>
    <row r="199" spans="1:32" x14ac:dyDescent="0.25">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967.29196437207213</v>
      </c>
      <c r="O199" s="184">
        <v>9848</v>
      </c>
      <c r="P199" s="184">
        <v>1279.8360091262539</v>
      </c>
      <c r="Q199" s="172">
        <f t="shared" si="11"/>
        <v>1292.7823271376467</v>
      </c>
      <c r="R199" s="184">
        <v>7135</v>
      </c>
      <c r="S199" s="184">
        <v>155.36971992416409</v>
      </c>
      <c r="T199" s="172">
        <f t="shared" si="12"/>
        <v>156.94137894073802</v>
      </c>
      <c r="U199" s="164"/>
      <c r="V199" s="164"/>
      <c r="W199" s="164"/>
      <c r="X199" s="164"/>
      <c r="Y199" s="164"/>
      <c r="Z199" s="164"/>
      <c r="AA199" s="164"/>
      <c r="AB199" s="164"/>
      <c r="AC199" s="164"/>
      <c r="AD199" s="164"/>
      <c r="AE199" s="164"/>
      <c r="AF199" s="164"/>
    </row>
    <row r="200" spans="1:32" x14ac:dyDescent="0.25">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740.77559354679113</v>
      </c>
      <c r="O200" s="184">
        <v>5422.7168724637304</v>
      </c>
      <c r="P200" s="184">
        <v>1206.7408437095464</v>
      </c>
      <c r="Q200" s="172">
        <f t="shared" si="11"/>
        <v>1208.4696987864945</v>
      </c>
      <c r="R200" s="184">
        <v>9988.3050621118018</v>
      </c>
      <c r="S200" s="184">
        <v>168.85276765034422</v>
      </c>
      <c r="T200" s="172">
        <f t="shared" si="12"/>
        <v>169.09467705958542</v>
      </c>
      <c r="U200" s="164"/>
      <c r="V200" s="164"/>
      <c r="W200" s="164"/>
      <c r="X200" s="164"/>
      <c r="Y200" s="164"/>
      <c r="Z200" s="164"/>
      <c r="AA200" s="164"/>
      <c r="AB200" s="164"/>
      <c r="AC200" s="164"/>
      <c r="AD200" s="164"/>
      <c r="AE200" s="164"/>
      <c r="AF200" s="164"/>
    </row>
    <row r="201" spans="1:32" x14ac:dyDescent="0.25">
      <c r="A201" s="164">
        <v>3</v>
      </c>
      <c r="B201" s="164"/>
      <c r="C201" s="175">
        <f>+E201-E200</f>
        <v>180.38826158445403</v>
      </c>
      <c r="D201" s="167">
        <f>+G201-G200</f>
        <v>162.29720926756397</v>
      </c>
      <c r="E201" s="164">
        <v>588.50278475336302</v>
      </c>
      <c r="F201" s="164"/>
      <c r="G201" s="164">
        <v>536.33962780269098</v>
      </c>
      <c r="H201" s="164"/>
      <c r="I201" s="164">
        <v>139.69999999999999</v>
      </c>
      <c r="J201" s="164">
        <v>3</v>
      </c>
      <c r="K201" s="164"/>
      <c r="L201" s="184">
        <v>22728.974837944646</v>
      </c>
      <c r="M201" s="184">
        <v>979.87465749478997</v>
      </c>
      <c r="N201" s="172">
        <f t="shared" si="15"/>
        <v>980.57607099335485</v>
      </c>
      <c r="O201" s="184">
        <v>8619.8584362319707</v>
      </c>
      <c r="P201" s="184">
        <v>1341.1049733657396</v>
      </c>
      <c r="Q201" s="172">
        <f t="shared" si="11"/>
        <v>1342.0649626093802</v>
      </c>
      <c r="R201" s="184">
        <v>10649.652531055901</v>
      </c>
      <c r="S201" s="184">
        <v>131.16322330640469</v>
      </c>
      <c r="T201" s="172">
        <f t="shared" si="12"/>
        <v>131.25711251421171</v>
      </c>
      <c r="U201" s="164"/>
      <c r="V201" s="164"/>
      <c r="W201" s="164"/>
      <c r="X201" s="164"/>
      <c r="Y201" s="164"/>
      <c r="Z201" s="164"/>
      <c r="AA201" s="164"/>
      <c r="AB201" s="164"/>
      <c r="AC201" s="164"/>
      <c r="AD201" s="164"/>
      <c r="AE201" s="164"/>
      <c r="AF201" s="164"/>
    </row>
    <row r="202" spans="1:32" x14ac:dyDescent="0.25">
      <c r="A202" s="164">
        <v>4</v>
      </c>
      <c r="B202" s="164"/>
      <c r="C202" s="175">
        <f>+E202-E201</f>
        <v>195.22963867497901</v>
      </c>
      <c r="D202" s="167">
        <f>+G202-G201</f>
        <v>179.89113138755602</v>
      </c>
      <c r="E202" s="164">
        <v>783.73242342834203</v>
      </c>
      <c r="F202" s="164"/>
      <c r="G202" s="164">
        <v>716.230759190247</v>
      </c>
      <c r="H202" s="164"/>
      <c r="I202" s="164">
        <v>141.69999999999999</v>
      </c>
      <c r="J202" s="164">
        <v>4</v>
      </c>
      <c r="K202" s="164"/>
      <c r="L202" s="184">
        <v>17661.404213438705</v>
      </c>
      <c r="M202" s="184">
        <v>882.4718984768997</v>
      </c>
      <c r="N202" s="172">
        <f t="shared" si="15"/>
        <v>870.6391771846902</v>
      </c>
      <c r="O202" s="184">
        <v>7193.856491304301</v>
      </c>
      <c r="P202" s="184">
        <v>1425.3376484527203</v>
      </c>
      <c r="Q202" s="172">
        <f t="shared" si="11"/>
        <v>1406.2258521784779</v>
      </c>
      <c r="R202" s="184">
        <v>9159.825978260902</v>
      </c>
      <c r="S202" s="184">
        <v>158.55842389179503</v>
      </c>
      <c r="T202" s="172">
        <f t="shared" si="12"/>
        <v>156.43237586501729</v>
      </c>
      <c r="U202" s="164"/>
      <c r="V202" s="164"/>
      <c r="W202" s="164"/>
      <c r="X202" s="164"/>
      <c r="Y202" s="164"/>
      <c r="Z202" s="164"/>
      <c r="AA202" s="164"/>
      <c r="AB202" s="164"/>
      <c r="AC202" s="164"/>
      <c r="AD202" s="164"/>
      <c r="AE202" s="164"/>
      <c r="AF202" s="164"/>
    </row>
    <row r="203" spans="1:32" x14ac:dyDescent="0.25">
      <c r="A203" s="164">
        <v>1</v>
      </c>
      <c r="B203" s="164">
        <v>2016</v>
      </c>
      <c r="C203" s="175">
        <f>E203</f>
        <v>217.297581707322</v>
      </c>
      <c r="D203" s="167">
        <f>G203</f>
        <v>201.19677375494101</v>
      </c>
      <c r="E203" s="164">
        <v>217.297581707322</v>
      </c>
      <c r="F203" s="164"/>
      <c r="G203" s="164">
        <v>201.19677375494101</v>
      </c>
      <c r="H203" s="164"/>
      <c r="I203" s="164">
        <v>142.69999999999999</v>
      </c>
      <c r="J203" s="164">
        <v>1</v>
      </c>
      <c r="K203" s="164">
        <v>2016</v>
      </c>
      <c r="L203" s="184">
        <v>20668.165818181998</v>
      </c>
      <c r="M203" s="184">
        <v>1021.6300324660001</v>
      </c>
      <c r="N203" s="172">
        <f t="shared" si="15"/>
        <v>1000.8681046863829</v>
      </c>
      <c r="O203" s="184">
        <v>6682.5362000000005</v>
      </c>
      <c r="P203" s="184">
        <v>1267.176908724</v>
      </c>
      <c r="Q203" s="172">
        <f t="shared" si="11"/>
        <v>1241.4248902565887</v>
      </c>
      <c r="R203" s="184">
        <v>6340.7358571430004</v>
      </c>
      <c r="S203" s="184">
        <v>128.592957756</v>
      </c>
      <c r="T203" s="172">
        <f t="shared" si="12"/>
        <v>125.9796460706994</v>
      </c>
      <c r="U203" s="164"/>
      <c r="V203" s="164"/>
      <c r="W203" s="164"/>
      <c r="X203" s="164"/>
      <c r="Y203" s="164"/>
      <c r="Z203" s="164"/>
      <c r="AA203" s="164"/>
      <c r="AB203" s="164"/>
      <c r="AC203" s="164"/>
      <c r="AD203" s="164"/>
      <c r="AE203" s="164"/>
      <c r="AF203" s="164"/>
    </row>
    <row r="204" spans="1:32" x14ac:dyDescent="0.25">
      <c r="A204" s="164">
        <v>2</v>
      </c>
      <c r="B204" s="164"/>
      <c r="C204" s="175">
        <f>+E204-E203</f>
        <v>210.94903078835901</v>
      </c>
      <c r="D204" s="167">
        <f>+G204-G203</f>
        <v>192.89311593057502</v>
      </c>
      <c r="E204" s="164">
        <v>428.24661249568101</v>
      </c>
      <c r="F204" s="164"/>
      <c r="G204" s="164">
        <v>394.08988968551603</v>
      </c>
      <c r="H204" s="164"/>
      <c r="I204" s="164">
        <v>144.30000000000001</v>
      </c>
      <c r="J204" s="164">
        <v>2</v>
      </c>
      <c r="K204" s="164"/>
      <c r="L204" s="184">
        <v>19039.287573122998</v>
      </c>
      <c r="M204" s="184">
        <v>795.20392340999979</v>
      </c>
      <c r="N204" s="172">
        <f t="shared" si="15"/>
        <v>770.4054642599998</v>
      </c>
      <c r="O204" s="184">
        <v>5385.3991579709982</v>
      </c>
      <c r="P204" s="184">
        <v>991.5183596400002</v>
      </c>
      <c r="Q204" s="172">
        <f t="shared" si="11"/>
        <v>960.59782867409581</v>
      </c>
      <c r="R204" s="184">
        <v>10107.700518632999</v>
      </c>
      <c r="S204" s="184">
        <v>152.61472035099999</v>
      </c>
      <c r="T204" s="172">
        <f t="shared" si="12"/>
        <v>147.85542553755926</v>
      </c>
      <c r="U204" s="164"/>
      <c r="V204" s="164"/>
      <c r="W204" s="164"/>
      <c r="X204" s="164"/>
      <c r="Y204" s="164"/>
      <c r="Z204" s="164"/>
      <c r="AA204" s="164"/>
      <c r="AB204" s="164"/>
      <c r="AC204" s="164"/>
      <c r="AD204" s="164"/>
      <c r="AE204" s="164"/>
      <c r="AF204" s="164"/>
    </row>
    <row r="205" spans="1:32" x14ac:dyDescent="0.25">
      <c r="A205" s="164">
        <v>3</v>
      </c>
      <c r="B205" s="164"/>
      <c r="C205" s="175">
        <f>+E205-E204</f>
        <v>193.64755294266695</v>
      </c>
      <c r="D205" s="167">
        <f>+G205-G204</f>
        <v>175.641874720337</v>
      </c>
      <c r="E205" s="164">
        <v>621.89416543834795</v>
      </c>
      <c r="F205" s="164"/>
      <c r="G205" s="164">
        <v>569.73176440585303</v>
      </c>
      <c r="H205" s="164"/>
      <c r="I205" s="164">
        <v>145.30000000000001</v>
      </c>
      <c r="J205" s="164">
        <v>3</v>
      </c>
      <c r="K205" s="164"/>
      <c r="L205" s="184">
        <v>25325.005330874006</v>
      </c>
      <c r="M205" s="184">
        <v>1404.3111468839998</v>
      </c>
      <c r="N205" s="172">
        <f t="shared" si="15"/>
        <v>1351.1541523357409</v>
      </c>
      <c r="O205" s="184">
        <v>9666.7747891530034</v>
      </c>
      <c r="P205" s="184">
        <v>1492.4533452979995</v>
      </c>
      <c r="Q205" s="172">
        <f t="shared" si="11"/>
        <v>1435.9599289240216</v>
      </c>
      <c r="R205" s="184">
        <v>10325.156290487997</v>
      </c>
      <c r="S205" s="184">
        <v>149.15188867200001</v>
      </c>
      <c r="T205" s="172">
        <f t="shared" si="12"/>
        <v>143.50608421435376</v>
      </c>
      <c r="U205" s="164"/>
      <c r="V205" s="164"/>
      <c r="W205" s="164"/>
      <c r="X205" s="164"/>
      <c r="Y205" s="164"/>
      <c r="Z205" s="164"/>
      <c r="AA205" s="164"/>
      <c r="AB205" s="164"/>
      <c r="AC205" s="164"/>
      <c r="AD205" s="164"/>
      <c r="AE205" s="164"/>
      <c r="AF205" s="164"/>
    </row>
    <row r="206" spans="1:32" x14ac:dyDescent="0.25">
      <c r="A206" s="164"/>
      <c r="B206" s="164"/>
      <c r="C206" s="164"/>
      <c r="D206" s="164"/>
      <c r="E206" s="168" t="s">
        <v>110</v>
      </c>
      <c r="F206" s="164"/>
      <c r="G206" s="164"/>
      <c r="H206" s="164"/>
      <c r="I206" s="164"/>
      <c r="J206" s="186"/>
      <c r="K206" s="187" t="s">
        <v>161</v>
      </c>
      <c r="L206" s="188">
        <f>L208-L203-L204</f>
        <v>25325.005330874006</v>
      </c>
      <c r="M206" s="188">
        <f>M208-M203-M204</f>
        <v>1404.3111468839998</v>
      </c>
      <c r="N206" s="189" t="s">
        <v>175</v>
      </c>
      <c r="O206" s="188">
        <f>O208-O203-O204</f>
        <v>9666.7747891530034</v>
      </c>
      <c r="P206" s="188">
        <f>P208-P203-P204</f>
        <v>1492.4533452979995</v>
      </c>
      <c r="Q206" s="189" t="s">
        <v>175</v>
      </c>
      <c r="R206" s="188">
        <f>R208-R203-R204</f>
        <v>10325.156290487997</v>
      </c>
      <c r="S206" s="188">
        <f>S208-S203-S204</f>
        <v>149.15188867200001</v>
      </c>
      <c r="T206" s="190" t="s">
        <v>175</v>
      </c>
      <c r="U206" s="164"/>
      <c r="V206" s="164"/>
      <c r="W206" s="164"/>
      <c r="X206" s="164"/>
      <c r="Y206" s="164"/>
      <c r="Z206" s="164"/>
      <c r="AA206" s="164"/>
      <c r="AB206" s="164"/>
      <c r="AC206" s="164"/>
      <c r="AD206" s="164"/>
      <c r="AE206" s="164"/>
      <c r="AF206" s="164"/>
    </row>
    <row r="207" spans="1:32" x14ac:dyDescent="0.25">
      <c r="A207" s="164"/>
      <c r="B207" s="164"/>
      <c r="C207" s="164"/>
      <c r="D207" s="164"/>
      <c r="E207" s="183">
        <f>IF('Tab5'!E8="",'Tab5'!E7,'Tab5'!E8)/1000</f>
        <v>621.89416543834795</v>
      </c>
      <c r="F207" s="164"/>
      <c r="G207" s="183">
        <f>IF('Tab5'!E10="",'Tab5'!E9,'Tab5'!E10)/1000</f>
        <v>569.73176440585303</v>
      </c>
      <c r="H207" s="164"/>
      <c r="I207" s="164"/>
      <c r="J207" s="164"/>
      <c r="K207" s="170" t="s">
        <v>189</v>
      </c>
      <c r="L207" s="173">
        <f>SUM('Tab7'!E11,'Tab11'!E11)</f>
        <v>85721.813259756396</v>
      </c>
      <c r="M207" s="172">
        <f>SUM('Tab7'!E39,'Tab11'!E39)</f>
        <v>4275.9930960997708</v>
      </c>
      <c r="N207" s="191" t="s">
        <v>174</v>
      </c>
      <c r="O207" s="173">
        <f>SUM('Tab7'!E9,'Tab11'!E9)</f>
        <v>28858.426423135243</v>
      </c>
      <c r="P207" s="172">
        <f>SUM('Tab7'!E37,'Tab11'!E37)</f>
        <v>5035.2234542293136</v>
      </c>
      <c r="Q207" s="191" t="s">
        <v>174</v>
      </c>
      <c r="R207" s="173">
        <f>SUM('Tab7'!E13,'Tab11'!E13)</f>
        <v>35416.643705214643</v>
      </c>
      <c r="S207" s="172">
        <f>SUM('Tab7'!E41,'Tab11'!E41)</f>
        <v>579.93795172383784</v>
      </c>
      <c r="T207" s="191" t="s">
        <v>174</v>
      </c>
      <c r="U207" s="164"/>
      <c r="V207" s="164"/>
      <c r="W207" s="164"/>
      <c r="X207" s="164"/>
      <c r="Y207" s="164"/>
      <c r="Z207" s="164"/>
      <c r="AA207" s="164"/>
      <c r="AB207" s="164"/>
      <c r="AC207" s="164"/>
      <c r="AD207" s="164"/>
      <c r="AE207" s="164"/>
      <c r="AF207" s="164"/>
    </row>
    <row r="208" spans="1:32" x14ac:dyDescent="0.25">
      <c r="A208" s="164"/>
      <c r="B208" s="164"/>
      <c r="C208" s="164"/>
      <c r="D208" s="164"/>
      <c r="E208" s="164"/>
      <c r="F208" s="164"/>
      <c r="G208" s="164"/>
      <c r="H208" s="164"/>
      <c r="I208" s="164"/>
      <c r="J208" s="164"/>
      <c r="K208" s="170" t="s">
        <v>188</v>
      </c>
      <c r="L208" s="173">
        <f>SUM('Tab7'!E12,'Tab11'!E12)</f>
        <v>65032.458722178999</v>
      </c>
      <c r="M208" s="172">
        <f>SUM('Tab7'!E40,'Tab11'!E40)</f>
        <v>3221.1451027599996</v>
      </c>
      <c r="N208" s="191" t="s">
        <v>174</v>
      </c>
      <c r="O208" s="173">
        <f>SUM('Tab7'!E10,'Tab11'!E10)</f>
        <v>21734.710147124002</v>
      </c>
      <c r="P208" s="172">
        <f>SUM('Tab7'!E38,'Tab11'!E38)</f>
        <v>3751.1486136619997</v>
      </c>
      <c r="Q208" s="191" t="s">
        <v>174</v>
      </c>
      <c r="R208" s="173">
        <f>SUM('Tab7'!E14,'Tab11'!E14)</f>
        <v>26773.592666263998</v>
      </c>
      <c r="S208" s="172">
        <f>SUM('Tab7'!E42,'Tab11'!E42)</f>
        <v>430.35956677900003</v>
      </c>
      <c r="T208" s="191" t="s">
        <v>174</v>
      </c>
      <c r="U208" s="164"/>
      <c r="V208" s="164"/>
      <c r="W208" s="164"/>
      <c r="X208" s="164"/>
      <c r="Y208" s="164"/>
      <c r="Z208" s="164"/>
      <c r="AA208" s="164"/>
      <c r="AB208" s="164"/>
      <c r="AC208" s="164"/>
      <c r="AD208" s="164"/>
      <c r="AE208" s="164"/>
      <c r="AF208" s="164"/>
    </row>
    <row r="209" spans="1:32" x14ac:dyDescent="0.25">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row>
    <row r="210" spans="1:32" x14ac:dyDescent="0.25">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row>
    <row r="211" spans="1:32" x14ac:dyDescent="0.25">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row>
    <row r="212" spans="1:32" x14ac:dyDescent="0.25">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row>
    <row r="213" spans="1:32" x14ac:dyDescent="0.25">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row>
    <row r="214" spans="1:32" x14ac:dyDescent="0.25">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row>
    <row r="215" spans="1:32" x14ac:dyDescent="0.25">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row>
    <row r="216" spans="1:32" x14ac:dyDescent="0.25">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row>
    <row r="217" spans="1:32" x14ac:dyDescent="0.25">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row>
  </sheetData>
  <autoFilter ref="A2"/>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2</v>
      </c>
      <c r="B7" s="19" t="s">
        <v>3</v>
      </c>
      <c r="C7" s="20">
        <v>1812537.9694154561</v>
      </c>
      <c r="D7" s="20">
        <v>1873934.291872282</v>
      </c>
      <c r="E7" s="79">
        <v>1946031.6622005815</v>
      </c>
      <c r="F7" s="22" t="s">
        <v>241</v>
      </c>
      <c r="G7" s="23">
        <v>7.3650149700410026</v>
      </c>
      <c r="H7" s="24">
        <v>3.8473798489628876</v>
      </c>
    </row>
    <row r="8" spans="1:8" x14ac:dyDescent="0.25">
      <c r="A8" s="199"/>
      <c r="B8" s="25" t="s">
        <v>242</v>
      </c>
      <c r="C8" s="26">
        <v>1304486.071951414</v>
      </c>
      <c r="D8" s="26">
        <v>1398265.9914504669</v>
      </c>
      <c r="E8" s="26">
        <v>1434479.8765320459</v>
      </c>
      <c r="F8" s="27"/>
      <c r="G8" s="28">
        <v>9.9651354947907436</v>
      </c>
      <c r="H8" s="29">
        <v>2.5899138864139246</v>
      </c>
    </row>
    <row r="9" spans="1:8" x14ac:dyDescent="0.25">
      <c r="A9" s="30" t="s">
        <v>4</v>
      </c>
      <c r="B9" s="31" t="s">
        <v>3</v>
      </c>
      <c r="C9" s="20">
        <v>634112</v>
      </c>
      <c r="D9" s="20">
        <v>635550.76978571399</v>
      </c>
      <c r="E9" s="20">
        <v>681066.85787112557</v>
      </c>
      <c r="F9" s="22" t="s">
        <v>241</v>
      </c>
      <c r="G9" s="32">
        <v>7.4048208945936267</v>
      </c>
      <c r="H9" s="33">
        <v>7.1616761790341315</v>
      </c>
    </row>
    <row r="10" spans="1:8" x14ac:dyDescent="0.25">
      <c r="A10" s="34"/>
      <c r="B10" s="25" t="s">
        <v>242</v>
      </c>
      <c r="C10" s="26">
        <v>472266</v>
      </c>
      <c r="D10" s="26">
        <v>478976.101345292</v>
      </c>
      <c r="E10" s="26">
        <v>511248.76428485499</v>
      </c>
      <c r="F10" s="27"/>
      <c r="G10" s="28">
        <v>8.2544083810511353</v>
      </c>
      <c r="H10" s="29">
        <v>6.7378440905338124</v>
      </c>
    </row>
    <row r="11" spans="1:8" x14ac:dyDescent="0.25">
      <c r="A11" s="30" t="s">
        <v>5</v>
      </c>
      <c r="B11" s="31" t="s">
        <v>3</v>
      </c>
      <c r="C11" s="20">
        <v>148943.35323620201</v>
      </c>
      <c r="D11" s="20">
        <v>148181.65364262799</v>
      </c>
      <c r="E11" s="20">
        <v>147991.86731461034</v>
      </c>
      <c r="F11" s="22" t="s">
        <v>241</v>
      </c>
      <c r="G11" s="37">
        <v>-0.63882402330686716</v>
      </c>
      <c r="H11" s="33">
        <v>-0.12807680529424204</v>
      </c>
    </row>
    <row r="12" spans="1:8" x14ac:dyDescent="0.25">
      <c r="A12" s="34"/>
      <c r="B12" s="25" t="s">
        <v>242</v>
      </c>
      <c r="C12" s="26">
        <v>113980.52006852</v>
      </c>
      <c r="D12" s="26">
        <v>109526.683408072</v>
      </c>
      <c r="E12" s="26">
        <v>110645.40115349399</v>
      </c>
      <c r="F12" s="27"/>
      <c r="G12" s="28">
        <v>-2.9260429001561619</v>
      </c>
      <c r="H12" s="29">
        <v>1.0214111398351093</v>
      </c>
    </row>
    <row r="13" spans="1:8" x14ac:dyDescent="0.25">
      <c r="A13" s="30" t="s">
        <v>6</v>
      </c>
      <c r="B13" s="31" t="s">
        <v>3</v>
      </c>
      <c r="C13" s="20">
        <v>296649</v>
      </c>
      <c r="D13" s="20">
        <v>305854.777466667</v>
      </c>
      <c r="E13" s="20">
        <v>337457.86584749579</v>
      </c>
      <c r="F13" s="22" t="s">
        <v>241</v>
      </c>
      <c r="G13" s="23">
        <v>13.756616690936355</v>
      </c>
      <c r="H13" s="24">
        <v>10.332710393668123</v>
      </c>
    </row>
    <row r="14" spans="1:8" x14ac:dyDescent="0.25">
      <c r="A14" s="34"/>
      <c r="B14" s="25" t="s">
        <v>242</v>
      </c>
      <c r="C14" s="26">
        <v>222701</v>
      </c>
      <c r="D14" s="26">
        <v>230747.65227855399</v>
      </c>
      <c r="E14" s="26">
        <v>254171.09198283899</v>
      </c>
      <c r="F14" s="27"/>
      <c r="G14" s="38">
        <v>14.131095946061748</v>
      </c>
      <c r="H14" s="24">
        <v>10.151106402594607</v>
      </c>
    </row>
    <row r="15" spans="1:8" x14ac:dyDescent="0.25">
      <c r="A15" s="30" t="s">
        <v>169</v>
      </c>
      <c r="B15" s="31" t="s">
        <v>3</v>
      </c>
      <c r="C15" s="20">
        <v>46146</v>
      </c>
      <c r="D15" s="20">
        <v>42956.936227273</v>
      </c>
      <c r="E15" s="20">
        <v>40196.348458787885</v>
      </c>
      <c r="F15" s="22" t="s">
        <v>241</v>
      </c>
      <c r="G15" s="37">
        <v>-12.893103500221287</v>
      </c>
      <c r="H15" s="33">
        <v>-6.4264074930288899</v>
      </c>
    </row>
    <row r="16" spans="1:8" x14ac:dyDescent="0.25">
      <c r="A16" s="34"/>
      <c r="B16" s="25" t="s">
        <v>242</v>
      </c>
      <c r="C16" s="26">
        <v>34214</v>
      </c>
      <c r="D16" s="26">
        <v>32945.626373626001</v>
      </c>
      <c r="E16" s="26">
        <v>30478.7670387</v>
      </c>
      <c r="F16" s="27"/>
      <c r="G16" s="28">
        <v>-10.917264749225467</v>
      </c>
      <c r="H16" s="29">
        <v>-7.4876686421139027</v>
      </c>
    </row>
    <row r="17" spans="1:8" x14ac:dyDescent="0.25">
      <c r="A17" s="30" t="s">
        <v>7</v>
      </c>
      <c r="B17" s="31" t="s">
        <v>3</v>
      </c>
      <c r="C17" s="20">
        <v>9129</v>
      </c>
      <c r="D17" s="20">
        <v>9685</v>
      </c>
      <c r="E17" s="20">
        <v>10098.403347457954</v>
      </c>
      <c r="F17" s="22" t="s">
        <v>241</v>
      </c>
      <c r="G17" s="23">
        <v>10.618943448986244</v>
      </c>
      <c r="H17" s="24">
        <v>4.268490939163172</v>
      </c>
    </row>
    <row r="18" spans="1:8" x14ac:dyDescent="0.25">
      <c r="A18" s="30"/>
      <c r="B18" s="25" t="s">
        <v>242</v>
      </c>
      <c r="C18" s="26">
        <v>6460</v>
      </c>
      <c r="D18" s="26">
        <v>6819</v>
      </c>
      <c r="E18" s="26">
        <v>7122</v>
      </c>
      <c r="F18" s="27"/>
      <c r="G18" s="38">
        <v>10.24767801857584</v>
      </c>
      <c r="H18" s="24">
        <v>4.4434667839859259</v>
      </c>
    </row>
    <row r="19" spans="1:8" x14ac:dyDescent="0.25">
      <c r="A19" s="39" t="s">
        <v>8</v>
      </c>
      <c r="B19" s="31" t="s">
        <v>3</v>
      </c>
      <c r="C19" s="20">
        <v>4549</v>
      </c>
      <c r="D19" s="20">
        <v>5158</v>
      </c>
      <c r="E19" s="20">
        <v>4906.2763510276518</v>
      </c>
      <c r="F19" s="22" t="s">
        <v>241</v>
      </c>
      <c r="G19" s="37">
        <v>7.8539536387701077</v>
      </c>
      <c r="H19" s="33">
        <v>-4.8802568625891496</v>
      </c>
    </row>
    <row r="20" spans="1:8" x14ac:dyDescent="0.25">
      <c r="A20" s="34"/>
      <c r="B20" s="25" t="s">
        <v>242</v>
      </c>
      <c r="C20" s="26">
        <v>3242</v>
      </c>
      <c r="D20" s="26">
        <v>3897</v>
      </c>
      <c r="E20" s="26">
        <v>3634</v>
      </c>
      <c r="F20" s="27"/>
      <c r="G20" s="28">
        <v>12.091301665638497</v>
      </c>
      <c r="H20" s="29">
        <v>-6.7487811136771825</v>
      </c>
    </row>
    <row r="21" spans="1:8" x14ac:dyDescent="0.25">
      <c r="A21" s="39" t="s">
        <v>9</v>
      </c>
      <c r="B21" s="31" t="s">
        <v>3</v>
      </c>
      <c r="C21" s="20">
        <v>22664</v>
      </c>
      <c r="D21" s="20">
        <v>24133</v>
      </c>
      <c r="E21" s="20">
        <v>25546.396991387428</v>
      </c>
      <c r="F21" s="22" t="s">
        <v>241</v>
      </c>
      <c r="G21" s="37">
        <v>12.717953544773337</v>
      </c>
      <c r="H21" s="33">
        <v>5.8566982612498606</v>
      </c>
    </row>
    <row r="22" spans="1:8" x14ac:dyDescent="0.25">
      <c r="A22" s="34"/>
      <c r="B22" s="25" t="s">
        <v>242</v>
      </c>
      <c r="C22" s="26">
        <v>16664</v>
      </c>
      <c r="D22" s="26">
        <v>18883.285</v>
      </c>
      <c r="E22" s="26">
        <v>19570.410680575002</v>
      </c>
      <c r="F22" s="27"/>
      <c r="G22" s="28">
        <v>17.441254684199478</v>
      </c>
      <c r="H22" s="29">
        <v>3.6388037387298056</v>
      </c>
    </row>
    <row r="23" spans="1:8" x14ac:dyDescent="0.25">
      <c r="A23" s="39" t="s">
        <v>194</v>
      </c>
      <c r="B23" s="31" t="s">
        <v>3</v>
      </c>
      <c r="C23" s="20">
        <v>4802</v>
      </c>
      <c r="D23" s="20">
        <v>4554</v>
      </c>
      <c r="E23" s="20">
        <v>5402.3206650831353</v>
      </c>
      <c r="F23" s="22" t="s">
        <v>241</v>
      </c>
      <c r="G23" s="37">
        <v>12.501471576075289</v>
      </c>
      <c r="H23" s="33">
        <v>18.62803392804426</v>
      </c>
    </row>
    <row r="24" spans="1:8" x14ac:dyDescent="0.25">
      <c r="A24" s="34"/>
      <c r="B24" s="25" t="s">
        <v>242</v>
      </c>
      <c r="C24" s="26">
        <v>3537</v>
      </c>
      <c r="D24" s="26">
        <v>3368</v>
      </c>
      <c r="E24" s="26">
        <v>4014</v>
      </c>
      <c r="F24" s="27"/>
      <c r="G24" s="28">
        <v>13.486005089058523</v>
      </c>
      <c r="H24" s="29">
        <v>19.180522565320658</v>
      </c>
    </row>
    <row r="25" spans="1:8" x14ac:dyDescent="0.25">
      <c r="A25" s="39" t="s">
        <v>195</v>
      </c>
      <c r="B25" s="31" t="s">
        <v>3</v>
      </c>
      <c r="C25" s="20">
        <v>575</v>
      </c>
      <c r="D25" s="20">
        <v>733</v>
      </c>
      <c r="E25" s="20">
        <v>936.61809585213848</v>
      </c>
      <c r="F25" s="22" t="s">
        <v>241</v>
      </c>
      <c r="G25" s="37">
        <v>62.890103626458853</v>
      </c>
      <c r="H25" s="33">
        <v>27.778730675598709</v>
      </c>
    </row>
    <row r="26" spans="1:8" x14ac:dyDescent="0.25">
      <c r="A26" s="34"/>
      <c r="B26" s="25" t="s">
        <v>242</v>
      </c>
      <c r="C26" s="26">
        <v>444</v>
      </c>
      <c r="D26" s="26">
        <v>517</v>
      </c>
      <c r="E26" s="26">
        <v>674</v>
      </c>
      <c r="F26" s="27"/>
      <c r="G26" s="28">
        <v>51.801801801801815</v>
      </c>
      <c r="H26" s="29">
        <v>30.367504835589955</v>
      </c>
    </row>
    <row r="27" spans="1:8" x14ac:dyDescent="0.25">
      <c r="A27" s="39" t="s">
        <v>196</v>
      </c>
      <c r="B27" s="31" t="s">
        <v>3</v>
      </c>
      <c r="C27" s="20">
        <v>200240.61617925501</v>
      </c>
      <c r="D27" s="20">
        <v>241263</v>
      </c>
      <c r="E27" s="20">
        <v>253770.55931494551</v>
      </c>
      <c r="F27" s="22" t="s">
        <v>241</v>
      </c>
      <c r="G27" s="37">
        <v>26.732809835028974</v>
      </c>
      <c r="H27" s="33">
        <v>5.1842011891361324</v>
      </c>
    </row>
    <row r="28" spans="1:8" x14ac:dyDescent="0.25">
      <c r="A28" s="34"/>
      <c r="B28" s="25" t="s">
        <v>242</v>
      </c>
      <c r="C28" s="26">
        <v>144236.55188289401</v>
      </c>
      <c r="D28" s="26">
        <v>160106.49542138699</v>
      </c>
      <c r="E28" s="26">
        <v>175130.33367981401</v>
      </c>
      <c r="F28" s="27"/>
      <c r="G28" s="28">
        <v>21.418829966209074</v>
      </c>
      <c r="H28" s="29">
        <v>9.3836531858907648</v>
      </c>
    </row>
    <row r="29" spans="1:8" x14ac:dyDescent="0.25">
      <c r="A29" s="30" t="s">
        <v>10</v>
      </c>
      <c r="B29" s="31" t="s">
        <v>3</v>
      </c>
      <c r="C29" s="20">
        <v>306308</v>
      </c>
      <c r="D29" s="20">
        <v>320739</v>
      </c>
      <c r="E29" s="20">
        <v>332753.27685866185</v>
      </c>
      <c r="F29" s="22" t="s">
        <v>241</v>
      </c>
      <c r="G29" s="37">
        <v>8.6335573535989454</v>
      </c>
      <c r="H29" s="33">
        <v>3.7458110359706325</v>
      </c>
    </row>
    <row r="30" spans="1:8" x14ac:dyDescent="0.25">
      <c r="A30" s="30"/>
      <c r="B30" s="25" t="s">
        <v>242</v>
      </c>
      <c r="C30" s="26">
        <v>241255</v>
      </c>
      <c r="D30" s="26">
        <v>250627</v>
      </c>
      <c r="E30" s="26">
        <v>260701</v>
      </c>
      <c r="F30" s="27"/>
      <c r="G30" s="28">
        <v>8.0603510808066119</v>
      </c>
      <c r="H30" s="29">
        <v>4.0195190462320625</v>
      </c>
    </row>
    <row r="31" spans="1:8" x14ac:dyDescent="0.25">
      <c r="A31" s="39" t="s">
        <v>11</v>
      </c>
      <c r="B31" s="31" t="s">
        <v>3</v>
      </c>
      <c r="C31" s="20">
        <v>10634</v>
      </c>
      <c r="D31" s="20">
        <v>10720.65475</v>
      </c>
      <c r="E31" s="20">
        <v>9621.9770965722273</v>
      </c>
      <c r="F31" s="22" t="s">
        <v>241</v>
      </c>
      <c r="G31" s="37">
        <v>-9.5168601037029674</v>
      </c>
      <c r="H31" s="33">
        <v>-10.2482327716763</v>
      </c>
    </row>
    <row r="32" spans="1:8" x14ac:dyDescent="0.25">
      <c r="A32" s="34"/>
      <c r="B32" s="25" t="s">
        <v>242</v>
      </c>
      <c r="C32" s="26">
        <v>8659</v>
      </c>
      <c r="D32" s="26">
        <v>9041.0928927679997</v>
      </c>
      <c r="E32" s="26">
        <v>8019.1474623129998</v>
      </c>
      <c r="F32" s="27"/>
      <c r="G32" s="28">
        <v>-7.3894507181776277</v>
      </c>
      <c r="H32" s="29">
        <v>-11.303339569406006</v>
      </c>
    </row>
    <row r="33" spans="1:8" x14ac:dyDescent="0.25">
      <c r="A33" s="30" t="s">
        <v>12</v>
      </c>
      <c r="B33" s="31" t="s">
        <v>3</v>
      </c>
      <c r="C33" s="20">
        <v>8890</v>
      </c>
      <c r="D33" s="20">
        <v>9026</v>
      </c>
      <c r="E33" s="20">
        <v>9502.3146743622001</v>
      </c>
      <c r="F33" s="22" t="s">
        <v>241</v>
      </c>
      <c r="G33" s="37">
        <v>6.8876791266839064</v>
      </c>
      <c r="H33" s="33">
        <v>5.277140199005089</v>
      </c>
    </row>
    <row r="34" spans="1:8" x14ac:dyDescent="0.25">
      <c r="A34" s="30"/>
      <c r="B34" s="25" t="s">
        <v>242</v>
      </c>
      <c r="C34" s="26">
        <v>6607</v>
      </c>
      <c r="D34" s="26">
        <v>6888.6930000000002</v>
      </c>
      <c r="E34" s="26">
        <v>7187.7080118100002</v>
      </c>
      <c r="F34" s="27"/>
      <c r="G34" s="28">
        <v>8.7892842713788326</v>
      </c>
      <c r="H34" s="29">
        <v>4.3406639228950894</v>
      </c>
    </row>
    <row r="35" spans="1:8" x14ac:dyDescent="0.25">
      <c r="A35" s="39" t="s">
        <v>13</v>
      </c>
      <c r="B35" s="31" t="s">
        <v>3</v>
      </c>
      <c r="C35" s="20">
        <v>145</v>
      </c>
      <c r="D35" s="20">
        <v>86</v>
      </c>
      <c r="E35" s="20">
        <v>66.157276995305153</v>
      </c>
      <c r="F35" s="22" t="s">
        <v>241</v>
      </c>
      <c r="G35" s="23">
        <v>-54.374291727375756</v>
      </c>
      <c r="H35" s="24">
        <v>-23.072933726389351</v>
      </c>
    </row>
    <row r="36" spans="1:8" x14ac:dyDescent="0.25">
      <c r="A36" s="34"/>
      <c r="B36" s="25" t="s">
        <v>242</v>
      </c>
      <c r="C36" s="26">
        <v>104</v>
      </c>
      <c r="D36" s="26">
        <v>71</v>
      </c>
      <c r="E36" s="26">
        <v>52</v>
      </c>
      <c r="F36" s="27"/>
      <c r="G36" s="28">
        <v>-50</v>
      </c>
      <c r="H36" s="29">
        <v>-26.760563380281681</v>
      </c>
    </row>
    <row r="37" spans="1:8" x14ac:dyDescent="0.25">
      <c r="A37" s="30" t="s">
        <v>14</v>
      </c>
      <c r="B37" s="31" t="s">
        <v>3</v>
      </c>
      <c r="C37" s="40">
        <v>118751</v>
      </c>
      <c r="D37" s="40">
        <v>115292.5</v>
      </c>
      <c r="E37" s="20">
        <v>92432.886415896603</v>
      </c>
      <c r="F37" s="22" t="s">
        <v>241</v>
      </c>
      <c r="G37" s="23">
        <v>-22.162435334526364</v>
      </c>
      <c r="H37" s="24">
        <v>-19.827494055644038</v>
      </c>
    </row>
    <row r="38" spans="1:8" ht="13.8" thickBot="1" x14ac:dyDescent="0.3">
      <c r="A38" s="41"/>
      <c r="B38" s="42" t="s">
        <v>242</v>
      </c>
      <c r="C38" s="43">
        <v>30116</v>
      </c>
      <c r="D38" s="43">
        <v>85851.361730769</v>
      </c>
      <c r="E38" s="43">
        <v>41831.252237645997</v>
      </c>
      <c r="F38" s="44"/>
      <c r="G38" s="45">
        <v>38.900425812345588</v>
      </c>
      <c r="H38" s="46">
        <v>-51.274794721568476</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9</v>
      </c>
    </row>
    <row r="62" spans="1:8" ht="12.75" customHeight="1" x14ac:dyDescent="0.25">
      <c r="A62" s="54" t="s">
        <v>244</v>
      </c>
      <c r="G62" s="53"/>
      <c r="H62" s="194"/>
    </row>
    <row r="63" spans="1:8" x14ac:dyDescent="0.25">
      <c r="H63" s="87"/>
    </row>
    <row r="64" spans="1:8" x14ac:dyDescent="0.25">
      <c r="A64" s="200"/>
      <c r="H64" s="53"/>
    </row>
    <row r="65" spans="1:8" x14ac:dyDescent="0.25">
      <c r="A65" s="200"/>
      <c r="H65" s="53"/>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10" ht="5.25" customHeight="1" x14ac:dyDescent="0.25"/>
    <row r="2" spans="1:10" x14ac:dyDescent="0.25">
      <c r="A2" s="92"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202" t="s">
        <v>16</v>
      </c>
      <c r="D5" s="196"/>
      <c r="E5" s="196"/>
      <c r="F5" s="203"/>
      <c r="G5" s="196" t="s">
        <v>1</v>
      </c>
      <c r="H5" s="197"/>
    </row>
    <row r="6" spans="1:10" x14ac:dyDescent="0.25">
      <c r="A6" s="12"/>
      <c r="B6" s="13"/>
      <c r="C6" s="14" t="s">
        <v>236</v>
      </c>
      <c r="D6" s="15" t="s">
        <v>237</v>
      </c>
      <c r="E6" s="15" t="s">
        <v>238</v>
      </c>
      <c r="F6" s="16"/>
      <c r="G6" s="17" t="s">
        <v>239</v>
      </c>
      <c r="H6" s="18" t="s">
        <v>240</v>
      </c>
    </row>
    <row r="7" spans="1:10" x14ac:dyDescent="0.25">
      <c r="A7" s="198" t="s">
        <v>2</v>
      </c>
      <c r="B7" s="19" t="s">
        <v>3</v>
      </c>
      <c r="C7" s="80">
        <v>35784.130962898998</v>
      </c>
      <c r="D7" s="80">
        <v>36303.954413655003</v>
      </c>
      <c r="E7" s="81">
        <v>36621.500293931946</v>
      </c>
      <c r="F7" s="22" t="s">
        <v>241</v>
      </c>
      <c r="G7" s="23">
        <v>2.3400577532569571</v>
      </c>
      <c r="H7" s="24">
        <v>0.87468675356616643</v>
      </c>
    </row>
    <row r="8" spans="1:10" x14ac:dyDescent="0.25">
      <c r="A8" s="199"/>
      <c r="B8" s="25" t="s">
        <v>242</v>
      </c>
      <c r="C8" s="82">
        <v>27348.449954807998</v>
      </c>
      <c r="D8" s="82">
        <v>27699.508840887</v>
      </c>
      <c r="E8" s="82">
        <v>27957.317738713999</v>
      </c>
      <c r="F8" s="27"/>
      <c r="G8" s="28">
        <v>2.2263337955610751</v>
      </c>
      <c r="H8" s="29">
        <v>0.93073454590086158</v>
      </c>
      <c r="J8" s="95"/>
    </row>
    <row r="9" spans="1:10" x14ac:dyDescent="0.25">
      <c r="A9" s="30" t="s">
        <v>4</v>
      </c>
      <c r="B9" s="31" t="s">
        <v>3</v>
      </c>
      <c r="C9" s="80">
        <v>9146.2261513070007</v>
      </c>
      <c r="D9" s="80">
        <v>8762.4370246910003</v>
      </c>
      <c r="E9" s="80">
        <v>9227.0085066817919</v>
      </c>
      <c r="F9" s="22" t="s">
        <v>241</v>
      </c>
      <c r="G9" s="32">
        <v>0.88323155406830267</v>
      </c>
      <c r="H9" s="33">
        <v>5.3018524490585435</v>
      </c>
    </row>
    <row r="10" spans="1:10" x14ac:dyDescent="0.25">
      <c r="A10" s="34"/>
      <c r="B10" s="25" t="s">
        <v>242</v>
      </c>
      <c r="C10" s="82">
        <v>7068.6316701349997</v>
      </c>
      <c r="D10" s="82">
        <v>6716.829012657</v>
      </c>
      <c r="E10" s="82">
        <v>7092.2127222279996</v>
      </c>
      <c r="F10" s="27"/>
      <c r="G10" s="35">
        <v>0.33360137001663759</v>
      </c>
      <c r="H10" s="29">
        <v>5.588704266010609</v>
      </c>
      <c r="J10" s="95"/>
    </row>
    <row r="11" spans="1:10" x14ac:dyDescent="0.25">
      <c r="A11" s="30" t="s">
        <v>5</v>
      </c>
      <c r="B11" s="31" t="s">
        <v>3</v>
      </c>
      <c r="C11" s="80">
        <v>3477.7495477900002</v>
      </c>
      <c r="D11" s="80">
        <v>3194.3181110219998</v>
      </c>
      <c r="E11" s="80">
        <v>3454.7237935783123</v>
      </c>
      <c r="F11" s="22" t="s">
        <v>241</v>
      </c>
      <c r="G11" s="37">
        <v>-0.66208776380460677</v>
      </c>
      <c r="H11" s="33">
        <v>8.1521524627676314</v>
      </c>
    </row>
    <row r="12" spans="1:10" x14ac:dyDescent="0.25">
      <c r="A12" s="34"/>
      <c r="B12" s="25" t="s">
        <v>242</v>
      </c>
      <c r="C12" s="82">
        <v>2588.077379887</v>
      </c>
      <c r="D12" s="82">
        <v>2468.7639005209999</v>
      </c>
      <c r="E12" s="82">
        <v>2636.1571216699999</v>
      </c>
      <c r="F12" s="27"/>
      <c r="G12" s="28">
        <v>1.857739732074748</v>
      </c>
      <c r="H12" s="29">
        <v>6.7804467293804009</v>
      </c>
    </row>
    <row r="13" spans="1:10" x14ac:dyDescent="0.25">
      <c r="A13" s="30" t="s">
        <v>6</v>
      </c>
      <c r="B13" s="31" t="s">
        <v>3</v>
      </c>
      <c r="C13" s="80">
        <v>6807.4207896280004</v>
      </c>
      <c r="D13" s="80">
        <v>6790.1078110569997</v>
      </c>
      <c r="E13" s="80">
        <v>7355.4872441339348</v>
      </c>
      <c r="F13" s="22" t="s">
        <v>241</v>
      </c>
      <c r="G13" s="23">
        <v>8.0510147887579535</v>
      </c>
      <c r="H13" s="24">
        <v>8.3265162911886534</v>
      </c>
    </row>
    <row r="14" spans="1:10" x14ac:dyDescent="0.25">
      <c r="A14" s="34"/>
      <c r="B14" s="25" t="s">
        <v>242</v>
      </c>
      <c r="C14" s="82">
        <v>5211.6840563879996</v>
      </c>
      <c r="D14" s="82">
        <v>5136.5891006860002</v>
      </c>
      <c r="E14" s="82">
        <v>5586.440061235</v>
      </c>
      <c r="F14" s="27"/>
      <c r="G14" s="38">
        <v>7.190689243482808</v>
      </c>
      <c r="H14" s="24">
        <v>8.7577758650954109</v>
      </c>
    </row>
    <row r="15" spans="1:10" x14ac:dyDescent="0.25">
      <c r="A15" s="30" t="s">
        <v>169</v>
      </c>
      <c r="B15" s="31" t="s">
        <v>3</v>
      </c>
      <c r="C15" s="80">
        <v>5057.4810805440002</v>
      </c>
      <c r="D15" s="80">
        <v>5832.965228219</v>
      </c>
      <c r="E15" s="80">
        <v>5532.0152021902486</v>
      </c>
      <c r="F15" s="22" t="s">
        <v>241</v>
      </c>
      <c r="G15" s="37">
        <v>9.3828155575661754</v>
      </c>
      <c r="H15" s="33">
        <v>-5.159468885101532</v>
      </c>
    </row>
    <row r="16" spans="1:10" x14ac:dyDescent="0.25">
      <c r="A16" s="34"/>
      <c r="B16" s="25" t="s">
        <v>242</v>
      </c>
      <c r="C16" s="82">
        <v>3760.146590288</v>
      </c>
      <c r="D16" s="82">
        <v>4213.9567955069997</v>
      </c>
      <c r="E16" s="82">
        <v>4034.6048600899999</v>
      </c>
      <c r="F16" s="27"/>
      <c r="G16" s="28">
        <v>7.2991374993435727</v>
      </c>
      <c r="H16" s="29">
        <v>-4.2561408225216866</v>
      </c>
    </row>
    <row r="17" spans="1:8" x14ac:dyDescent="0.25">
      <c r="A17" s="30" t="s">
        <v>7</v>
      </c>
      <c r="B17" s="31" t="s">
        <v>3</v>
      </c>
      <c r="C17" s="80">
        <v>2434.703342413</v>
      </c>
      <c r="D17" s="80">
        <v>2427.3984782100001</v>
      </c>
      <c r="E17" s="80">
        <v>1895.1943879424427</v>
      </c>
      <c r="F17" s="22" t="s">
        <v>241</v>
      </c>
      <c r="G17" s="23">
        <v>-22.159124895103545</v>
      </c>
      <c r="H17" s="24">
        <v>-21.924875336496569</v>
      </c>
    </row>
    <row r="18" spans="1:8" x14ac:dyDescent="0.25">
      <c r="A18" s="30"/>
      <c r="B18" s="25" t="s">
        <v>242</v>
      </c>
      <c r="C18" s="82">
        <v>1880.6380751510001</v>
      </c>
      <c r="D18" s="82">
        <v>1931.9222761799999</v>
      </c>
      <c r="E18" s="82">
        <v>1493.238663907</v>
      </c>
      <c r="F18" s="27"/>
      <c r="G18" s="38">
        <v>-20.599360204535628</v>
      </c>
      <c r="H18" s="24">
        <v>-22.707104611910751</v>
      </c>
    </row>
    <row r="19" spans="1:8" x14ac:dyDescent="0.25">
      <c r="A19" s="39" t="s">
        <v>8</v>
      </c>
      <c r="B19" s="31" t="s">
        <v>3</v>
      </c>
      <c r="C19" s="80">
        <v>1700.2929333249999</v>
      </c>
      <c r="D19" s="80">
        <v>1969.2178060450001</v>
      </c>
      <c r="E19" s="80">
        <v>2012.0581792128094</v>
      </c>
      <c r="F19" s="22" t="s">
        <v>241</v>
      </c>
      <c r="G19" s="37">
        <v>18.335972571393228</v>
      </c>
      <c r="H19" s="33">
        <v>2.1755020209699722</v>
      </c>
    </row>
    <row r="20" spans="1:8" x14ac:dyDescent="0.25">
      <c r="A20" s="34"/>
      <c r="B20" s="25" t="s">
        <v>242</v>
      </c>
      <c r="C20" s="82">
        <v>1321.527726216</v>
      </c>
      <c r="D20" s="82">
        <v>1519.2245707239999</v>
      </c>
      <c r="E20" s="82">
        <v>1556.112056663</v>
      </c>
      <c r="F20" s="27"/>
      <c r="G20" s="28">
        <v>17.750995744803461</v>
      </c>
      <c r="H20" s="29">
        <v>2.4280469556532438</v>
      </c>
    </row>
    <row r="21" spans="1:8" x14ac:dyDescent="0.25">
      <c r="A21" s="39" t="s">
        <v>9</v>
      </c>
      <c r="B21" s="31" t="s">
        <v>3</v>
      </c>
      <c r="C21" s="80">
        <v>643.95455599599995</v>
      </c>
      <c r="D21" s="80">
        <v>617.195755996</v>
      </c>
      <c r="E21" s="80">
        <v>508.48366963387036</v>
      </c>
      <c r="F21" s="22" t="s">
        <v>241</v>
      </c>
      <c r="G21" s="37">
        <v>-21.037336423934093</v>
      </c>
      <c r="H21" s="33">
        <v>-17.613874578041361</v>
      </c>
    </row>
    <row r="22" spans="1:8" x14ac:dyDescent="0.25">
      <c r="A22" s="34"/>
      <c r="B22" s="25" t="s">
        <v>242</v>
      </c>
      <c r="C22" s="82">
        <v>499.20238967199998</v>
      </c>
      <c r="D22" s="82">
        <v>485.32077073900001</v>
      </c>
      <c r="E22" s="82">
        <v>397.93455426700001</v>
      </c>
      <c r="F22" s="27"/>
      <c r="G22" s="28">
        <v>-20.285927611752385</v>
      </c>
      <c r="H22" s="29">
        <v>-18.005867817883953</v>
      </c>
    </row>
    <row r="23" spans="1:8" x14ac:dyDescent="0.25">
      <c r="A23" s="39" t="s">
        <v>194</v>
      </c>
      <c r="B23" s="31" t="s">
        <v>3</v>
      </c>
      <c r="C23" s="80">
        <v>901.02329223499999</v>
      </c>
      <c r="D23" s="80">
        <v>800.24281891500004</v>
      </c>
      <c r="E23" s="80">
        <v>834.28437972691529</v>
      </c>
      <c r="F23" s="22" t="s">
        <v>241</v>
      </c>
      <c r="G23" s="23">
        <v>-7.4070130132305394</v>
      </c>
      <c r="H23" s="24">
        <v>4.2539039410650332</v>
      </c>
    </row>
    <row r="24" spans="1:8" x14ac:dyDescent="0.25">
      <c r="A24" s="34"/>
      <c r="B24" s="25" t="s">
        <v>242</v>
      </c>
      <c r="C24" s="82">
        <v>689.90031984200004</v>
      </c>
      <c r="D24" s="82">
        <v>642.543922974</v>
      </c>
      <c r="E24" s="82">
        <v>654.47906621200002</v>
      </c>
      <c r="F24" s="27"/>
      <c r="G24" s="38">
        <v>-5.1342567340905418</v>
      </c>
      <c r="H24" s="24">
        <v>1.8574828601223885</v>
      </c>
    </row>
    <row r="25" spans="1:8" x14ac:dyDescent="0.25">
      <c r="A25" s="39" t="s">
        <v>195</v>
      </c>
      <c r="B25" s="31" t="s">
        <v>3</v>
      </c>
      <c r="C25" s="80">
        <v>290.80328065399999</v>
      </c>
      <c r="D25" s="80">
        <v>307.38186722199998</v>
      </c>
      <c r="E25" s="80">
        <v>348.06946152747383</v>
      </c>
      <c r="F25" s="22" t="s">
        <v>241</v>
      </c>
      <c r="G25" s="37">
        <v>19.692412253632583</v>
      </c>
      <c r="H25" s="33">
        <v>13.236823197540176</v>
      </c>
    </row>
    <row r="26" spans="1:8" x14ac:dyDescent="0.25">
      <c r="A26" s="34"/>
      <c r="B26" s="25" t="s">
        <v>242</v>
      </c>
      <c r="C26" s="82">
        <v>280.01649929000001</v>
      </c>
      <c r="D26" s="82">
        <v>212.35701286400001</v>
      </c>
      <c r="E26" s="82">
        <v>246.957777389</v>
      </c>
      <c r="F26" s="27"/>
      <c r="G26" s="38">
        <v>-11.805990712983899</v>
      </c>
      <c r="H26" s="24">
        <v>16.293676417062514</v>
      </c>
    </row>
    <row r="27" spans="1:8" x14ac:dyDescent="0.25">
      <c r="A27" s="39" t="s">
        <v>196</v>
      </c>
      <c r="B27" s="31" t="s">
        <v>3</v>
      </c>
      <c r="C27" s="80">
        <v>698.64237269399996</v>
      </c>
      <c r="D27" s="80">
        <v>802.17088901099999</v>
      </c>
      <c r="E27" s="80">
        <v>872.22192756655102</v>
      </c>
      <c r="F27" s="22" t="s">
        <v>241</v>
      </c>
      <c r="G27" s="37">
        <v>24.845265855149833</v>
      </c>
      <c r="H27" s="33">
        <v>8.7326827132703926</v>
      </c>
    </row>
    <row r="28" spans="1:8" x14ac:dyDescent="0.25">
      <c r="A28" s="34"/>
      <c r="B28" s="25" t="s">
        <v>242</v>
      </c>
      <c r="C28" s="82">
        <v>501.10516600099999</v>
      </c>
      <c r="D28" s="82">
        <v>569.32111961999999</v>
      </c>
      <c r="E28" s="82">
        <v>630.32073314000002</v>
      </c>
      <c r="F28" s="27"/>
      <c r="G28" s="38">
        <v>25.786117546978588</v>
      </c>
      <c r="H28" s="24">
        <v>10.714447684764437</v>
      </c>
    </row>
    <row r="29" spans="1:8" x14ac:dyDescent="0.25">
      <c r="A29" s="30" t="s">
        <v>10</v>
      </c>
      <c r="B29" s="31" t="s">
        <v>3</v>
      </c>
      <c r="C29" s="80">
        <v>1854.3190241750001</v>
      </c>
      <c r="D29" s="80">
        <v>2002.9648543779999</v>
      </c>
      <c r="E29" s="80">
        <v>2161.4943107183894</v>
      </c>
      <c r="F29" s="22" t="s">
        <v>241</v>
      </c>
      <c r="G29" s="37">
        <v>16.565395842824501</v>
      </c>
      <c r="H29" s="33">
        <v>7.9147397915586168</v>
      </c>
    </row>
    <row r="30" spans="1:8" x14ac:dyDescent="0.25">
      <c r="A30" s="30"/>
      <c r="B30" s="25" t="s">
        <v>242</v>
      </c>
      <c r="C30" s="82">
        <v>1512.7621388089999</v>
      </c>
      <c r="D30" s="82">
        <v>1582.570892812</v>
      </c>
      <c r="E30" s="82">
        <v>1725.9445114489999</v>
      </c>
      <c r="F30" s="27"/>
      <c r="G30" s="28">
        <v>14.092259924474249</v>
      </c>
      <c r="H30" s="29">
        <v>9.0595384565834962</v>
      </c>
    </row>
    <row r="31" spans="1:8" x14ac:dyDescent="0.25">
      <c r="A31" s="39" t="s">
        <v>11</v>
      </c>
      <c r="B31" s="31" t="s">
        <v>3</v>
      </c>
      <c r="C31" s="80">
        <v>477.56383193200003</v>
      </c>
      <c r="D31" s="80">
        <v>470.83394949500001</v>
      </c>
      <c r="E31" s="80">
        <v>432.23480216266375</v>
      </c>
      <c r="F31" s="22" t="s">
        <v>241</v>
      </c>
      <c r="G31" s="23">
        <v>-9.4917216795828523</v>
      </c>
      <c r="H31" s="24">
        <v>-8.1980382624779509</v>
      </c>
    </row>
    <row r="32" spans="1:8" x14ac:dyDescent="0.25">
      <c r="A32" s="34"/>
      <c r="B32" s="25" t="s">
        <v>242</v>
      </c>
      <c r="C32" s="82">
        <v>406.25428052799998</v>
      </c>
      <c r="D32" s="82">
        <v>402.52052026699999</v>
      </c>
      <c r="E32" s="82">
        <v>368.910391479</v>
      </c>
      <c r="F32" s="27"/>
      <c r="G32" s="38">
        <v>-9.1922450639695228</v>
      </c>
      <c r="H32" s="24">
        <v>-8.3499168603145364</v>
      </c>
    </row>
    <row r="33" spans="1:8" x14ac:dyDescent="0.25">
      <c r="A33" s="30" t="s">
        <v>12</v>
      </c>
      <c r="B33" s="31" t="s">
        <v>3</v>
      </c>
      <c r="C33" s="80">
        <v>1175.4142453750001</v>
      </c>
      <c r="D33" s="80">
        <v>1175.9397378880001</v>
      </c>
      <c r="E33" s="80">
        <v>1081.7220618292988</v>
      </c>
      <c r="F33" s="22" t="s">
        <v>241</v>
      </c>
      <c r="G33" s="37">
        <v>-7.9709926874171941</v>
      </c>
      <c r="H33" s="33">
        <v>-8.012117715140505</v>
      </c>
    </row>
    <row r="34" spans="1:8" x14ac:dyDescent="0.25">
      <c r="A34" s="30"/>
      <c r="B34" s="25" t="s">
        <v>242</v>
      </c>
      <c r="C34" s="82">
        <v>990.36284570400005</v>
      </c>
      <c r="D34" s="82">
        <v>920.03614472499999</v>
      </c>
      <c r="E34" s="82">
        <v>866.96305299300002</v>
      </c>
      <c r="F34" s="27"/>
      <c r="G34" s="28">
        <v>-12.460058780101065</v>
      </c>
      <c r="H34" s="29">
        <v>-5.7685876838962145</v>
      </c>
    </row>
    <row r="35" spans="1:8" x14ac:dyDescent="0.25">
      <c r="A35" s="39" t="s">
        <v>13</v>
      </c>
      <c r="B35" s="31" t="s">
        <v>3</v>
      </c>
      <c r="C35" s="80">
        <v>238.074885722</v>
      </c>
      <c r="D35" s="80">
        <v>239.90116805900001</v>
      </c>
      <c r="E35" s="80">
        <v>155.12356566970487</v>
      </c>
      <c r="F35" s="22" t="s">
        <v>241</v>
      </c>
      <c r="G35" s="23">
        <v>-34.842532760535434</v>
      </c>
      <c r="H35" s="24">
        <v>-35.338553403143663</v>
      </c>
    </row>
    <row r="36" spans="1:8" x14ac:dyDescent="0.25">
      <c r="A36" s="34"/>
      <c r="B36" s="25" t="s">
        <v>242</v>
      </c>
      <c r="C36" s="82">
        <v>113.816095901</v>
      </c>
      <c r="D36" s="82">
        <v>213.02098156100001</v>
      </c>
      <c r="E36" s="82">
        <v>107.126529451</v>
      </c>
      <c r="F36" s="27"/>
      <c r="G36" s="28">
        <v>-5.8775223284927591</v>
      </c>
      <c r="H36" s="29">
        <v>-49.710808453709255</v>
      </c>
    </row>
    <row r="37" spans="1:8" x14ac:dyDescent="0.25">
      <c r="A37" s="30" t="s">
        <v>14</v>
      </c>
      <c r="B37" s="31" t="s">
        <v>3</v>
      </c>
      <c r="C37" s="85">
        <v>880.461629109</v>
      </c>
      <c r="D37" s="85">
        <v>910.87891344699995</v>
      </c>
      <c r="E37" s="83">
        <v>810.11377008950399</v>
      </c>
      <c r="F37" s="22" t="s">
        <v>241</v>
      </c>
      <c r="G37" s="23">
        <v>-7.9898835671789499</v>
      </c>
      <c r="H37" s="24">
        <v>-11.062408171924275</v>
      </c>
    </row>
    <row r="38" spans="1:8" ht="13.8" thickBot="1" x14ac:dyDescent="0.3">
      <c r="A38" s="41"/>
      <c r="B38" s="42" t="s">
        <v>242</v>
      </c>
      <c r="C38" s="86">
        <v>524.32472099799998</v>
      </c>
      <c r="D38" s="86">
        <v>684.53181904999997</v>
      </c>
      <c r="E38" s="86">
        <v>559.91563653899993</v>
      </c>
      <c r="F38" s="44"/>
      <c r="G38" s="45">
        <v>6.7879529832688803</v>
      </c>
      <c r="H38" s="46">
        <v>-18.204585826842006</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3">
        <v>10</v>
      </c>
    </row>
    <row r="62" spans="1:8" ht="12.75" customHeight="1" x14ac:dyDescent="0.25">
      <c r="A62" s="54" t="s">
        <v>244</v>
      </c>
      <c r="H62" s="194"/>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26</v>
      </c>
      <c r="B7" s="19" t="s">
        <v>3</v>
      </c>
      <c r="C7" s="20">
        <v>783055.35323620203</v>
      </c>
      <c r="D7" s="20">
        <v>783732.42342834198</v>
      </c>
      <c r="E7" s="21">
        <v>829024.12024676008</v>
      </c>
      <c r="F7" s="22" t="s">
        <v>241</v>
      </c>
      <c r="G7" s="23">
        <v>5.8704364666659643</v>
      </c>
      <c r="H7" s="24">
        <v>5.7789744898258988</v>
      </c>
    </row>
    <row r="8" spans="1:8" x14ac:dyDescent="0.25">
      <c r="A8" s="199"/>
      <c r="B8" s="25" t="s">
        <v>242</v>
      </c>
      <c r="C8" s="26">
        <v>586246.52006851998</v>
      </c>
      <c r="D8" s="26">
        <v>588502.784753363</v>
      </c>
      <c r="E8" s="26">
        <v>621894.16543834796</v>
      </c>
      <c r="F8" s="27"/>
      <c r="G8" s="28">
        <v>6.0806579057665999</v>
      </c>
      <c r="H8" s="29">
        <v>5.6739545759293151</v>
      </c>
    </row>
    <row r="9" spans="1:8" x14ac:dyDescent="0.25">
      <c r="A9" s="30" t="s">
        <v>28</v>
      </c>
      <c r="B9" s="31" t="s">
        <v>3</v>
      </c>
      <c r="C9" s="20">
        <v>717531.35323620203</v>
      </c>
      <c r="D9" s="20">
        <v>716230.75919024704</v>
      </c>
      <c r="E9" s="21">
        <v>762974.7950262276</v>
      </c>
      <c r="F9" s="22" t="s">
        <v>241</v>
      </c>
      <c r="G9" s="32">
        <v>6.3333039852637967</v>
      </c>
      <c r="H9" s="33">
        <v>6.5263932379598231</v>
      </c>
    </row>
    <row r="10" spans="1:8" x14ac:dyDescent="0.25">
      <c r="A10" s="34"/>
      <c r="B10" s="25" t="s">
        <v>242</v>
      </c>
      <c r="C10" s="26">
        <v>532792.52006851998</v>
      </c>
      <c r="D10" s="26">
        <v>536339.62780269096</v>
      </c>
      <c r="E10" s="26">
        <v>569731.764405853</v>
      </c>
      <c r="F10" s="27"/>
      <c r="G10" s="35">
        <v>6.9331386883176265</v>
      </c>
      <c r="H10" s="29">
        <v>6.2259312704461109</v>
      </c>
    </row>
    <row r="11" spans="1:8" x14ac:dyDescent="0.25">
      <c r="A11" s="30" t="s">
        <v>29</v>
      </c>
      <c r="B11" s="31" t="s">
        <v>3</v>
      </c>
      <c r="C11" s="20">
        <v>33203</v>
      </c>
      <c r="D11" s="20">
        <v>34516.146404762003</v>
      </c>
      <c r="E11" s="21">
        <v>34664.165611148121</v>
      </c>
      <c r="F11" s="22" t="s">
        <v>241</v>
      </c>
      <c r="G11" s="37">
        <v>4.4007035844596061</v>
      </c>
      <c r="H11" s="33">
        <v>0.42884047555695304</v>
      </c>
    </row>
    <row r="12" spans="1:8" x14ac:dyDescent="0.25">
      <c r="A12" s="34"/>
      <c r="B12" s="25" t="s">
        <v>242</v>
      </c>
      <c r="C12" s="26">
        <v>24307</v>
      </c>
      <c r="D12" s="26">
        <v>26038.578475335999</v>
      </c>
      <c r="E12" s="26">
        <v>25887.200516248002</v>
      </c>
      <c r="F12" s="27"/>
      <c r="G12" s="28">
        <v>6.5010100639651256</v>
      </c>
      <c r="H12" s="29">
        <v>-0.58136030440903141</v>
      </c>
    </row>
    <row r="13" spans="1:8" x14ac:dyDescent="0.25">
      <c r="A13" s="30" t="s">
        <v>27</v>
      </c>
      <c r="B13" s="31" t="s">
        <v>3</v>
      </c>
      <c r="C13" s="20">
        <v>8788</v>
      </c>
      <c r="D13" s="20">
        <v>8654.8519285710008</v>
      </c>
      <c r="E13" s="21">
        <v>9153.7742062274465</v>
      </c>
      <c r="F13" s="22" t="s">
        <v>241</v>
      </c>
      <c r="G13" s="23">
        <v>4.1622007991288825</v>
      </c>
      <c r="H13" s="24">
        <v>5.7646541127922291</v>
      </c>
    </row>
    <row r="14" spans="1:8" x14ac:dyDescent="0.25">
      <c r="A14" s="34"/>
      <c r="B14" s="25" t="s">
        <v>242</v>
      </c>
      <c r="C14" s="26">
        <v>7079</v>
      </c>
      <c r="D14" s="26">
        <v>6955.4735426010002</v>
      </c>
      <c r="E14" s="26">
        <v>7362.160154874</v>
      </c>
      <c r="F14" s="27"/>
      <c r="G14" s="38">
        <v>4.0000021877948768</v>
      </c>
      <c r="H14" s="24">
        <v>5.847001067319411</v>
      </c>
    </row>
    <row r="15" spans="1:8" x14ac:dyDescent="0.25">
      <c r="A15" s="30" t="s">
        <v>30</v>
      </c>
      <c r="B15" s="31" t="s">
        <v>3</v>
      </c>
      <c r="C15" s="20">
        <v>11190</v>
      </c>
      <c r="D15" s="20">
        <v>11511.665904762</v>
      </c>
      <c r="E15" s="21">
        <v>11922.410747763244</v>
      </c>
      <c r="F15" s="22" t="s">
        <v>241</v>
      </c>
      <c r="G15" s="37">
        <v>6.545225627911023</v>
      </c>
      <c r="H15" s="33">
        <v>3.5680747373960173</v>
      </c>
    </row>
    <row r="16" spans="1:8" x14ac:dyDescent="0.25">
      <c r="A16" s="34"/>
      <c r="B16" s="25" t="s">
        <v>242</v>
      </c>
      <c r="C16" s="26">
        <v>8604</v>
      </c>
      <c r="D16" s="26">
        <v>8904.6313901350004</v>
      </c>
      <c r="E16" s="26">
        <v>9203.8802064989995</v>
      </c>
      <c r="F16" s="27"/>
      <c r="G16" s="28">
        <v>6.9721083972454636</v>
      </c>
      <c r="H16" s="29">
        <v>3.3605974605026603</v>
      </c>
    </row>
    <row r="17" spans="1:9" x14ac:dyDescent="0.25">
      <c r="A17" s="30" t="s">
        <v>31</v>
      </c>
      <c r="B17" s="31" t="s">
        <v>3</v>
      </c>
      <c r="C17" s="20">
        <v>12343</v>
      </c>
      <c r="D17" s="20">
        <v>12819</v>
      </c>
      <c r="E17" s="21">
        <v>11050.58512826086</v>
      </c>
      <c r="F17" s="22" t="s">
        <v>241</v>
      </c>
      <c r="G17" s="37">
        <v>-10.470832631768118</v>
      </c>
      <c r="H17" s="33">
        <v>-13.795263840698496</v>
      </c>
    </row>
    <row r="18" spans="1:9" ht="13.8" thickBot="1" x14ac:dyDescent="0.3">
      <c r="A18" s="56"/>
      <c r="B18" s="42" t="s">
        <v>242</v>
      </c>
      <c r="C18" s="43">
        <v>13464</v>
      </c>
      <c r="D18" s="43">
        <v>10264.473542600999</v>
      </c>
      <c r="E18" s="43">
        <v>9709.160154874</v>
      </c>
      <c r="F18" s="44"/>
      <c r="G18" s="57">
        <v>-27.887996473009508</v>
      </c>
      <c r="H18" s="46">
        <v>-5.4100523073323075</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26</v>
      </c>
      <c r="B35" s="19" t="s">
        <v>3</v>
      </c>
      <c r="C35" s="80">
        <v>12623.975699097</v>
      </c>
      <c r="D35" s="80">
        <v>11956.755135713</v>
      </c>
      <c r="E35" s="83">
        <v>12681.405435355508</v>
      </c>
      <c r="F35" s="22" t="s">
        <v>241</v>
      </c>
      <c r="G35" s="23">
        <v>0.45492590945511324</v>
      </c>
      <c r="H35" s="24">
        <v>6.0605932915535448</v>
      </c>
    </row>
    <row r="36" spans="1:9" ht="12.75" customHeight="1" x14ac:dyDescent="0.25">
      <c r="A36" s="199"/>
      <c r="B36" s="25" t="s">
        <v>242</v>
      </c>
      <c r="C36" s="82">
        <v>9656.7090500209997</v>
      </c>
      <c r="D36" s="82">
        <v>9185.5929131779994</v>
      </c>
      <c r="E36" s="82">
        <v>9728.3698438989995</v>
      </c>
      <c r="F36" s="27"/>
      <c r="G36" s="28">
        <v>0.74208297575086135</v>
      </c>
      <c r="H36" s="29">
        <v>5.9090026724601756</v>
      </c>
    </row>
    <row r="37" spans="1:9" x14ac:dyDescent="0.25">
      <c r="A37" s="30" t="s">
        <v>28</v>
      </c>
      <c r="B37" s="31" t="s">
        <v>3</v>
      </c>
      <c r="C37" s="80">
        <v>10502.614219315001</v>
      </c>
      <c r="D37" s="80">
        <v>9841.7234037479993</v>
      </c>
      <c r="E37" s="83">
        <v>10598.976585439619</v>
      </c>
      <c r="F37" s="22" t="s">
        <v>241</v>
      </c>
      <c r="G37" s="32">
        <v>0.91750838517330635</v>
      </c>
      <c r="H37" s="33">
        <v>7.6943148128226966</v>
      </c>
    </row>
    <row r="38" spans="1:9" x14ac:dyDescent="0.25">
      <c r="A38" s="34"/>
      <c r="B38" s="25" t="s">
        <v>242</v>
      </c>
      <c r="C38" s="82">
        <v>7959.4881765310001</v>
      </c>
      <c r="D38" s="82">
        <v>7623.9824852829997</v>
      </c>
      <c r="E38" s="82">
        <v>8150.3652956739998</v>
      </c>
      <c r="F38" s="27"/>
      <c r="G38" s="35">
        <v>2.3981079550543569</v>
      </c>
      <c r="H38" s="29">
        <v>6.9043024614380499</v>
      </c>
    </row>
    <row r="39" spans="1:9" x14ac:dyDescent="0.25">
      <c r="A39" s="30" t="s">
        <v>29</v>
      </c>
      <c r="B39" s="31" t="s">
        <v>3</v>
      </c>
      <c r="C39" s="80">
        <v>999.78531446399995</v>
      </c>
      <c r="D39" s="80">
        <v>945.74782281</v>
      </c>
      <c r="E39" s="83">
        <v>984.27457974667311</v>
      </c>
      <c r="F39" s="22" t="s">
        <v>241</v>
      </c>
      <c r="G39" s="37">
        <v>-1.551406536276474</v>
      </c>
      <c r="H39" s="33">
        <v>4.0736818005250797</v>
      </c>
    </row>
    <row r="40" spans="1:9" x14ac:dyDescent="0.25">
      <c r="A40" s="34"/>
      <c r="B40" s="25" t="s">
        <v>242</v>
      </c>
      <c r="C40" s="82">
        <v>712.967541719</v>
      </c>
      <c r="D40" s="82">
        <v>698.42686450199994</v>
      </c>
      <c r="E40" s="82">
        <v>718.35942318299999</v>
      </c>
      <c r="F40" s="27"/>
      <c r="G40" s="28">
        <v>0.75625903684198192</v>
      </c>
      <c r="H40" s="29">
        <v>2.8539221061052018</v>
      </c>
    </row>
    <row r="41" spans="1:9" x14ac:dyDescent="0.25">
      <c r="A41" s="30" t="s">
        <v>27</v>
      </c>
      <c r="B41" s="31" t="s">
        <v>3</v>
      </c>
      <c r="C41" s="80">
        <v>261.28511093200001</v>
      </c>
      <c r="D41" s="80">
        <v>310.81555923600001</v>
      </c>
      <c r="E41" s="83">
        <v>267.42258917549026</v>
      </c>
      <c r="F41" s="22" t="s">
        <v>241</v>
      </c>
      <c r="G41" s="23">
        <v>2.3489582784101088</v>
      </c>
      <c r="H41" s="24">
        <v>-13.961003164439973</v>
      </c>
    </row>
    <row r="42" spans="1:9" x14ac:dyDescent="0.25">
      <c r="A42" s="34"/>
      <c r="B42" s="25" t="s">
        <v>242</v>
      </c>
      <c r="C42" s="82">
        <v>243.391322213</v>
      </c>
      <c r="D42" s="82">
        <v>216.56141253300001</v>
      </c>
      <c r="E42" s="82">
        <v>203.41579355299999</v>
      </c>
      <c r="F42" s="27"/>
      <c r="G42" s="38">
        <v>-16.424385346415946</v>
      </c>
      <c r="H42" s="24">
        <v>-6.0701575715834792</v>
      </c>
    </row>
    <row r="43" spans="1:9" x14ac:dyDescent="0.25">
      <c r="A43" s="30" t="s">
        <v>30</v>
      </c>
      <c r="B43" s="31" t="s">
        <v>3</v>
      </c>
      <c r="C43" s="80">
        <v>534.2553805</v>
      </c>
      <c r="D43" s="80">
        <v>549.290368758</v>
      </c>
      <c r="E43" s="83">
        <v>557.70183314136148</v>
      </c>
      <c r="F43" s="22" t="s">
        <v>241</v>
      </c>
      <c r="G43" s="37">
        <v>4.3886226507290189</v>
      </c>
      <c r="H43" s="33">
        <v>1.5313329455203473</v>
      </c>
    </row>
    <row r="44" spans="1:9" x14ac:dyDescent="0.25">
      <c r="A44" s="34"/>
      <c r="B44" s="25" t="s">
        <v>242</v>
      </c>
      <c r="C44" s="82">
        <v>382.44561265499999</v>
      </c>
      <c r="D44" s="82">
        <v>412.11053480700002</v>
      </c>
      <c r="E44" s="82">
        <v>411.82233272000002</v>
      </c>
      <c r="F44" s="27"/>
      <c r="G44" s="28">
        <v>7.6812804469273459</v>
      </c>
      <c r="H44" s="29">
        <v>-6.9933200599919587E-2</v>
      </c>
    </row>
    <row r="45" spans="1:9" x14ac:dyDescent="0.25">
      <c r="A45" s="30" t="s">
        <v>31</v>
      </c>
      <c r="B45" s="31" t="s">
        <v>3</v>
      </c>
      <c r="C45" s="80">
        <v>326.03567388599998</v>
      </c>
      <c r="D45" s="80">
        <v>309.17798116199998</v>
      </c>
      <c r="E45" s="83">
        <v>288.92475099669701</v>
      </c>
      <c r="F45" s="22" t="s">
        <v>241</v>
      </c>
      <c r="G45" s="37">
        <v>-11.382473103933705</v>
      </c>
      <c r="H45" s="33">
        <v>-6.5506702932673875</v>
      </c>
    </row>
    <row r="46" spans="1:9" ht="13.8" thickBot="1" x14ac:dyDescent="0.3">
      <c r="A46" s="56"/>
      <c r="B46" s="42" t="s">
        <v>242</v>
      </c>
      <c r="C46" s="86">
        <v>358.41639690400001</v>
      </c>
      <c r="D46" s="86">
        <v>234.51161605199999</v>
      </c>
      <c r="E46" s="86">
        <v>244.40699876799999</v>
      </c>
      <c r="F46" s="44"/>
      <c r="G46" s="57">
        <v>-31.809202681800528</v>
      </c>
      <c r="H46" s="46">
        <v>4.2195703916883218</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58"/>
      <c r="B58" s="58"/>
      <c r="C58" s="64"/>
      <c r="D58" s="64"/>
      <c r="E58" s="21"/>
      <c r="F58" s="59"/>
      <c r="G58" s="38"/>
      <c r="H58" s="60"/>
      <c r="I58" s="61"/>
    </row>
    <row r="59" spans="1:9" x14ac:dyDescent="0.25">
      <c r="A59" s="65"/>
      <c r="B59" s="62"/>
      <c r="C59" s="21"/>
      <c r="D59" s="21"/>
      <c r="E59" s="21"/>
      <c r="F59" s="63"/>
      <c r="G59" s="38"/>
      <c r="H59" s="60"/>
      <c r="I59" s="61"/>
    </row>
    <row r="60" spans="1:9" x14ac:dyDescent="0.25">
      <c r="A60" s="52"/>
      <c r="B60" s="52"/>
      <c r="C60" s="52"/>
      <c r="D60" s="52"/>
      <c r="E60" s="52"/>
      <c r="F60" s="52"/>
      <c r="G60" s="52"/>
      <c r="H60" s="52"/>
    </row>
    <row r="61" spans="1:9" ht="12.75" customHeight="1" x14ac:dyDescent="0.25">
      <c r="A61" s="54" t="s">
        <v>243</v>
      </c>
      <c r="G61" s="53"/>
      <c r="H61" s="201">
        <v>11</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26</v>
      </c>
      <c r="B7" s="19" t="s">
        <v>3</v>
      </c>
      <c r="C7" s="20">
        <v>783055.35323620203</v>
      </c>
      <c r="D7" s="20">
        <v>783732.42342834198</v>
      </c>
      <c r="E7" s="21">
        <v>829024.12024676008</v>
      </c>
      <c r="F7" s="22" t="s">
        <v>241</v>
      </c>
      <c r="G7" s="23">
        <v>5.8704364666659643</v>
      </c>
      <c r="H7" s="24">
        <v>5.7789744898258988</v>
      </c>
    </row>
    <row r="8" spans="1:8" ht="12.75" customHeight="1" x14ac:dyDescent="0.25">
      <c r="A8" s="199"/>
      <c r="B8" s="25" t="s">
        <v>242</v>
      </c>
      <c r="C8" s="26">
        <v>586246.52006851998</v>
      </c>
      <c r="D8" s="26">
        <v>588502.784753363</v>
      </c>
      <c r="E8" s="26">
        <v>621894.16543834796</v>
      </c>
      <c r="F8" s="27"/>
      <c r="G8" s="28">
        <v>6.0806579057665999</v>
      </c>
      <c r="H8" s="29">
        <v>5.6739545759293151</v>
      </c>
    </row>
    <row r="9" spans="1:8" x14ac:dyDescent="0.25">
      <c r="A9" s="30" t="s">
        <v>34</v>
      </c>
      <c r="B9" s="31" t="s">
        <v>3</v>
      </c>
      <c r="C9" s="20">
        <v>11411</v>
      </c>
      <c r="D9" s="20">
        <v>10374.36</v>
      </c>
      <c r="E9" s="21">
        <v>10901.357623011714</v>
      </c>
      <c r="F9" s="22" t="s">
        <v>241</v>
      </c>
      <c r="G9" s="32">
        <v>-4.4662376390174927</v>
      </c>
      <c r="H9" s="33">
        <v>5.0798085184215154</v>
      </c>
    </row>
    <row r="10" spans="1:8" x14ac:dyDescent="0.25">
      <c r="A10" s="34"/>
      <c r="B10" s="25" t="s">
        <v>242</v>
      </c>
      <c r="C10" s="26">
        <v>8458</v>
      </c>
      <c r="D10" s="26">
        <v>7867.4075000000003</v>
      </c>
      <c r="E10" s="26">
        <v>8203.8339317120008</v>
      </c>
      <c r="F10" s="27"/>
      <c r="G10" s="35">
        <v>-3.0050374590683333</v>
      </c>
      <c r="H10" s="29">
        <v>4.2762044766589327</v>
      </c>
    </row>
    <row r="11" spans="1:8" x14ac:dyDescent="0.25">
      <c r="A11" s="30" t="s">
        <v>35</v>
      </c>
      <c r="B11" s="31" t="s">
        <v>3</v>
      </c>
      <c r="C11" s="20">
        <v>4110</v>
      </c>
      <c r="D11" s="20">
        <v>3596.4288000000001</v>
      </c>
      <c r="E11" s="21">
        <v>3724.6638463031582</v>
      </c>
      <c r="F11" s="22" t="s">
        <v>241</v>
      </c>
      <c r="G11" s="37">
        <v>-9.3755755157382481</v>
      </c>
      <c r="H11" s="33">
        <v>3.5656217162747055</v>
      </c>
    </row>
    <row r="12" spans="1:8" x14ac:dyDescent="0.25">
      <c r="A12" s="34"/>
      <c r="B12" s="25" t="s">
        <v>242</v>
      </c>
      <c r="C12" s="26">
        <v>3134</v>
      </c>
      <c r="D12" s="26">
        <v>2670.1125999999999</v>
      </c>
      <c r="E12" s="26">
        <v>2789.826714537</v>
      </c>
      <c r="F12" s="27"/>
      <c r="G12" s="28">
        <v>-10.981917213241871</v>
      </c>
      <c r="H12" s="29">
        <v>4.4834856229284128</v>
      </c>
    </row>
    <row r="13" spans="1:8" x14ac:dyDescent="0.25">
      <c r="A13" s="30" t="s">
        <v>36</v>
      </c>
      <c r="B13" s="31" t="s">
        <v>3</v>
      </c>
      <c r="C13" s="20">
        <v>149580</v>
      </c>
      <c r="D13" s="20">
        <v>154955.770666667</v>
      </c>
      <c r="E13" s="21">
        <v>162434.22497814323</v>
      </c>
      <c r="F13" s="22" t="s">
        <v>241</v>
      </c>
      <c r="G13" s="23">
        <v>8.5935452454494197</v>
      </c>
      <c r="H13" s="24">
        <v>4.8261863880910312</v>
      </c>
    </row>
    <row r="14" spans="1:8" x14ac:dyDescent="0.25">
      <c r="A14" s="34"/>
      <c r="B14" s="25" t="s">
        <v>242</v>
      </c>
      <c r="C14" s="26">
        <v>111115</v>
      </c>
      <c r="D14" s="26">
        <v>114920.98299999999</v>
      </c>
      <c r="E14" s="26">
        <v>120532.690723917</v>
      </c>
      <c r="F14" s="27"/>
      <c r="G14" s="38">
        <v>8.4756250046501407</v>
      </c>
      <c r="H14" s="24">
        <v>4.8831010468445015</v>
      </c>
    </row>
    <row r="15" spans="1:8" x14ac:dyDescent="0.25">
      <c r="A15" s="30" t="s">
        <v>18</v>
      </c>
      <c r="B15" s="31" t="s">
        <v>3</v>
      </c>
      <c r="C15" s="20">
        <v>3451</v>
      </c>
      <c r="D15" s="20">
        <v>3159.1634285710002</v>
      </c>
      <c r="E15" s="21">
        <v>3377.6687146480808</v>
      </c>
      <c r="F15" s="22" t="s">
        <v>241</v>
      </c>
      <c r="G15" s="37">
        <v>-2.1249285816261789</v>
      </c>
      <c r="H15" s="33">
        <v>6.9165553165420732</v>
      </c>
    </row>
    <row r="16" spans="1:8" x14ac:dyDescent="0.25">
      <c r="A16" s="34"/>
      <c r="B16" s="25" t="s">
        <v>242</v>
      </c>
      <c r="C16" s="26">
        <v>2697</v>
      </c>
      <c r="D16" s="26">
        <v>2362.509</v>
      </c>
      <c r="E16" s="26">
        <v>2562.7333675260002</v>
      </c>
      <c r="F16" s="27"/>
      <c r="G16" s="28">
        <v>-4.9783697617352516</v>
      </c>
      <c r="H16" s="29">
        <v>8.4750732177528221</v>
      </c>
    </row>
    <row r="17" spans="1:9" x14ac:dyDescent="0.25">
      <c r="A17" s="30" t="s">
        <v>37</v>
      </c>
      <c r="B17" s="31" t="s">
        <v>3</v>
      </c>
      <c r="C17" s="20">
        <v>4973</v>
      </c>
      <c r="D17" s="20">
        <v>4523.6432000000004</v>
      </c>
      <c r="E17" s="21">
        <v>3773.8093261441586</v>
      </c>
      <c r="F17" s="22" t="s">
        <v>241</v>
      </c>
      <c r="G17" s="37">
        <v>-24.11402923498575</v>
      </c>
      <c r="H17" s="33">
        <v>-16.575884540492538</v>
      </c>
    </row>
    <row r="18" spans="1:9" x14ac:dyDescent="0.25">
      <c r="A18" s="34"/>
      <c r="B18" s="25" t="s">
        <v>242</v>
      </c>
      <c r="C18" s="26">
        <v>3786</v>
      </c>
      <c r="D18" s="26">
        <v>3436.1689000000001</v>
      </c>
      <c r="E18" s="26">
        <v>2868.7400718049998</v>
      </c>
      <c r="F18" s="27"/>
      <c r="G18" s="28">
        <v>-24.227679033148448</v>
      </c>
      <c r="H18" s="29">
        <v>-16.513414931233456</v>
      </c>
    </row>
    <row r="19" spans="1:9" x14ac:dyDescent="0.25">
      <c r="A19" s="30" t="s">
        <v>38</v>
      </c>
      <c r="B19" s="31" t="s">
        <v>3</v>
      </c>
      <c r="C19" s="20">
        <v>5924</v>
      </c>
      <c r="D19" s="20">
        <v>5706.3813333329999</v>
      </c>
      <c r="E19" s="21">
        <v>4785.0153392168459</v>
      </c>
      <c r="F19" s="22" t="s">
        <v>241</v>
      </c>
      <c r="G19" s="23">
        <v>-19.226614800525894</v>
      </c>
      <c r="H19" s="24">
        <v>-16.146239451859415</v>
      </c>
    </row>
    <row r="20" spans="1:9" x14ac:dyDescent="0.25">
      <c r="A20" s="30"/>
      <c r="B20" s="25" t="s">
        <v>242</v>
      </c>
      <c r="C20" s="26">
        <v>4462</v>
      </c>
      <c r="D20" s="26">
        <v>4307.5209999999997</v>
      </c>
      <c r="E20" s="26">
        <v>3609.3778575619999</v>
      </c>
      <c r="F20" s="27"/>
      <c r="G20" s="38">
        <v>-19.108519552622155</v>
      </c>
      <c r="H20" s="24">
        <v>-16.20753891711729</v>
      </c>
    </row>
    <row r="21" spans="1:9" x14ac:dyDescent="0.25">
      <c r="A21" s="39" t="s">
        <v>39</v>
      </c>
      <c r="B21" s="31" t="s">
        <v>3</v>
      </c>
      <c r="C21" s="20">
        <v>232256</v>
      </c>
      <c r="D21" s="20">
        <v>237578.008</v>
      </c>
      <c r="E21" s="21">
        <v>249559.02503625629</v>
      </c>
      <c r="F21" s="22" t="s">
        <v>241</v>
      </c>
      <c r="G21" s="37">
        <v>7.4499797793194915</v>
      </c>
      <c r="H21" s="33">
        <v>5.0429823606637427</v>
      </c>
    </row>
    <row r="22" spans="1:9" x14ac:dyDescent="0.25">
      <c r="A22" s="34"/>
      <c r="B22" s="25" t="s">
        <v>242</v>
      </c>
      <c r="C22" s="26">
        <v>179535</v>
      </c>
      <c r="D22" s="26">
        <v>182829.94099999999</v>
      </c>
      <c r="E22" s="26">
        <v>192335.93500879401</v>
      </c>
      <c r="F22" s="27"/>
      <c r="G22" s="28">
        <v>7.1300498559022003</v>
      </c>
      <c r="H22" s="29">
        <v>5.1993639317501135</v>
      </c>
    </row>
    <row r="23" spans="1:9" x14ac:dyDescent="0.25">
      <c r="A23" s="39" t="s">
        <v>40</v>
      </c>
      <c r="B23" s="31" t="s">
        <v>3</v>
      </c>
      <c r="C23" s="20">
        <v>171062.35323620201</v>
      </c>
      <c r="D23" s="20">
        <v>175910.12266620799</v>
      </c>
      <c r="E23" s="21">
        <v>184766.33098344193</v>
      </c>
      <c r="F23" s="22" t="s">
        <v>241</v>
      </c>
      <c r="G23" s="23">
        <v>8.0111009161188917</v>
      </c>
      <c r="H23" s="24">
        <v>5.0345074990588898</v>
      </c>
    </row>
    <row r="24" spans="1:9" x14ac:dyDescent="0.25">
      <c r="A24" s="34"/>
      <c r="B24" s="25" t="s">
        <v>242</v>
      </c>
      <c r="C24" s="26">
        <v>129801.52006852</v>
      </c>
      <c r="D24" s="26">
        <v>131756.30475953699</v>
      </c>
      <c r="E24" s="26">
        <v>138987.856278594</v>
      </c>
      <c r="F24" s="27"/>
      <c r="G24" s="38">
        <v>7.0772177438482231</v>
      </c>
      <c r="H24" s="24">
        <v>5.4885810073795227</v>
      </c>
    </row>
    <row r="25" spans="1:9" x14ac:dyDescent="0.25">
      <c r="A25" s="30" t="s">
        <v>41</v>
      </c>
      <c r="B25" s="31" t="s">
        <v>3</v>
      </c>
      <c r="C25" s="20">
        <v>257888</v>
      </c>
      <c r="D25" s="20">
        <v>264970.76</v>
      </c>
      <c r="E25" s="21">
        <v>263703.1876459156</v>
      </c>
      <c r="F25" s="22" t="s">
        <v>241</v>
      </c>
      <c r="G25" s="37">
        <v>2.2549275832592457</v>
      </c>
      <c r="H25" s="33">
        <v>-0.47838197470710497</v>
      </c>
    </row>
    <row r="26" spans="1:9" x14ac:dyDescent="0.25">
      <c r="A26" s="34"/>
      <c r="B26" s="25" t="s">
        <v>242</v>
      </c>
      <c r="C26" s="26">
        <v>193060</v>
      </c>
      <c r="D26" s="26">
        <v>199115.42624999999</v>
      </c>
      <c r="E26" s="26">
        <v>197912.418760992</v>
      </c>
      <c r="F26" s="27"/>
      <c r="G26" s="28">
        <v>2.5134252361918641</v>
      </c>
      <c r="H26" s="29">
        <v>-0.60417593536803338</v>
      </c>
    </row>
    <row r="27" spans="1:9" x14ac:dyDescent="0.25">
      <c r="A27" s="30" t="s">
        <v>24</v>
      </c>
      <c r="B27" s="31" t="s">
        <v>3</v>
      </c>
      <c r="C27" s="20">
        <v>176845</v>
      </c>
      <c r="D27" s="20">
        <v>188967.626666667</v>
      </c>
      <c r="E27" s="21">
        <v>187650.16951420068</v>
      </c>
      <c r="F27" s="22" t="s">
        <v>241</v>
      </c>
      <c r="G27" s="23">
        <v>6.1099660800139475</v>
      </c>
      <c r="H27" s="24">
        <v>-0.69718669578799108</v>
      </c>
    </row>
    <row r="28" spans="1:9" ht="13.8" thickBot="1" x14ac:dyDescent="0.3">
      <c r="A28" s="56"/>
      <c r="B28" s="42" t="s">
        <v>242</v>
      </c>
      <c r="C28" s="43">
        <v>121828</v>
      </c>
      <c r="D28" s="43">
        <v>139782.42000000001</v>
      </c>
      <c r="E28" s="43">
        <v>135476.557151232</v>
      </c>
      <c r="F28" s="44"/>
      <c r="G28" s="57">
        <v>11.203136513143136</v>
      </c>
      <c r="H28" s="46">
        <v>-3.0804037079684434</v>
      </c>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26</v>
      </c>
      <c r="B35" s="19" t="s">
        <v>3</v>
      </c>
      <c r="C35" s="80">
        <v>12623.975699097</v>
      </c>
      <c r="D35" s="80">
        <v>11956.755135713</v>
      </c>
      <c r="E35" s="83">
        <v>12681.405435355508</v>
      </c>
      <c r="F35" s="22" t="s">
        <v>241</v>
      </c>
      <c r="G35" s="23">
        <v>0.45492590945511324</v>
      </c>
      <c r="H35" s="24">
        <v>6.0605932915535448</v>
      </c>
    </row>
    <row r="36" spans="1:8" ht="12.75" customHeight="1" x14ac:dyDescent="0.25">
      <c r="A36" s="199"/>
      <c r="B36" s="25" t="s">
        <v>242</v>
      </c>
      <c r="C36" s="82">
        <v>9656.7090500209997</v>
      </c>
      <c r="D36" s="82">
        <v>9185.5929131779994</v>
      </c>
      <c r="E36" s="82">
        <v>9728.3698438989995</v>
      </c>
      <c r="F36" s="27"/>
      <c r="G36" s="28">
        <v>0.74208297575086135</v>
      </c>
      <c r="H36" s="29">
        <v>5.9090026724601756</v>
      </c>
    </row>
    <row r="37" spans="1:8" x14ac:dyDescent="0.25">
      <c r="A37" s="30" t="s">
        <v>34</v>
      </c>
      <c r="B37" s="31" t="s">
        <v>3</v>
      </c>
      <c r="C37" s="84">
        <v>1871.226720527</v>
      </c>
      <c r="D37" s="84">
        <v>1319.5820462839999</v>
      </c>
      <c r="E37" s="83">
        <v>1212.2160036452281</v>
      </c>
      <c r="F37" s="22" t="s">
        <v>241</v>
      </c>
      <c r="G37" s="32">
        <v>-35.218111715301532</v>
      </c>
      <c r="H37" s="33">
        <v>-8.1363673400315975</v>
      </c>
    </row>
    <row r="38" spans="1:8" x14ac:dyDescent="0.25">
      <c r="A38" s="34"/>
      <c r="B38" s="25" t="s">
        <v>242</v>
      </c>
      <c r="C38" s="82">
        <v>1485.1617802840001</v>
      </c>
      <c r="D38" s="82">
        <v>1126.21774353</v>
      </c>
      <c r="E38" s="82">
        <v>1009.245011481</v>
      </c>
      <c r="F38" s="27"/>
      <c r="G38" s="35">
        <v>-32.044776206939076</v>
      </c>
      <c r="H38" s="29">
        <v>-10.386333612749027</v>
      </c>
    </row>
    <row r="39" spans="1:8" x14ac:dyDescent="0.25">
      <c r="A39" s="30" t="s">
        <v>35</v>
      </c>
      <c r="B39" s="31" t="s">
        <v>3</v>
      </c>
      <c r="C39" s="84">
        <v>55.670048815000001</v>
      </c>
      <c r="D39" s="84">
        <v>47.751041209999997</v>
      </c>
      <c r="E39" s="83">
        <v>45.65379503164349</v>
      </c>
      <c r="F39" s="22" t="s">
        <v>241</v>
      </c>
      <c r="G39" s="37">
        <v>-17.992177115996498</v>
      </c>
      <c r="H39" s="33">
        <v>-4.3920428229684347</v>
      </c>
    </row>
    <row r="40" spans="1:8" x14ac:dyDescent="0.25">
      <c r="A40" s="34"/>
      <c r="B40" s="25" t="s">
        <v>242</v>
      </c>
      <c r="C40" s="82">
        <v>48.079414835999998</v>
      </c>
      <c r="D40" s="82">
        <v>43.104952801000003</v>
      </c>
      <c r="E40" s="82">
        <v>40.599821259999999</v>
      </c>
      <c r="F40" s="27"/>
      <c r="G40" s="28">
        <v>-15.556748353766508</v>
      </c>
      <c r="H40" s="29">
        <v>-5.8117023177482423</v>
      </c>
    </row>
    <row r="41" spans="1:8" x14ac:dyDescent="0.25">
      <c r="A41" s="30" t="s">
        <v>36</v>
      </c>
      <c r="B41" s="31" t="s">
        <v>3</v>
      </c>
      <c r="C41" s="84">
        <v>2476.9249229030002</v>
      </c>
      <c r="D41" s="84">
        <v>2456.5618422779999</v>
      </c>
      <c r="E41" s="83">
        <v>2627.2224876819605</v>
      </c>
      <c r="F41" s="22" t="s">
        <v>241</v>
      </c>
      <c r="G41" s="23">
        <v>6.0679095837434147</v>
      </c>
      <c r="H41" s="24">
        <v>6.9471340988389301</v>
      </c>
    </row>
    <row r="42" spans="1:8" x14ac:dyDescent="0.25">
      <c r="A42" s="34"/>
      <c r="B42" s="25" t="s">
        <v>242</v>
      </c>
      <c r="C42" s="82">
        <v>1844.948757248</v>
      </c>
      <c r="D42" s="82">
        <v>1832.386171765</v>
      </c>
      <c r="E42" s="82">
        <v>1958.754976506</v>
      </c>
      <c r="F42" s="27"/>
      <c r="G42" s="38">
        <v>6.1685300911965726</v>
      </c>
      <c r="H42" s="24">
        <v>6.8964068103219915</v>
      </c>
    </row>
    <row r="43" spans="1:8" x14ac:dyDescent="0.25">
      <c r="A43" s="30" t="s">
        <v>18</v>
      </c>
      <c r="B43" s="31" t="s">
        <v>3</v>
      </c>
      <c r="C43" s="84">
        <v>221.26991658099999</v>
      </c>
      <c r="D43" s="84">
        <v>194.72224163300001</v>
      </c>
      <c r="E43" s="83">
        <v>196.46709266865869</v>
      </c>
      <c r="F43" s="22" t="s">
        <v>241</v>
      </c>
      <c r="G43" s="37">
        <v>-11.209306848209422</v>
      </c>
      <c r="H43" s="33">
        <v>0.89607176921641951</v>
      </c>
    </row>
    <row r="44" spans="1:8" x14ac:dyDescent="0.25">
      <c r="A44" s="34"/>
      <c r="B44" s="25" t="s">
        <v>242</v>
      </c>
      <c r="C44" s="82">
        <v>172.10780001699999</v>
      </c>
      <c r="D44" s="82">
        <v>148.06432285400001</v>
      </c>
      <c r="E44" s="82">
        <v>150.51544340500001</v>
      </c>
      <c r="F44" s="27"/>
      <c r="G44" s="28">
        <v>-12.545832675722536</v>
      </c>
      <c r="H44" s="29">
        <v>1.65544305593248</v>
      </c>
    </row>
    <row r="45" spans="1:8" x14ac:dyDescent="0.25">
      <c r="A45" s="30" t="s">
        <v>37</v>
      </c>
      <c r="B45" s="31" t="s">
        <v>3</v>
      </c>
      <c r="C45" s="84">
        <v>192.07964608699999</v>
      </c>
      <c r="D45" s="84">
        <v>168.51131024700001</v>
      </c>
      <c r="E45" s="83">
        <v>142.48251822620372</v>
      </c>
      <c r="F45" s="22" t="s">
        <v>241</v>
      </c>
      <c r="G45" s="37">
        <v>-25.821126220907288</v>
      </c>
      <c r="H45" s="33">
        <v>-15.44631750987152</v>
      </c>
    </row>
    <row r="46" spans="1:8" x14ac:dyDescent="0.25">
      <c r="A46" s="34"/>
      <c r="B46" s="25" t="s">
        <v>242</v>
      </c>
      <c r="C46" s="82">
        <v>144.42690617400001</v>
      </c>
      <c r="D46" s="82">
        <v>128.867321084</v>
      </c>
      <c r="E46" s="82">
        <v>108.345903835</v>
      </c>
      <c r="F46" s="27"/>
      <c r="G46" s="28">
        <v>-24.982188772728392</v>
      </c>
      <c r="H46" s="29">
        <v>-15.924453985990326</v>
      </c>
    </row>
    <row r="47" spans="1:8" x14ac:dyDescent="0.25">
      <c r="A47" s="30" t="s">
        <v>38</v>
      </c>
      <c r="B47" s="31" t="s">
        <v>3</v>
      </c>
      <c r="C47" s="84">
        <v>79.424079148000004</v>
      </c>
      <c r="D47" s="84">
        <v>77.686620947999998</v>
      </c>
      <c r="E47" s="83">
        <v>72.164652259013934</v>
      </c>
      <c r="F47" s="22" t="s">
        <v>241</v>
      </c>
      <c r="G47" s="23">
        <v>-9.1400831672958276</v>
      </c>
      <c r="H47" s="24">
        <v>-7.1080047266854649</v>
      </c>
    </row>
    <row r="48" spans="1:8" x14ac:dyDescent="0.25">
      <c r="A48" s="30"/>
      <c r="B48" s="25" t="s">
        <v>242</v>
      </c>
      <c r="C48" s="82">
        <v>64.031457227999994</v>
      </c>
      <c r="D48" s="82">
        <v>59.071300491000002</v>
      </c>
      <c r="E48" s="82">
        <v>55.932085237999999</v>
      </c>
      <c r="F48" s="27"/>
      <c r="G48" s="38">
        <v>-12.649051482867492</v>
      </c>
      <c r="H48" s="24">
        <v>-5.3142816002134339</v>
      </c>
    </row>
    <row r="49" spans="1:9" x14ac:dyDescent="0.25">
      <c r="A49" s="39" t="s">
        <v>39</v>
      </c>
      <c r="B49" s="31" t="s">
        <v>3</v>
      </c>
      <c r="C49" s="84">
        <v>1413.4321085219999</v>
      </c>
      <c r="D49" s="84">
        <v>1361.081784921</v>
      </c>
      <c r="E49" s="83">
        <v>1481.8719482603894</v>
      </c>
      <c r="F49" s="22" t="s">
        <v>241</v>
      </c>
      <c r="G49" s="37">
        <v>4.8421030855139975</v>
      </c>
      <c r="H49" s="33">
        <v>8.8745705568604336</v>
      </c>
    </row>
    <row r="50" spans="1:9" x14ac:dyDescent="0.25">
      <c r="A50" s="34"/>
      <c r="B50" s="25" t="s">
        <v>242</v>
      </c>
      <c r="C50" s="82">
        <v>1083.3533346639999</v>
      </c>
      <c r="D50" s="82">
        <v>1043.92075714</v>
      </c>
      <c r="E50" s="82">
        <v>1136.312856343</v>
      </c>
      <c r="F50" s="27"/>
      <c r="G50" s="28">
        <v>4.888480977023562</v>
      </c>
      <c r="H50" s="29">
        <v>8.8504897111274943</v>
      </c>
    </row>
    <row r="51" spans="1:9" x14ac:dyDescent="0.25">
      <c r="A51" s="39" t="s">
        <v>40</v>
      </c>
      <c r="B51" s="31" t="s">
        <v>3</v>
      </c>
      <c r="C51" s="84">
        <v>516.95530979900002</v>
      </c>
      <c r="D51" s="84">
        <v>509.45798247300002</v>
      </c>
      <c r="E51" s="83">
        <v>640.96700966359606</v>
      </c>
      <c r="F51" s="22" t="s">
        <v>241</v>
      </c>
      <c r="G51" s="23">
        <v>23.988862772840776</v>
      </c>
      <c r="H51" s="24">
        <v>25.813517839533645</v>
      </c>
    </row>
    <row r="52" spans="1:9" x14ac:dyDescent="0.25">
      <c r="A52" s="34"/>
      <c r="B52" s="25" t="s">
        <v>242</v>
      </c>
      <c r="C52" s="82">
        <v>393.34837165499999</v>
      </c>
      <c r="D52" s="82">
        <v>394.15127523400002</v>
      </c>
      <c r="E52" s="82">
        <v>493.136073899</v>
      </c>
      <c r="F52" s="27"/>
      <c r="G52" s="38">
        <v>25.368784882506731</v>
      </c>
      <c r="H52" s="24">
        <v>25.113403123263936</v>
      </c>
    </row>
    <row r="53" spans="1:9" x14ac:dyDescent="0.25">
      <c r="A53" s="30" t="s">
        <v>41</v>
      </c>
      <c r="B53" s="31" t="s">
        <v>3</v>
      </c>
      <c r="C53" s="84">
        <v>5163.9192047639999</v>
      </c>
      <c r="D53" s="84">
        <v>5167.8049845570004</v>
      </c>
      <c r="E53" s="83">
        <v>5644.4646455159955</v>
      </c>
      <c r="F53" s="22" t="s">
        <v>241</v>
      </c>
      <c r="G53" s="37">
        <v>9.3058280290029671</v>
      </c>
      <c r="H53" s="33">
        <v>9.2236387089567273</v>
      </c>
    </row>
    <row r="54" spans="1:9" x14ac:dyDescent="0.25">
      <c r="A54" s="34"/>
      <c r="B54" s="25" t="s">
        <v>242</v>
      </c>
      <c r="C54" s="82">
        <v>3903.6627067429999</v>
      </c>
      <c r="D54" s="82">
        <v>3935.2086539810002</v>
      </c>
      <c r="E54" s="82">
        <v>4287.7116101359998</v>
      </c>
      <c r="F54" s="27"/>
      <c r="G54" s="28">
        <v>9.8381682087853619</v>
      </c>
      <c r="H54" s="29">
        <v>8.957668757878821</v>
      </c>
    </row>
    <row r="55" spans="1:9" x14ac:dyDescent="0.25">
      <c r="A55" s="30" t="s">
        <v>24</v>
      </c>
      <c r="B55" s="31" t="s">
        <v>3</v>
      </c>
      <c r="C55" s="84">
        <v>633.07374195099999</v>
      </c>
      <c r="D55" s="84">
        <v>653.59528116299998</v>
      </c>
      <c r="E55" s="83">
        <v>646.74959459808792</v>
      </c>
      <c r="F55" s="22" t="s">
        <v>241</v>
      </c>
      <c r="G55" s="23">
        <v>2.1602305925596994</v>
      </c>
      <c r="H55" s="24">
        <v>-1.047389227280064</v>
      </c>
    </row>
    <row r="56" spans="1:9" ht="13.8" thickBot="1" x14ac:dyDescent="0.3">
      <c r="A56" s="56"/>
      <c r="B56" s="42" t="s">
        <v>242</v>
      </c>
      <c r="C56" s="86">
        <v>517.58852117200001</v>
      </c>
      <c r="D56" s="86">
        <v>474.600414296</v>
      </c>
      <c r="E56" s="86">
        <v>487.816061795</v>
      </c>
      <c r="F56" s="44"/>
      <c r="G56" s="57">
        <v>-5.7521483107053513</v>
      </c>
      <c r="H56" s="46">
        <v>2.784584062911847</v>
      </c>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243</v>
      </c>
      <c r="H61" s="193">
        <v>12</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17</v>
      </c>
      <c r="B7" s="19" t="s">
        <v>3</v>
      </c>
      <c r="C7" s="20">
        <v>296649</v>
      </c>
      <c r="D7" s="20">
        <v>305854.777466667</v>
      </c>
      <c r="E7" s="21">
        <v>337457.86584749579</v>
      </c>
      <c r="F7" s="22" t="s">
        <v>241</v>
      </c>
      <c r="G7" s="23">
        <v>13.756616690936355</v>
      </c>
      <c r="H7" s="24">
        <v>10.332710393668123</v>
      </c>
    </row>
    <row r="8" spans="1:8" x14ac:dyDescent="0.25">
      <c r="A8" s="199"/>
      <c r="B8" s="25" t="s">
        <v>242</v>
      </c>
      <c r="C8" s="26">
        <v>222701</v>
      </c>
      <c r="D8" s="26">
        <v>230747.65227855399</v>
      </c>
      <c r="E8" s="26">
        <v>254171.09198283899</v>
      </c>
      <c r="F8" s="27"/>
      <c r="G8" s="28">
        <v>14.131095946061748</v>
      </c>
      <c r="H8" s="29">
        <v>10.151106402594607</v>
      </c>
    </row>
    <row r="9" spans="1:8" x14ac:dyDescent="0.25">
      <c r="A9" s="30" t="s">
        <v>18</v>
      </c>
      <c r="B9" s="31" t="s">
        <v>3</v>
      </c>
      <c r="C9" s="20">
        <v>38637</v>
      </c>
      <c r="D9" s="20">
        <v>25038.106800000001</v>
      </c>
      <c r="E9" s="21">
        <v>23758.626812559272</v>
      </c>
      <c r="F9" s="22" t="s">
        <v>241</v>
      </c>
      <c r="G9" s="32">
        <v>-38.508096351789035</v>
      </c>
      <c r="H9" s="33">
        <v>-5.1101307205891828</v>
      </c>
    </row>
    <row r="10" spans="1:8" x14ac:dyDescent="0.25">
      <c r="A10" s="34"/>
      <c r="B10" s="25" t="s">
        <v>242</v>
      </c>
      <c r="C10" s="26">
        <v>27920</v>
      </c>
      <c r="D10" s="26">
        <v>19330.687808695999</v>
      </c>
      <c r="E10" s="26">
        <v>17933.970971276001</v>
      </c>
      <c r="F10" s="27"/>
      <c r="G10" s="35">
        <v>-35.766579615773637</v>
      </c>
      <c r="H10" s="29">
        <v>-7.2253861385712241</v>
      </c>
    </row>
    <row r="11" spans="1:8" x14ac:dyDescent="0.25">
      <c r="A11" s="30" t="s">
        <v>19</v>
      </c>
      <c r="B11" s="31" t="s">
        <v>3</v>
      </c>
      <c r="C11" s="20">
        <v>59334</v>
      </c>
      <c r="D11" s="20">
        <v>57478.356</v>
      </c>
      <c r="E11" s="21">
        <v>66340.699387791043</v>
      </c>
      <c r="F11" s="22" t="s">
        <v>241</v>
      </c>
      <c r="G11" s="37">
        <v>11.80891122761156</v>
      </c>
      <c r="H11" s="33">
        <v>15.4185749289542</v>
      </c>
    </row>
    <row r="12" spans="1:8" x14ac:dyDescent="0.25">
      <c r="A12" s="34"/>
      <c r="B12" s="25" t="s">
        <v>242</v>
      </c>
      <c r="C12" s="26">
        <v>44107</v>
      </c>
      <c r="D12" s="26">
        <v>44212.292695652002</v>
      </c>
      <c r="E12" s="26">
        <v>50444.903237585997</v>
      </c>
      <c r="F12" s="27"/>
      <c r="G12" s="28">
        <v>14.369381816006538</v>
      </c>
      <c r="H12" s="29">
        <v>14.097008234424663</v>
      </c>
    </row>
    <row r="13" spans="1:8" x14ac:dyDescent="0.25">
      <c r="A13" s="30" t="s">
        <v>20</v>
      </c>
      <c r="B13" s="31" t="s">
        <v>3</v>
      </c>
      <c r="C13" s="20">
        <v>37089</v>
      </c>
      <c r="D13" s="20">
        <v>33529.788571429002</v>
      </c>
      <c r="E13" s="21">
        <v>32355.161506529741</v>
      </c>
      <c r="F13" s="22" t="s">
        <v>241</v>
      </c>
      <c r="G13" s="23">
        <v>-12.763456802475829</v>
      </c>
      <c r="H13" s="24">
        <v>-3.5032343326500239</v>
      </c>
    </row>
    <row r="14" spans="1:8" x14ac:dyDescent="0.25">
      <c r="A14" s="34"/>
      <c r="B14" s="25" t="s">
        <v>242</v>
      </c>
      <c r="C14" s="26">
        <v>28377</v>
      </c>
      <c r="D14" s="26">
        <v>25356.425093168</v>
      </c>
      <c r="E14" s="26">
        <v>24563.049160754999</v>
      </c>
      <c r="F14" s="27"/>
      <c r="G14" s="38">
        <v>-13.440289104715092</v>
      </c>
      <c r="H14" s="24">
        <v>-3.128895061105311</v>
      </c>
    </row>
    <row r="15" spans="1:8" x14ac:dyDescent="0.25">
      <c r="A15" s="30" t="s">
        <v>21</v>
      </c>
      <c r="B15" s="31" t="s">
        <v>3</v>
      </c>
      <c r="C15" s="20">
        <v>4933</v>
      </c>
      <c r="D15" s="20">
        <v>4967.9383333329997</v>
      </c>
      <c r="E15" s="21">
        <v>6467.7965648525915</v>
      </c>
      <c r="F15" s="22" t="s">
        <v>241</v>
      </c>
      <c r="G15" s="37">
        <v>31.112843398592958</v>
      </c>
      <c r="H15" s="33">
        <v>30.190757833206305</v>
      </c>
    </row>
    <row r="16" spans="1:8" x14ac:dyDescent="0.25">
      <c r="A16" s="34"/>
      <c r="B16" s="25" t="s">
        <v>242</v>
      </c>
      <c r="C16" s="26">
        <v>3793</v>
      </c>
      <c r="D16" s="26">
        <v>3806.0406521740001</v>
      </c>
      <c r="E16" s="26">
        <v>4961.0976718869997</v>
      </c>
      <c r="F16" s="27"/>
      <c r="G16" s="28">
        <v>30.796142153625084</v>
      </c>
      <c r="H16" s="29">
        <v>30.347994813277523</v>
      </c>
    </row>
    <row r="17" spans="1:8" x14ac:dyDescent="0.25">
      <c r="A17" s="30" t="s">
        <v>22</v>
      </c>
      <c r="B17" s="31" t="s">
        <v>3</v>
      </c>
      <c r="C17" s="20">
        <v>6603</v>
      </c>
      <c r="D17" s="20">
        <v>5735.9383333329997</v>
      </c>
      <c r="E17" s="21">
        <v>5795.488995174268</v>
      </c>
      <c r="F17" s="22" t="s">
        <v>241</v>
      </c>
      <c r="G17" s="37">
        <v>-12.229456380822839</v>
      </c>
      <c r="H17" s="33">
        <v>1.0382026162171911</v>
      </c>
    </row>
    <row r="18" spans="1:8" x14ac:dyDescent="0.25">
      <c r="A18" s="34"/>
      <c r="B18" s="25" t="s">
        <v>242</v>
      </c>
      <c r="C18" s="26">
        <v>5338</v>
      </c>
      <c r="D18" s="26">
        <v>4591.0406521739997</v>
      </c>
      <c r="E18" s="26">
        <v>4654.0976718869997</v>
      </c>
      <c r="F18" s="27"/>
      <c r="G18" s="28">
        <v>-12.811958188703642</v>
      </c>
      <c r="H18" s="29">
        <v>1.3734798815850269</v>
      </c>
    </row>
    <row r="19" spans="1:8" x14ac:dyDescent="0.25">
      <c r="A19" s="30" t="s">
        <v>190</v>
      </c>
      <c r="B19" s="31" t="s">
        <v>3</v>
      </c>
      <c r="C19" s="20">
        <v>100920</v>
      </c>
      <c r="D19" s="20">
        <v>117767.47142857101</v>
      </c>
      <c r="E19" s="21">
        <v>140937.09590060831</v>
      </c>
      <c r="F19" s="22" t="s">
        <v>241</v>
      </c>
      <c r="G19" s="23">
        <v>39.652294788553604</v>
      </c>
      <c r="H19" s="24">
        <v>19.674044276386013</v>
      </c>
    </row>
    <row r="20" spans="1:8" x14ac:dyDescent="0.25">
      <c r="A20" s="30"/>
      <c r="B20" s="25" t="s">
        <v>242</v>
      </c>
      <c r="C20" s="26">
        <v>76672</v>
      </c>
      <c r="D20" s="26">
        <v>88230.062732919003</v>
      </c>
      <c r="E20" s="26">
        <v>106079.122901888</v>
      </c>
      <c r="F20" s="27"/>
      <c r="G20" s="38">
        <v>38.354448692988313</v>
      </c>
      <c r="H20" s="24">
        <v>20.230134283140927</v>
      </c>
    </row>
    <row r="21" spans="1:8" x14ac:dyDescent="0.25">
      <c r="A21" s="39" t="s">
        <v>12</v>
      </c>
      <c r="B21" s="31" t="s">
        <v>3</v>
      </c>
      <c r="C21" s="20">
        <v>2013</v>
      </c>
      <c r="D21" s="20">
        <v>1933.3630000000001</v>
      </c>
      <c r="E21" s="21">
        <v>1803.0285347124161</v>
      </c>
      <c r="F21" s="22" t="s">
        <v>241</v>
      </c>
      <c r="G21" s="37">
        <v>-10.430773238330048</v>
      </c>
      <c r="H21" s="33">
        <v>-6.7413344150883177</v>
      </c>
    </row>
    <row r="22" spans="1:8" x14ac:dyDescent="0.25">
      <c r="A22" s="34"/>
      <c r="B22" s="25" t="s">
        <v>242</v>
      </c>
      <c r="C22" s="26">
        <v>1553</v>
      </c>
      <c r="D22" s="26">
        <v>1426.0243913039999</v>
      </c>
      <c r="E22" s="26">
        <v>1349.6586031320001</v>
      </c>
      <c r="F22" s="27"/>
      <c r="G22" s="28">
        <v>-13.093457621893108</v>
      </c>
      <c r="H22" s="29">
        <v>-5.3551530140496908</v>
      </c>
    </row>
    <row r="23" spans="1:8" x14ac:dyDescent="0.25">
      <c r="A23" s="39" t="s">
        <v>23</v>
      </c>
      <c r="B23" s="31" t="s">
        <v>3</v>
      </c>
      <c r="C23" s="20">
        <v>11293</v>
      </c>
      <c r="D23" s="20">
        <v>11701.938333333001</v>
      </c>
      <c r="E23" s="21">
        <v>12498.990805674919</v>
      </c>
      <c r="F23" s="22" t="s">
        <v>241</v>
      </c>
      <c r="G23" s="23">
        <v>10.679100377888233</v>
      </c>
      <c r="H23" s="24">
        <v>6.8112858710895239</v>
      </c>
    </row>
    <row r="24" spans="1:8" x14ac:dyDescent="0.25">
      <c r="A24" s="34"/>
      <c r="B24" s="25" t="s">
        <v>242</v>
      </c>
      <c r="C24" s="26">
        <v>8307</v>
      </c>
      <c r="D24" s="26">
        <v>8286.0406521740006</v>
      </c>
      <c r="E24" s="26">
        <v>8962.0976718870006</v>
      </c>
      <c r="F24" s="27"/>
      <c r="G24" s="28">
        <v>7.8860921137233788</v>
      </c>
      <c r="H24" s="29">
        <v>8.1589874837944905</v>
      </c>
    </row>
    <row r="25" spans="1:8" x14ac:dyDescent="0.25">
      <c r="A25" s="30" t="s">
        <v>24</v>
      </c>
      <c r="B25" s="31" t="s">
        <v>3</v>
      </c>
      <c r="C25" s="20">
        <v>41291</v>
      </c>
      <c r="D25" s="20">
        <v>54000.876666666998</v>
      </c>
      <c r="E25" s="21">
        <v>53266.368634713239</v>
      </c>
      <c r="F25" s="22" t="s">
        <v>241</v>
      </c>
      <c r="G25" s="23">
        <v>29.002370092061824</v>
      </c>
      <c r="H25" s="24">
        <v>-1.3601779772718885</v>
      </c>
    </row>
    <row r="26" spans="1:8" ht="13.8" thickBot="1" x14ac:dyDescent="0.3">
      <c r="A26" s="41"/>
      <c r="B26" s="42" t="s">
        <v>242</v>
      </c>
      <c r="C26" s="43">
        <v>30636</v>
      </c>
      <c r="D26" s="43">
        <v>40095.081304348001</v>
      </c>
      <c r="E26" s="43">
        <v>39540.195343774001</v>
      </c>
      <c r="F26" s="44"/>
      <c r="G26" s="45">
        <v>29.0644840833464</v>
      </c>
      <c r="H26" s="46">
        <v>-1.3839252659498413</v>
      </c>
    </row>
    <row r="31" spans="1:8" x14ac:dyDescent="0.25">
      <c r="A31" s="47"/>
      <c r="B31" s="48"/>
      <c r="C31" s="49"/>
      <c r="D31" s="55"/>
      <c r="E31" s="49"/>
      <c r="F31" s="49"/>
      <c r="G31" s="50"/>
      <c r="H31" s="51"/>
    </row>
    <row r="32" spans="1:8" ht="16.2" thickBot="1" x14ac:dyDescent="0.35">
      <c r="A32" s="4" t="s">
        <v>25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x14ac:dyDescent="0.25">
      <c r="A35" s="198" t="s">
        <v>17</v>
      </c>
      <c r="B35" s="19" t="s">
        <v>3</v>
      </c>
      <c r="C35" s="80">
        <v>6807.4207896280004</v>
      </c>
      <c r="D35" s="80">
        <v>6790.1078110569997</v>
      </c>
      <c r="E35" s="83">
        <v>7355.4872441339348</v>
      </c>
      <c r="F35" s="22" t="s">
        <v>241</v>
      </c>
      <c r="G35" s="23">
        <v>8.0510147887579535</v>
      </c>
      <c r="H35" s="24">
        <v>8.3265162911886534</v>
      </c>
    </row>
    <row r="36" spans="1:8" x14ac:dyDescent="0.25">
      <c r="A36" s="199"/>
      <c r="B36" s="25" t="s">
        <v>242</v>
      </c>
      <c r="C36" s="82">
        <v>5211.6840563879996</v>
      </c>
      <c r="D36" s="82">
        <v>5136.5891006860002</v>
      </c>
      <c r="E36" s="82">
        <v>5586.440061235</v>
      </c>
      <c r="F36" s="27"/>
      <c r="G36" s="28">
        <v>7.190689243482808</v>
      </c>
      <c r="H36" s="29">
        <v>8.7577758650954109</v>
      </c>
    </row>
    <row r="37" spans="1:8" x14ac:dyDescent="0.25">
      <c r="A37" s="30" t="s">
        <v>18</v>
      </c>
      <c r="B37" s="31" t="s">
        <v>3</v>
      </c>
      <c r="C37" s="80">
        <v>2830.8001216910002</v>
      </c>
      <c r="D37" s="80">
        <v>2564.4249916889999</v>
      </c>
      <c r="E37" s="83">
        <v>2503.4747245822086</v>
      </c>
      <c r="F37" s="22" t="s">
        <v>241</v>
      </c>
      <c r="G37" s="32">
        <v>-11.562999259490681</v>
      </c>
      <c r="H37" s="33">
        <v>-2.3767615471040813</v>
      </c>
    </row>
    <row r="38" spans="1:8" x14ac:dyDescent="0.25">
      <c r="A38" s="34"/>
      <c r="B38" s="25" t="s">
        <v>242</v>
      </c>
      <c r="C38" s="82">
        <v>2185.1863256329998</v>
      </c>
      <c r="D38" s="82">
        <v>1955.0715651150001</v>
      </c>
      <c r="E38" s="82">
        <v>1916.5078600219999</v>
      </c>
      <c r="F38" s="27"/>
      <c r="G38" s="35">
        <v>-12.295448788934266</v>
      </c>
      <c r="H38" s="29">
        <v>-1.9724958298767916</v>
      </c>
    </row>
    <row r="39" spans="1:8" x14ac:dyDescent="0.25">
      <c r="A39" s="30" t="s">
        <v>19</v>
      </c>
      <c r="B39" s="31" t="s">
        <v>3</v>
      </c>
      <c r="C39" s="80">
        <v>2120.99150964</v>
      </c>
      <c r="D39" s="80">
        <v>2088.270554571</v>
      </c>
      <c r="E39" s="83">
        <v>2741.4755168796719</v>
      </c>
      <c r="F39" s="22" t="s">
        <v>241</v>
      </c>
      <c r="G39" s="37">
        <v>29.254431449609541</v>
      </c>
      <c r="H39" s="33">
        <v>31.27970946479499</v>
      </c>
    </row>
    <row r="40" spans="1:8" x14ac:dyDescent="0.25">
      <c r="A40" s="34"/>
      <c r="B40" s="25" t="s">
        <v>242</v>
      </c>
      <c r="C40" s="82">
        <v>1589.7257060930001</v>
      </c>
      <c r="D40" s="82">
        <v>1572.441746969</v>
      </c>
      <c r="E40" s="82">
        <v>2061.1185212129999</v>
      </c>
      <c r="F40" s="27"/>
      <c r="G40" s="28">
        <v>29.652462265237034</v>
      </c>
      <c r="H40" s="29">
        <v>31.077575699447124</v>
      </c>
    </row>
    <row r="41" spans="1:8" x14ac:dyDescent="0.25">
      <c r="A41" s="30" t="s">
        <v>20</v>
      </c>
      <c r="B41" s="31" t="s">
        <v>3</v>
      </c>
      <c r="C41" s="80">
        <v>485.46638707900001</v>
      </c>
      <c r="D41" s="80">
        <v>448.54219735800001</v>
      </c>
      <c r="E41" s="83">
        <v>417.47548651688714</v>
      </c>
      <c r="F41" s="22" t="s">
        <v>241</v>
      </c>
      <c r="G41" s="23">
        <v>-14.005274591966483</v>
      </c>
      <c r="H41" s="24">
        <v>-6.9261512125507494</v>
      </c>
    </row>
    <row r="42" spans="1:8" x14ac:dyDescent="0.25">
      <c r="A42" s="34"/>
      <c r="B42" s="25" t="s">
        <v>242</v>
      </c>
      <c r="C42" s="82">
        <v>374.98327655700001</v>
      </c>
      <c r="D42" s="82">
        <v>345.04671930900003</v>
      </c>
      <c r="E42" s="82">
        <v>321.586256209</v>
      </c>
      <c r="F42" s="27"/>
      <c r="G42" s="38">
        <v>-14.239840463894211</v>
      </c>
      <c r="H42" s="24">
        <v>-6.7992134940400462</v>
      </c>
    </row>
    <row r="43" spans="1:8" x14ac:dyDescent="0.25">
      <c r="A43" s="30" t="s">
        <v>21</v>
      </c>
      <c r="B43" s="31" t="s">
        <v>3</v>
      </c>
      <c r="C43" s="80">
        <v>39.793208067999998</v>
      </c>
      <c r="D43" s="80">
        <v>39.498257234</v>
      </c>
      <c r="E43" s="83">
        <v>45.60034093078135</v>
      </c>
      <c r="F43" s="22" t="s">
        <v>241</v>
      </c>
      <c r="G43" s="37">
        <v>14.593276452750231</v>
      </c>
      <c r="H43" s="33">
        <v>15.448994776226968</v>
      </c>
    </row>
    <row r="44" spans="1:8" x14ac:dyDescent="0.25">
      <c r="A44" s="34"/>
      <c r="B44" s="25" t="s">
        <v>242</v>
      </c>
      <c r="C44" s="82">
        <v>28.152815458999999</v>
      </c>
      <c r="D44" s="82">
        <v>29.845955525000001</v>
      </c>
      <c r="E44" s="82">
        <v>33.692511854999999</v>
      </c>
      <c r="F44" s="27"/>
      <c r="G44" s="28">
        <v>19.677237625017185</v>
      </c>
      <c r="H44" s="29">
        <v>12.888032104644779</v>
      </c>
    </row>
    <row r="45" spans="1:8" x14ac:dyDescent="0.25">
      <c r="A45" s="30" t="s">
        <v>22</v>
      </c>
      <c r="B45" s="31" t="s">
        <v>3</v>
      </c>
      <c r="C45" s="80">
        <v>34.833901992999998</v>
      </c>
      <c r="D45" s="80">
        <v>29.563462560000001</v>
      </c>
      <c r="E45" s="83">
        <v>28.481852804766142</v>
      </c>
      <c r="F45" s="22" t="s">
        <v>241</v>
      </c>
      <c r="G45" s="37">
        <v>-18.235250215466309</v>
      </c>
      <c r="H45" s="33">
        <v>-3.658603091700428</v>
      </c>
    </row>
    <row r="46" spans="1:8" x14ac:dyDescent="0.25">
      <c r="A46" s="34"/>
      <c r="B46" s="25" t="s">
        <v>242</v>
      </c>
      <c r="C46" s="82">
        <v>29.723357666999998</v>
      </c>
      <c r="D46" s="82">
        <v>24.357377483</v>
      </c>
      <c r="E46" s="82">
        <v>23.738754747000002</v>
      </c>
      <c r="F46" s="27"/>
      <c r="G46" s="28">
        <v>-20.134343458257177</v>
      </c>
      <c r="H46" s="29">
        <v>-2.5397756241687404</v>
      </c>
    </row>
    <row r="47" spans="1:8" x14ac:dyDescent="0.25">
      <c r="A47" s="30" t="s">
        <v>190</v>
      </c>
      <c r="B47" s="31" t="s">
        <v>3</v>
      </c>
      <c r="C47" s="80">
        <v>637.97423078500003</v>
      </c>
      <c r="D47" s="80">
        <v>771.24210641699995</v>
      </c>
      <c r="E47" s="83">
        <v>847.15290267551381</v>
      </c>
      <c r="F47" s="22" t="s">
        <v>241</v>
      </c>
      <c r="G47" s="23">
        <v>32.78795001376912</v>
      </c>
      <c r="H47" s="24">
        <v>9.8426675134707864</v>
      </c>
    </row>
    <row r="48" spans="1:8" x14ac:dyDescent="0.25">
      <c r="A48" s="30"/>
      <c r="B48" s="25" t="s">
        <v>242</v>
      </c>
      <c r="C48" s="82">
        <v>488.90751508699998</v>
      </c>
      <c r="D48" s="82">
        <v>592.59958328000005</v>
      </c>
      <c r="E48" s="82">
        <v>650.35387407400003</v>
      </c>
      <c r="F48" s="27"/>
      <c r="G48" s="38">
        <v>33.021860782457196</v>
      </c>
      <c r="H48" s="24">
        <v>9.745921600945735</v>
      </c>
    </row>
    <row r="49" spans="1:8" x14ac:dyDescent="0.25">
      <c r="A49" s="39" t="s">
        <v>12</v>
      </c>
      <c r="B49" s="31" t="s">
        <v>3</v>
      </c>
      <c r="C49" s="80">
        <v>24.998838828</v>
      </c>
      <c r="D49" s="80">
        <v>19.986266241999999</v>
      </c>
      <c r="E49" s="83">
        <v>19.478063422112132</v>
      </c>
      <c r="F49" s="22" t="s">
        <v>241</v>
      </c>
      <c r="G49" s="37">
        <v>-22.084127362364981</v>
      </c>
      <c r="H49" s="33">
        <v>-2.5427601820889834</v>
      </c>
    </row>
    <row r="50" spans="1:8" x14ac:dyDescent="0.25">
      <c r="A50" s="34"/>
      <c r="B50" s="25" t="s">
        <v>242</v>
      </c>
      <c r="C50" s="82">
        <v>17.531542074000001</v>
      </c>
      <c r="D50" s="82">
        <v>15.665658254</v>
      </c>
      <c r="E50" s="82">
        <v>14.691047173999999</v>
      </c>
      <c r="F50" s="27"/>
      <c r="G50" s="28">
        <v>-16.202196521049757</v>
      </c>
      <c r="H50" s="29">
        <v>-6.2213222336261964</v>
      </c>
    </row>
    <row r="51" spans="1:8" x14ac:dyDescent="0.25">
      <c r="A51" s="39" t="s">
        <v>23</v>
      </c>
      <c r="B51" s="31" t="s">
        <v>3</v>
      </c>
      <c r="C51" s="80">
        <v>272.01475705500002</v>
      </c>
      <c r="D51" s="80">
        <v>279.49904548299997</v>
      </c>
      <c r="E51" s="83">
        <v>272.25873655086411</v>
      </c>
      <c r="F51" s="22" t="s">
        <v>241</v>
      </c>
      <c r="G51" s="23">
        <v>8.9693477848612702E-2</v>
      </c>
      <c r="H51" s="24">
        <v>-2.5904592695921167</v>
      </c>
    </row>
    <row r="52" spans="1:8" x14ac:dyDescent="0.25">
      <c r="A52" s="34"/>
      <c r="B52" s="25" t="s">
        <v>242</v>
      </c>
      <c r="C52" s="82">
        <v>199.148985332</v>
      </c>
      <c r="D52" s="82">
        <v>199.75156550299999</v>
      </c>
      <c r="E52" s="82">
        <v>196.13523030499999</v>
      </c>
      <c r="F52" s="27"/>
      <c r="G52" s="28">
        <v>-1.5133167874171249</v>
      </c>
      <c r="H52" s="29">
        <v>-1.8104164484987137</v>
      </c>
    </row>
    <row r="53" spans="1:8" x14ac:dyDescent="0.25">
      <c r="A53" s="30" t="s">
        <v>24</v>
      </c>
      <c r="B53" s="31" t="s">
        <v>3</v>
      </c>
      <c r="C53" s="80">
        <v>360.54683448999998</v>
      </c>
      <c r="D53" s="80">
        <v>549.080929502</v>
      </c>
      <c r="E53" s="83">
        <v>484.31442838332435</v>
      </c>
      <c r="F53" s="22" t="s">
        <v>241</v>
      </c>
      <c r="G53" s="23">
        <v>34.327743875049094</v>
      </c>
      <c r="H53" s="24">
        <v>-11.79543809278114</v>
      </c>
    </row>
    <row r="54" spans="1:8" ht="13.8" thickBot="1" x14ac:dyDescent="0.3">
      <c r="A54" s="41"/>
      <c r="B54" s="42" t="s">
        <v>242</v>
      </c>
      <c r="C54" s="86">
        <v>298.32453248600001</v>
      </c>
      <c r="D54" s="86">
        <v>401.80892924900002</v>
      </c>
      <c r="E54" s="86">
        <v>368.61600563500002</v>
      </c>
      <c r="F54" s="44"/>
      <c r="G54" s="45">
        <v>23.562082730255753</v>
      </c>
      <c r="H54" s="46">
        <v>-8.2608725684715836</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13</v>
      </c>
    </row>
    <row r="62" spans="1:8"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Harald Moseby</cp:lastModifiedBy>
  <cp:lastPrinted>2014-09-12T11:46:46Z</cp:lastPrinted>
  <dcterms:created xsi:type="dcterms:W3CDTF">2002-02-09T09:48:14Z</dcterms:created>
  <dcterms:modified xsi:type="dcterms:W3CDTF">2016-11-09T07:32:38Z</dcterms:modified>
</cp:coreProperties>
</file>