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 localSheetId="3">'Tab2'!$A$4:$AJ$62</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C197" i="19"/>
  <c r="D197"/>
  <c r="B124" i="21"/>
  <c r="H24" l="1"/>
  <c r="D196" i="19"/>
  <c r="C196"/>
  <c r="K195"/>
  <c r="J195"/>
  <c r="D195"/>
  <c r="C195"/>
  <c r="K191"/>
  <c r="I69" l="1"/>
  <c r="D194"/>
  <c r="C194"/>
  <c r="T197" l="1"/>
  <c r="N197"/>
  <c r="Q197"/>
  <c r="N195"/>
  <c r="T196"/>
  <c r="N196"/>
  <c r="Q196"/>
  <c r="B123" i="21"/>
  <c r="C193" i="19"/>
  <c r="D193"/>
  <c r="D192"/>
  <c r="C192"/>
  <c r="L200"/>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6" i="21"/>
  <c r="L199" i="19" l="1"/>
  <c r="Y112"/>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D61" i="19"/>
  <c r="P62"/>
  <c r="H53" i="24"/>
  <c r="AD62" i="19"/>
  <c r="H28" i="21"/>
  <c r="H29" s="1"/>
  <c r="H31" s="1"/>
  <c r="H32" s="1"/>
  <c r="H27"/>
  <c r="A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A61"/>
  <c r="H52" i="24"/>
  <c r="X125" i="19"/>
  <c r="X84"/>
  <c r="W84"/>
  <c r="W125"/>
  <c r="B62" i="21"/>
  <c r="A52" i="23"/>
  <c r="W62" i="19"/>
  <c r="I62"/>
  <c r="A53" i="24"/>
  <c r="O200" i="19"/>
  <c r="O198" s="1"/>
  <c r="B61" i="21"/>
  <c r="P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200"/>
  <c r="R198" s="1"/>
  <c r="P200"/>
  <c r="P198" s="1"/>
  <c r="W6"/>
  <c r="B17" i="21" s="1"/>
  <c r="W32" i="19"/>
  <c r="B18" i="21" s="1"/>
  <c r="P32" i="19"/>
  <c r="B16" i="21" s="1"/>
  <c r="A6" i="19"/>
  <c r="B11" i="21" s="1"/>
  <c r="A32" i="19"/>
  <c r="B12" i="21" s="1"/>
  <c r="S200" i="19"/>
  <c r="S198" s="1"/>
  <c r="X77"/>
  <c r="X91"/>
  <c r="W83"/>
  <c r="W91"/>
  <c r="X89"/>
  <c r="W87"/>
  <c r="X103"/>
  <c r="W106"/>
  <c r="X129"/>
  <c r="X114"/>
  <c r="W117"/>
  <c r="X106"/>
  <c r="X85"/>
  <c r="W90"/>
  <c r="X102"/>
  <c r="W85"/>
  <c r="W101"/>
  <c r="X75"/>
  <c r="W88"/>
  <c r="Z76"/>
  <c r="Y88"/>
  <c r="W122"/>
  <c r="X122"/>
  <c r="Y133"/>
  <c r="Y85"/>
  <c r="W103"/>
  <c r="W102"/>
  <c r="W113"/>
  <c r="X117"/>
  <c r="X113"/>
  <c r="M200"/>
  <c r="M198" s="1"/>
  <c r="X74"/>
  <c r="X72"/>
  <c r="W89"/>
  <c r="X123"/>
  <c r="X130"/>
  <c r="Y123"/>
  <c r="E199"/>
  <c r="Y129"/>
  <c r="X76"/>
  <c r="Z74"/>
  <c r="X83"/>
  <c r="Y83"/>
  <c r="Y91"/>
  <c r="W92"/>
  <c r="Y92"/>
  <c r="X87"/>
  <c r="X90"/>
  <c r="X88"/>
  <c r="Y122"/>
  <c r="Y124"/>
  <c r="X82"/>
  <c r="X100" s="1"/>
  <c r="X111" s="1"/>
  <c r="W124"/>
  <c r="Y130"/>
  <c r="W130"/>
  <c r="Y72"/>
  <c r="Y74"/>
  <c r="Y76"/>
  <c r="Y77"/>
  <c r="Z72"/>
  <c r="Y75"/>
  <c r="W131"/>
  <c r="Q195" l="1"/>
  <c r="T195"/>
  <c r="H41" i="21"/>
  <c r="Y131" i="19"/>
  <c r="Y106"/>
  <c r="Y117"/>
  <c r="Y125"/>
  <c r="Y103"/>
  <c r="Y87"/>
  <c r="G199"/>
  <c r="Z77"/>
  <c r="Y101"/>
  <c r="Z75"/>
  <c r="X104"/>
  <c r="R199"/>
  <c r="S199"/>
  <c r="T194" s="1"/>
  <c r="P199"/>
  <c r="Q194" s="1"/>
  <c r="O199"/>
  <c r="X78"/>
  <c r="Y89"/>
  <c r="M199"/>
  <c r="N194" s="1"/>
  <c r="W93"/>
  <c r="W95" s="1"/>
  <c r="Y114"/>
  <c r="Y102"/>
  <c r="Y113"/>
  <c r="H45" i="21"/>
  <c r="H46" s="1"/>
  <c r="H44"/>
  <c r="X115" i="19"/>
  <c r="Y132"/>
  <c r="Y84"/>
  <c r="Y86"/>
  <c r="Y90"/>
  <c r="W104"/>
  <c r="W115"/>
  <c r="X93"/>
  <c r="X95" s="1"/>
  <c r="N179"/>
  <c r="Y78"/>
  <c r="Z78" l="1"/>
  <c r="H47" i="21"/>
  <c r="H48" s="1"/>
  <c r="Y93" i="19"/>
  <c r="Y95" s="1"/>
  <c r="Y115"/>
  <c r="Y104"/>
  <c r="N182"/>
  <c r="H66" i="21" l="1"/>
  <c r="H67" s="1"/>
  <c r="H68" s="1"/>
  <c r="H69" s="1"/>
  <c r="H70" s="1"/>
  <c r="H71" s="1"/>
  <c r="H73" s="1"/>
  <c r="H74" s="1"/>
  <c r="H75" s="1"/>
  <c r="H76" s="1"/>
  <c r="H77" s="1"/>
  <c r="H78" s="1"/>
  <c r="H80" s="1"/>
  <c r="L198" i="19"/>
</calcChain>
</file>

<file path=xl/sharedStrings.xml><?xml version="1.0" encoding="utf-8"?>
<sst xmlns="http://schemas.openxmlformats.org/spreadsheetml/2006/main" count="1646" uniqueCount="245">
  <si>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</si>
  <si>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</si>
  <si>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</si>
  <si>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</si>
  <si>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</si>
  <si>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</si>
  <si>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</si>
  <si>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</si>
  <si>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</si>
  <si>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</si>
  <si>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</si>
  <si>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</si>
  <si>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</si>
  <si>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</si>
  <si>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</si>
  <si>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</si>
  <si>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</si>
  <si>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</si>
  <si>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</si>
  <si>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</si>
  <si>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</si>
  <si>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</si>
  <si>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</si>
  <si>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</si>
  <si>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</si>
  <si>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</si>
  <si>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</si>
  <si>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</si>
  <si>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</si>
  <si>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</si>
  <si>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</si>
  <si>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</si>
  <si>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</si>
  <si>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</si>
  <si>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</si>
  <si>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</si>
  <si>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</si>
  <si>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</si>
  <si>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</si>
  <si>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</si>
  <si>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</si>
  <si>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</si>
  <si>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</si>
  <si>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</si>
  <si>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</si>
  <si>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</si>
  <si>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</si>
  <si>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</si>
  <si>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</si>
  <si>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</si>
  <si>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</si>
  <si>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</si>
  <si>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</si>
  <si>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</si>
  <si>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</si>
  <si>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</si>
  <si>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</si>
  <si>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</si>
  <si>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</si>
  <si>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</si>
  <si>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</si>
  <si>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</si>
  <si>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</si>
  <si>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</si>
  <si>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</si>
  <si>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</si>
  <si>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</si>
  <si>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</si>
  <si>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</si>
  <si>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</si>
  <si>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</si>
  <si>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</si>
  <si>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</si>
  <si>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</si>
  <si>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</si>
  <si>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</si>
  <si>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</si>
  <si>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</si>
  <si>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</si>
  <si>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</si>
  <si>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</si>
  <si>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</si>
  <si>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</si>
  <si>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</si>
  <si>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</si>
  <si>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</si>
  <si>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</si>
  <si>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</si>
  <si>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</si>
  <si>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</si>
  <si>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</si>
  <si>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</si>
  <si>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</si>
  <si>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</si>
  <si>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</si>
  <si>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</si>
  <si>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</si>
  <si>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</si>
  <si>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</si>
  <si>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</si>
  <si>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</si>
  <si>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</si>
  <si>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</si>
  <si>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</si>
  <si>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</si>
  <si>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</si>
  <si>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</si>
  <si>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</si>
  <si>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</si>
  <si>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</si>
  <si>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</si>
  <si>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</si>
  <si>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</si>
  <si>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</si>
  <si>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</si>
  <si>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</si>
  <si>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</si>
  <si>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</si>
  <si>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</si>
  <si>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</si>
  <si>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</si>
  <si>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</si>
  <si>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</si>
  <si>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</si>
  <si>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</si>
  <si>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</si>
  <si>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</si>
  <si>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</si>
  <si>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</si>
  <si>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</si>
  <si>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</si>
  <si>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</si>
  <si>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</si>
  <si>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</si>
  <si>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</si>
  <si>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</si>
  <si>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</si>
  <si>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</si>
  <si>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</si>
  <si>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</si>
  <si>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</si>
  <si>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</si>
  <si>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</si>
  <si>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</si>
  <si>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</si>
  <si>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</si>
  <si>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</si>
  <si>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</si>
  <si>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</si>
  <si>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</si>
  <si>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</si>
  <si>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</si>
  <si>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</si>
  <si>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</si>
  <si>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</si>
  <si>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</si>
  <si>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</si>
  <si>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</si>
  <si>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</si>
  <si>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</si>
  <si>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</si>
  <si>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</si>
  <si>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</si>
  <si>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</si>
  <si>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</si>
  <si>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</si>
  <si>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</si>
  <si>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</si>
  <si>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</si>
  <si>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</si>
  <si>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</si>
  <si>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</si>
  <si>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</si>
  <si>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</si>
  <si>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</si>
  <si>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</si>
  <si>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</si>
  <si>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</si>
  <si>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</si>
  <si>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</si>
  <si>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</si>
  <si>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</si>
  <si>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</si>
  <si>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</si>
  <si>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</si>
  <si>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</si>
  <si>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</si>
  <si>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</si>
  <si>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</si>
  <si>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</si>
  <si>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</si>
  <si>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</si>
  <si>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</si>
  <si>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</si>
  <si>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(2013)</t>
  </si>
  <si>
    <t>Barn</t>
  </si>
  <si>
    <t>Kritisk sykdom</t>
  </si>
  <si>
    <t>Behandling</t>
  </si>
  <si>
    <t>Barneforsikring i alt</t>
  </si>
  <si>
    <t>Medisinsk invaliditet</t>
  </si>
  <si>
    <t>Hjelpestønad</t>
  </si>
  <si>
    <t>Uførekapital</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</si>
  <si>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</si>
  <si>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</si>
  <si>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</si>
  <si>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</si>
  <si>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</si>
  <si>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</si>
  <si>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</si>
  <si>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</si>
  <si>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</si>
  <si>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</si>
  <si>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</si>
  <si>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</si>
  <si>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</si>
  <si>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</si>
  <si>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</si>
  <si>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</si>
  <si>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</si>
  <si>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</si>
  <si>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</si>
  <si>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</si>
  <si>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</si>
  <si>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</si>
  <si>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</si>
  <si>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</si>
  <si>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</si>
  <si>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</si>
  <si>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</si>
  <si>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</si>
  <si>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</si>
  <si>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</si>
  <si>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</si>
  <si>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</si>
  <si>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</si>
  <si>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2012</t>
  </si>
  <si>
    <t>2013</t>
  </si>
  <si>
    <t>2014</t>
  </si>
  <si>
    <t>12-14</t>
  </si>
  <si>
    <t>13-14</t>
  </si>
  <si>
    <t>*</t>
  </si>
  <si>
    <t>Hittil i år</t>
  </si>
  <si>
    <t/>
  </si>
  <si>
    <t>Finans Norge / Skadestatistikk</t>
  </si>
  <si>
    <t>Skadestatistikk for landbasert forsikring 3. kvartal 2014</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</si>
</sst>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'Tab2'!$B$71:$B$197</c:f>
              <c:numCache>
                <c:formatCode>General</c:formatCode>
                <c:ptCount val="12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'Tab2'!$C$71:$C$197</c:f>
              <c:numCache>
                <c:formatCode>General</c:formatCode>
                <c:ptCount val="127"/>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'Tab2'!$B$71:$B$197</c:f>
              <c:numCache>
                <c:formatCode>General</c:formatCode>
                <c:ptCount val="12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'Tab2'!$D$71:$D$197</c:f>
              <c:numCache>
                <c:formatCode>General</c:formatCode>
                <c:ptCount val="127"/>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numCache>
            </c:numRef>
          </c:val>
        </c:ser>
        <c:marker val="1"/>
        <c:axId val="291224960"/>
        <c:axId val="291685888"/>
      </c:lineChart>
      <c:catAx>
        <c:axId val="291224960"/>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91685888"/>
        <c:crosses val="autoZero"/>
        <c:auto val="1"/>
        <c:lblAlgn val="ctr"/>
        <c:lblOffset val="100"/>
        <c:tickLblSkip val="1"/>
        <c:tickMarkSkip val="1"/>
      </c:catAx>
      <c:valAx>
        <c:axId val="291685888"/>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9122496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51"/>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'Tab2'!$K$103:$K$197</c:f>
              <c:numCache>
                <c:formatCode>General</c:formatCode>
                <c:ptCount val="9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'Tab2'!$T$103:$T$197</c:f>
              <c:numCache>
                <c:formatCode>#,##0.0</c:formatCode>
                <c:ptCount val="95"/>
                <c:pt idx="0">
                  <c:v>219.58573099415204</c:v>
                </c:pt>
                <c:pt idx="1">
                  <c:v>273.20392609699769</c:v>
                </c:pt>
                <c:pt idx="2">
                  <c:v>317.52401847575061</c:v>
                </c:pt>
                <c:pt idx="3">
                  <c:v>284.38717067583048</c:v>
                </c:pt>
                <c:pt idx="4">
                  <c:v>276.83542857142851</c:v>
                </c:pt>
                <c:pt idx="5">
                  <c:v>252.95033860045146</c:v>
                </c:pt>
                <c:pt idx="6">
                  <c:v>331.49064261555804</c:v>
                </c:pt>
                <c:pt idx="7">
                  <c:v>164.4062709966405</c:v>
                </c:pt>
                <c:pt idx="8">
                  <c:v>262.27282850779511</c:v>
                </c:pt>
                <c:pt idx="9">
                  <c:v>282.58854625550663</c:v>
                </c:pt>
                <c:pt idx="10">
                  <c:v>321.28013245033111</c:v>
                </c:pt>
                <c:pt idx="11">
                  <c:v>242.59230769230768</c:v>
                </c:pt>
                <c:pt idx="12">
                  <c:v>238.4630769230769</c:v>
                </c:pt>
                <c:pt idx="13">
                  <c:v>287.13238822246456</c:v>
                </c:pt>
                <c:pt idx="14">
                  <c:v>320.27318132464723</c:v>
                </c:pt>
                <c:pt idx="15">
                  <c:v>310.71792656587468</c:v>
                </c:pt>
                <c:pt idx="16">
                  <c:v>263.08372591006423</c:v>
                </c:pt>
                <c:pt idx="17">
                  <c:v>304.33878852284801</c:v>
                </c:pt>
                <c:pt idx="18">
                  <c:v>319.59851222104129</c:v>
                </c:pt>
                <c:pt idx="19">
                  <c:v>292.65813953488396</c:v>
                </c:pt>
                <c:pt idx="20">
                  <c:v>282.93121019108281</c:v>
                </c:pt>
                <c:pt idx="21">
                  <c:v>310.59327024185063</c:v>
                </c:pt>
                <c:pt idx="22">
                  <c:v>327.70094240837693</c:v>
                </c:pt>
                <c:pt idx="23">
                  <c:v>261.98961578400844</c:v>
                </c:pt>
                <c:pt idx="24">
                  <c:v>259.02117163412129</c:v>
                </c:pt>
                <c:pt idx="25">
                  <c:v>308.50890481064476</c:v>
                </c:pt>
                <c:pt idx="26">
                  <c:v>273.07021494370531</c:v>
                </c:pt>
                <c:pt idx="27">
                  <c:v>252.44329268292665</c:v>
                </c:pt>
                <c:pt idx="28">
                  <c:v>250.56072507552872</c:v>
                </c:pt>
                <c:pt idx="29">
                  <c:v>274.86098294884653</c:v>
                </c:pt>
                <c:pt idx="30">
                  <c:v>281.8468937875752</c:v>
                </c:pt>
                <c:pt idx="31">
                  <c:v>274.26375372393238</c:v>
                </c:pt>
                <c:pt idx="32">
                  <c:v>215.46114398422088</c:v>
                </c:pt>
                <c:pt idx="33">
                  <c:v>261.44050880626219</c:v>
                </c:pt>
                <c:pt idx="34">
                  <c:v>300.46548672566377</c:v>
                </c:pt>
                <c:pt idx="35">
                  <c:v>249.21004830917863</c:v>
                </c:pt>
                <c:pt idx="36">
                  <c:v>254.03059273422562</c:v>
                </c:pt>
                <c:pt idx="37">
                  <c:v>235.58420551855374</c:v>
                </c:pt>
                <c:pt idx="38">
                  <c:v>247.11661918328579</c:v>
                </c:pt>
                <c:pt idx="39">
                  <c:v>270.15917602996257</c:v>
                </c:pt>
                <c:pt idx="40">
                  <c:v>203.15701107011066</c:v>
                </c:pt>
                <c:pt idx="41">
                  <c:v>233.01332116788316</c:v>
                </c:pt>
                <c:pt idx="42">
                  <c:v>196.7687326549491</c:v>
                </c:pt>
                <c:pt idx="43">
                  <c:v>319.14167433302663</c:v>
                </c:pt>
                <c:pt idx="44">
                  <c:v>242.98426349496796</c:v>
                </c:pt>
                <c:pt idx="45">
                  <c:v>284.86999999999995</c:v>
                </c:pt>
                <c:pt idx="46">
                  <c:v>225.91149635036496</c:v>
                </c:pt>
                <c:pt idx="47">
                  <c:v>234.54774774774788</c:v>
                </c:pt>
                <c:pt idx="48">
                  <c:v>214.29842931937171</c:v>
                </c:pt>
                <c:pt idx="49">
                  <c:v>242.82671415850399</c:v>
                </c:pt>
                <c:pt idx="50">
                  <c:v>226.42502234137621</c:v>
                </c:pt>
                <c:pt idx="51">
                  <c:v>263.27513321492017</c:v>
                </c:pt>
                <c:pt idx="52">
                  <c:v>213.21829484902304</c:v>
                </c:pt>
                <c:pt idx="53">
                  <c:v>270.29347442680773</c:v>
                </c:pt>
                <c:pt idx="54">
                  <c:v>190.96778761061933</c:v>
                </c:pt>
                <c:pt idx="55">
                  <c:v>191.76473684210535</c:v>
                </c:pt>
                <c:pt idx="56">
                  <c:v>188.49375549692169</c:v>
                </c:pt>
                <c:pt idx="57">
                  <c:v>177.65190972222229</c:v>
                </c:pt>
                <c:pt idx="58">
                  <c:v>178.38922675933961</c:v>
                </c:pt>
                <c:pt idx="59">
                  <c:v>164.27931034482765</c:v>
                </c:pt>
                <c:pt idx="60">
                  <c:v>173.33207547169809</c:v>
                </c:pt>
                <c:pt idx="61">
                  <c:v>200.44631043256993</c:v>
                </c:pt>
                <c:pt idx="62">
                  <c:v>191.17493606138109</c:v>
                </c:pt>
                <c:pt idx="63">
                  <c:v>162.50605042016801</c:v>
                </c:pt>
                <c:pt idx="64">
                  <c:v>191.19217021276594</c:v>
                </c:pt>
                <c:pt idx="65">
                  <c:v>182.63905325443784</c:v>
                </c:pt>
                <c:pt idx="66">
                  <c:v>174.18658743633273</c:v>
                </c:pt>
                <c:pt idx="67">
                  <c:v>158.64039735099345</c:v>
                </c:pt>
                <c:pt idx="68">
                  <c:v>176.25447087776863</c:v>
                </c:pt>
                <c:pt idx="69">
                  <c:v>207.24</c:v>
                </c:pt>
                <c:pt idx="70">
                  <c:v>203.09878147847272</c:v>
                </c:pt>
                <c:pt idx="71">
                  <c:v>290.1388933440258</c:v>
                </c:pt>
                <c:pt idx="72">
                  <c:v>228.89151999999999</c:v>
                </c:pt>
                <c:pt idx="73">
                  <c:v>251.2112967382657</c:v>
                </c:pt>
                <c:pt idx="74">
                  <c:v>248.06666666666658</c:v>
                </c:pt>
                <c:pt idx="75">
                  <c:v>292.99273301737765</c:v>
                </c:pt>
                <c:pt idx="76">
                  <c:v>253.48888888888891</c:v>
                </c:pt>
                <c:pt idx="77">
                  <c:v>209.88921644685803</c:v>
                </c:pt>
                <c:pt idx="78">
                  <c:v>210.75070422535202</c:v>
                </c:pt>
                <c:pt idx="79">
                  <c:v>213.26356589147284</c:v>
                </c:pt>
                <c:pt idx="80">
                  <c:v>161.30798771121351</c:v>
                </c:pt>
                <c:pt idx="81">
                  <c:v>202.63175572519077</c:v>
                </c:pt>
                <c:pt idx="82">
                  <c:v>173.50587326120549</c:v>
                </c:pt>
                <c:pt idx="83">
                  <c:v>186.23818589698598</c:v>
                </c:pt>
                <c:pt idx="84">
                  <c:v>179.07361993180456</c:v>
                </c:pt>
                <c:pt idx="85">
                  <c:v>187.70416887631055</c:v>
                </c:pt>
                <c:pt idx="86">
                  <c:v>196.16797960741951</c:v>
                </c:pt>
                <c:pt idx="87">
                  <c:v>193.59094686562798</c:v>
                </c:pt>
                <c:pt idx="88">
                  <c:v>169.36221528903027</c:v>
                </c:pt>
                <c:pt idx="89">
                  <c:v>176.03614305780593</c:v>
                </c:pt>
                <c:pt idx="90">
                  <c:v>172.41802435151402</c:v>
                </c:pt>
                <c:pt idx="91">
                  <c:v>178.63614077508413</c:v>
                </c:pt>
                <c:pt idx="92">
                  <c:v>163.21668314439884</c:v>
                </c:pt>
                <c:pt idx="93">
                  <c:v>164.2610242734516</c:v>
                </c:pt>
                <c:pt idx="94">
                  <c:v>173.41367387944288</c:v>
                </c:pt>
              </c:numCache>
            </c:numRef>
          </c:val>
        </c:ser>
        <c:marker val="1"/>
        <c:axId val="50801280"/>
        <c:axId val="50811264"/>
      </c:lineChart>
      <c:lineChart>
        <c:grouping val="standard"/>
        <c:ser>
          <c:idx val="1"/>
          <c:order val="1"/>
          <c:tx>
            <c:strRef>
              <c:f>'Tab2'!$L$70</c:f>
              <c:strCache>
                <c:ptCount val="1"/>
                <c:pt idx="0">
                  <c:v>Antall</c:v>
                </c:pt>
              </c:strCache>
            </c:strRef>
          </c:tx>
          <c:spPr>
            <a:ln w="25400"/>
          </c:spPr>
          <c:marker>
            <c:symbol val="none"/>
          </c:marker>
          <c:val>
            <c:numRef>
              <c:f>'Tab2'!$R$103:$R$197</c:f>
              <c:numCache>
                <c:formatCode>#,##0</c:formatCode>
                <c:ptCount val="95"/>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numCache>
            </c:numRef>
          </c:val>
        </c:ser>
        <c:upDownBars>
          <c:gapWidth val="150"/>
          <c:upBars/>
          <c:downBars/>
        </c:upDownBars>
        <c:marker val="1"/>
        <c:axId val="50815360"/>
        <c:axId val="50813184"/>
      </c:lineChart>
      <c:catAx>
        <c:axId val="50801280"/>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50811264"/>
        <c:crosses val="autoZero"/>
        <c:auto val="1"/>
        <c:lblAlgn val="ctr"/>
        <c:lblOffset val="100"/>
        <c:tickLblSkip val="1"/>
        <c:tickMarkSkip val="4"/>
      </c:catAx>
      <c:valAx>
        <c:axId val="5081126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50801280"/>
        <c:crosses val="autoZero"/>
        <c:crossBetween val="between"/>
      </c:valAx>
      <c:valAx>
        <c:axId val="50813184"/>
        <c:scaling>
          <c:orientation val="minMax"/>
        </c:scaling>
        <c:axPos val="r"/>
        <c:title>
          <c:tx>
            <c:rich>
              <a:bodyPr rot="-5400000" vert="horz"/>
              <a:lstStyle/>
              <a:p>
                <a:pPr>
                  <a:defRPr/>
                </a:pPr>
                <a:r>
                  <a:rPr lang="en-US"/>
                  <a:t>Antall meldte innbrudd/tyveri/ran</a:t>
                </a:r>
              </a:p>
            </c:rich>
          </c:tx>
        </c:title>
        <c:numFmt formatCode="#,##0" sourceLinked="1"/>
        <c:tickLblPos val="nextTo"/>
        <c:crossAx val="50815360"/>
        <c:crosses val="max"/>
        <c:crossBetween val="between"/>
      </c:valAx>
      <c:catAx>
        <c:axId val="50815360"/>
        <c:scaling>
          <c:orientation val="minMax"/>
        </c:scaling>
        <c:delete val="1"/>
        <c:axPos val="b"/>
        <c:tickLblPos val="none"/>
        <c:crossAx val="50813184"/>
        <c:crosses val="autoZero"/>
        <c:lblAlgn val="ctr"/>
        <c:lblOffset val="100"/>
      </c:catAx>
    </c:plotArea>
    <c:legend>
      <c:legendPos val="r"/>
      <c:layout>
        <c:manualLayout>
          <c:xMode val="edge"/>
          <c:yMode val="edge"/>
          <c:x val="0.54813905737860835"/>
          <c:y val="5.4665550527114352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9513"/>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106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208.45836340181222</c:v>
                </c:pt>
                <c:pt idx="1">
                  <c:v>1083.35333466372</c:v>
                </c:pt>
                <c:pt idx="2">
                  <c:v>172.10780001725701</c:v>
                </c:pt>
                <c:pt idx="3">
                  <c:v>1533.2411951203796</c:v>
                </c:pt>
                <c:pt idx="4" formatCode="0.000">
                  <c:v>6659.5483568182408</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879"/>
          <c:h val="0.73545163548809356"/>
        </c:manualLayout>
      </c:layout>
      <c:barChart>
        <c:barDir val="col"/>
        <c:grouping val="clustered"/>
        <c:ser>
          <c:idx val="0"/>
          <c:order val="0"/>
          <c:tx>
            <c:strRef>
              <c:f>'Tab2'!$W$82</c:f>
              <c:strCache>
                <c:ptCount val="1"/>
                <c:pt idx="0">
                  <c:v>2012</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4481.1932546349199</c:v>
                </c:pt>
                <c:pt idx="1">
                  <c:v>3362.85883928259</c:v>
                </c:pt>
                <c:pt idx="2">
                  <c:v>1738.8266912004501</c:v>
                </c:pt>
                <c:pt idx="3">
                  <c:v>1191.4056944198101</c:v>
                </c:pt>
                <c:pt idx="4">
                  <c:v>449.80903446908701</c:v>
                </c:pt>
                <c:pt idx="5">
                  <c:v>1250.3457337587899</c:v>
                </c:pt>
                <c:pt idx="6">
                  <c:v>320.79357679115901</c:v>
                </c:pt>
                <c:pt idx="7">
                  <c:v>634.22520512267704</c:v>
                </c:pt>
                <c:pt idx="8">
                  <c:v>75.303075636085694</c:v>
                </c:pt>
                <c:pt idx="9">
                  <c:v>707.26247875517322</c:v>
                </c:pt>
              </c:numCache>
            </c:numRef>
          </c:val>
        </c:ser>
        <c:ser>
          <c:idx val="1"/>
          <c:order val="1"/>
          <c:tx>
            <c:strRef>
              <c:f>'Tab2'!$X$82</c:f>
              <c:strCache>
                <c:ptCount val="1"/>
                <c:pt idx="0">
                  <c:v>2013</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4830.7343936059297</c:v>
                </c:pt>
                <c:pt idx="1">
                  <c:v>3642.07942248072</c:v>
                </c:pt>
                <c:pt idx="2">
                  <c:v>1911.7416348280201</c:v>
                </c:pt>
                <c:pt idx="3">
                  <c:v>1289.4605870123401</c:v>
                </c:pt>
                <c:pt idx="4">
                  <c:v>480.16077264411001</c:v>
                </c:pt>
                <c:pt idx="5">
                  <c:v>1455.68243320593</c:v>
                </c:pt>
                <c:pt idx="6">
                  <c:v>294.69381432008402</c:v>
                </c:pt>
                <c:pt idx="7">
                  <c:v>733.65861045853899</c:v>
                </c:pt>
                <c:pt idx="8">
                  <c:v>90.6191654838468</c:v>
                </c:pt>
                <c:pt idx="9">
                  <c:v>507.03092211462524</c:v>
                </c:pt>
              </c:numCache>
            </c:numRef>
          </c:val>
        </c:ser>
        <c:ser>
          <c:idx val="2"/>
          <c:order val="2"/>
          <c:tx>
            <c:strRef>
              <c:f>'Tab2'!$Y$82</c:f>
              <c:strCache>
                <c:ptCount val="1"/>
                <c:pt idx="0">
                  <c:v>2014</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5211.6840563879095</c:v>
                </c:pt>
                <c:pt idx="1">
                  <c:v>3754.6905902880699</c:v>
                </c:pt>
                <c:pt idx="2">
                  <c:v>1880.6380751505201</c:v>
                </c:pt>
                <c:pt idx="3">
                  <c:v>1321.5277262157499</c:v>
                </c:pt>
                <c:pt idx="4">
                  <c:v>499.202389672251</c:v>
                </c:pt>
                <c:pt idx="5">
                  <c:v>1512.7621388085499</c:v>
                </c:pt>
                <c:pt idx="6">
                  <c:v>406.25428052813402</c:v>
                </c:pt>
                <c:pt idx="7">
                  <c:v>990.36284570371299</c:v>
                </c:pt>
                <c:pt idx="8">
                  <c:v>113.81609590070499</c:v>
                </c:pt>
                <c:pt idx="9">
                  <c:v>524.32472099800702</c:v>
                </c:pt>
              </c:numCache>
            </c:numRef>
          </c:val>
        </c:ser>
        <c:axId val="50235264"/>
        <c:axId val="50236800"/>
      </c:barChart>
      <c:catAx>
        <c:axId val="50235264"/>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50236800"/>
        <c:crosses val="autoZero"/>
        <c:auto val="1"/>
        <c:lblAlgn val="ctr"/>
        <c:lblOffset val="100"/>
        <c:tickLblSkip val="1"/>
        <c:tickMarkSkip val="1"/>
      </c:catAx>
      <c:valAx>
        <c:axId val="50236800"/>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235264"/>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1974"/>
          <c:h val="0.81504826950719"/>
        </c:manualLayout>
      </c:layout>
      <c:barChart>
        <c:barDir val="col"/>
        <c:grouping val="clustered"/>
        <c:ser>
          <c:idx val="0"/>
          <c:order val="0"/>
          <c:tx>
            <c:strRef>
              <c:f>'Tab2'!$W$100</c:f>
              <c:strCache>
                <c:ptCount val="1"/>
                <c:pt idx="0">
                  <c:v>2012</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18489.05363973865</c:v>
                </c:pt>
                <c:pt idx="1">
                  <c:v>53604.460714285698</c:v>
                </c:pt>
                <c:pt idx="2">
                  <c:v>28444.781177428838</c:v>
                </c:pt>
                <c:pt idx="3" formatCode="_ * #,##0_ ;_ * \-#,##0_ ;_ * &quot;-&quot;??_ ;_ @_ ">
                  <c:v>113738.51800302984</c:v>
                </c:pt>
              </c:numCache>
            </c:numRef>
          </c:val>
        </c:ser>
        <c:ser>
          <c:idx val="1"/>
          <c:order val="1"/>
          <c:tx>
            <c:strRef>
              <c:f>'Tab2'!$X$100</c:f>
              <c:strCache>
                <c:ptCount val="1"/>
                <c:pt idx="0">
                  <c:v>2013</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23361.844021739129</c:v>
                </c:pt>
                <c:pt idx="1">
                  <c:v>64182.944071146201</c:v>
                </c:pt>
                <c:pt idx="2">
                  <c:v>27877.956413043481</c:v>
                </c:pt>
                <c:pt idx="3" formatCode="_ * #,##0_ ;_ * \-#,##0_ ;_ * &quot;-&quot;??_ ;_ @_ ">
                  <c:v>120296.65969856241</c:v>
                </c:pt>
              </c:numCache>
            </c:numRef>
          </c:val>
        </c:ser>
        <c:ser>
          <c:idx val="2"/>
          <c:order val="2"/>
          <c:tx>
            <c:strRef>
              <c:f>'Tab2'!$Y$100</c:f>
              <c:strCache>
                <c:ptCount val="1"/>
                <c:pt idx="0">
                  <c:v>2014</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33667</c:v>
                </c:pt>
                <c:pt idx="1">
                  <c:v>58221</c:v>
                </c:pt>
                <c:pt idx="2">
                  <c:v>31267</c:v>
                </c:pt>
                <c:pt idx="3" formatCode="_ * #,##0_ ;_ * \-#,##0_ ;_ * &quot;-&quot;??_ ;_ @_ ">
                  <c:v>133689</c:v>
                </c:pt>
              </c:numCache>
            </c:numRef>
          </c:val>
        </c:ser>
        <c:axId val="50598656"/>
        <c:axId val="50600192"/>
      </c:barChart>
      <c:catAx>
        <c:axId val="50598656"/>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600192"/>
        <c:crosses val="autoZero"/>
        <c:auto val="1"/>
        <c:lblAlgn val="ctr"/>
        <c:lblOffset val="100"/>
        <c:tickLblSkip val="1"/>
        <c:tickMarkSkip val="1"/>
      </c:catAx>
      <c:valAx>
        <c:axId val="50600192"/>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598656"/>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016"/>
          <c:h val="0.1630097335011849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2012</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3320.17204514997</c:v>
                </c:pt>
                <c:pt idx="1">
                  <c:v>2369.3598134586759</c:v>
                </c:pt>
                <c:pt idx="2">
                  <c:v>549.97371188519605</c:v>
                </c:pt>
                <c:pt idx="3">
                  <c:v>1604.5465234236672</c:v>
                </c:pt>
              </c:numCache>
            </c:numRef>
          </c:val>
        </c:ser>
        <c:ser>
          <c:idx val="1"/>
          <c:order val="1"/>
          <c:tx>
            <c:strRef>
              <c:f>'Tab2'!$X$111</c:f>
              <c:strCache>
                <c:ptCount val="1"/>
                <c:pt idx="0">
                  <c:v>2013</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3616.0442120389998</c:v>
                </c:pt>
                <c:pt idx="1">
                  <c:v>2764.1312851816701</c:v>
                </c:pt>
                <c:pt idx="2">
                  <c:v>516.06400372643202</c:v>
                </c:pt>
                <c:pt idx="3">
                  <c:v>1576.5743151395473</c:v>
                </c:pt>
              </c:numCache>
            </c:numRef>
          </c:val>
        </c:ser>
        <c:ser>
          <c:idx val="2"/>
          <c:order val="2"/>
          <c:tx>
            <c:strRef>
              <c:f>'Tab2'!$Y$111</c:f>
              <c:strCache>
                <c:ptCount val="1"/>
                <c:pt idx="0">
                  <c:v>2014</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3903.5568402416197</c:v>
                </c:pt>
                <c:pt idx="1">
                  <c:v>2700.2308665594501</c:v>
                </c:pt>
                <c:pt idx="2">
                  <c:v>509.51550604078898</c:v>
                </c:pt>
                <c:pt idx="3">
                  <c:v>1853.0714338341222</c:v>
                </c:pt>
              </c:numCache>
            </c:numRef>
          </c:val>
        </c:ser>
        <c:axId val="50617344"/>
        <c:axId val="50619136"/>
      </c:barChart>
      <c:catAx>
        <c:axId val="50617344"/>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619136"/>
        <c:crosses val="autoZero"/>
        <c:auto val="1"/>
        <c:lblAlgn val="ctr"/>
        <c:lblOffset val="100"/>
        <c:tickLblSkip val="1"/>
        <c:tickMarkSkip val="1"/>
      </c:catAx>
      <c:valAx>
        <c:axId val="50619136"/>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107"/>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617344"/>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63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746"/>
          <c:y val="1.0723874628062026E-2"/>
          <c:w val="0.81766992340769262"/>
          <c:h val="0.80965253441863694"/>
        </c:manualLayout>
      </c:layout>
      <c:bar3DChart>
        <c:barDir val="bar"/>
        <c:grouping val="clustered"/>
        <c:ser>
          <c:idx val="0"/>
          <c:order val="0"/>
          <c:tx>
            <c:strRef>
              <c:f>'Tab2'!$W$121</c:f>
              <c:strCache>
                <c:ptCount val="1"/>
                <c:pt idx="0">
                  <c:v>2012</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220772.454545455</c:v>
                </c:pt>
                <c:pt idx="1">
                  <c:v>75898.022857142903</c:v>
                </c:pt>
                <c:pt idx="2">
                  <c:v>83319.354285714304</c:v>
                </c:pt>
                <c:pt idx="3">
                  <c:v>29692.207820197</c:v>
                </c:pt>
              </c:numCache>
            </c:numRef>
          </c:val>
        </c:ser>
        <c:ser>
          <c:idx val="1"/>
          <c:order val="1"/>
          <c:tx>
            <c:strRef>
              <c:f>'Tab2'!$X$121</c:f>
              <c:strCache>
                <c:ptCount val="1"/>
                <c:pt idx="0">
                  <c:v>2013</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239879</c:v>
                </c:pt>
                <c:pt idx="1">
                  <c:v>79751</c:v>
                </c:pt>
                <c:pt idx="2">
                  <c:v>83488</c:v>
                </c:pt>
                <c:pt idx="3">
                  <c:v>36845.404204491198</c:v>
                </c:pt>
              </c:numCache>
            </c:numRef>
          </c:val>
        </c:ser>
        <c:ser>
          <c:idx val="2"/>
          <c:order val="2"/>
          <c:tx>
            <c:strRef>
              <c:f>'Tab2'!$Y$121</c:f>
              <c:strCache>
                <c:ptCount val="1"/>
                <c:pt idx="0">
                  <c:v>2014</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241255</c:v>
                </c:pt>
                <c:pt idx="1">
                  <c:v>81975</c:v>
                </c:pt>
                <c:pt idx="2">
                  <c:v>92758</c:v>
                </c:pt>
                <c:pt idx="3">
                  <c:v>34143</c:v>
                </c:pt>
              </c:numCache>
            </c:numRef>
          </c:val>
        </c:ser>
        <c:shape val="cylinder"/>
        <c:axId val="50645248"/>
        <c:axId val="50659328"/>
        <c:axId val="0"/>
      </c:bar3DChart>
      <c:catAx>
        <c:axId val="5064524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659328"/>
        <c:crosses val="autoZero"/>
        <c:auto val="1"/>
        <c:lblAlgn val="ctr"/>
        <c:lblOffset val="100"/>
        <c:tickLblSkip val="1"/>
        <c:tickMarkSkip val="1"/>
      </c:catAx>
      <c:valAx>
        <c:axId val="50659328"/>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645248"/>
        <c:crosses val="autoZero"/>
        <c:crossBetween val="between"/>
      </c:valAx>
      <c:spPr>
        <a:noFill/>
        <a:ln w="25400">
          <a:noFill/>
        </a:ln>
      </c:spPr>
    </c:plotArea>
    <c:legend>
      <c:legendPos val="r"/>
      <c:layout>
        <c:manualLayout>
          <c:xMode val="edge"/>
          <c:yMode val="edge"/>
          <c:x val="0.82142936080358375"/>
          <c:y val="0.11796274795409543"/>
          <c:w val="9.7744360902260352E-2"/>
          <c:h val="0.2305632841471318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107"/>
          <c:y val="3.8990869354381667E-2"/>
          <c:w val="0.79213628009473036"/>
          <c:h val="0.80045961203995464"/>
        </c:manualLayout>
      </c:layout>
      <c:bar3DChart>
        <c:barDir val="bar"/>
        <c:grouping val="clustered"/>
        <c:ser>
          <c:idx val="0"/>
          <c:order val="0"/>
          <c:tx>
            <c:strRef>
              <c:f>'Tab2'!$W$128</c:f>
              <c:strCache>
                <c:ptCount val="1"/>
                <c:pt idx="0">
                  <c:v>2012</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7393.6223776223796</c:v>
                </c:pt>
                <c:pt idx="1">
                  <c:v>4587.7753846153801</c:v>
                </c:pt>
                <c:pt idx="2">
                  <c:v>6517.3324523437504</c:v>
                </c:pt>
                <c:pt idx="3">
                  <c:v>11029.2742857143</c:v>
                </c:pt>
                <c:pt idx="4">
                  <c:v>11689.759043739299</c:v>
                </c:pt>
              </c:numCache>
            </c:numRef>
          </c:val>
        </c:ser>
        <c:ser>
          <c:idx val="1"/>
          <c:order val="1"/>
          <c:tx>
            <c:strRef>
              <c:f>'Tab2'!$X$128</c:f>
              <c:strCache>
                <c:ptCount val="1"/>
                <c:pt idx="0">
                  <c:v>2013</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6629</c:v>
                </c:pt>
                <c:pt idx="1">
                  <c:v>6362.95</c:v>
                </c:pt>
                <c:pt idx="2">
                  <c:v>6871.7996408163299</c:v>
                </c:pt>
                <c:pt idx="3">
                  <c:v>10929</c:v>
                </c:pt>
                <c:pt idx="4">
                  <c:v>14130.29</c:v>
                </c:pt>
              </c:numCache>
            </c:numRef>
          </c:val>
        </c:ser>
        <c:ser>
          <c:idx val="2"/>
          <c:order val="2"/>
          <c:tx>
            <c:strRef>
              <c:f>'Tab2'!$Y$128</c:f>
              <c:strCache>
                <c:ptCount val="1"/>
                <c:pt idx="0">
                  <c:v>2014</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8659</c:v>
                </c:pt>
                <c:pt idx="1">
                  <c:v>6607</c:v>
                </c:pt>
                <c:pt idx="2">
                  <c:v>6460</c:v>
                </c:pt>
                <c:pt idx="3">
                  <c:v>12573</c:v>
                </c:pt>
                <c:pt idx="4">
                  <c:v>16664</c:v>
                </c:pt>
              </c:numCache>
            </c:numRef>
          </c:val>
        </c:ser>
        <c:shape val="cylinder"/>
        <c:axId val="50693248"/>
        <c:axId val="50694784"/>
        <c:axId val="0"/>
      </c:bar3DChart>
      <c:catAx>
        <c:axId val="5069324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694784"/>
        <c:crosses val="autoZero"/>
        <c:auto val="1"/>
        <c:lblAlgn val="ctr"/>
        <c:lblOffset val="100"/>
        <c:tickLblSkip val="1"/>
        <c:tickMarkSkip val="1"/>
      </c:catAx>
      <c:valAx>
        <c:axId val="50694784"/>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0693248"/>
        <c:crosses val="autoZero"/>
        <c:crossBetween val="between"/>
      </c:valAx>
      <c:spPr>
        <a:noFill/>
        <a:ln w="25400">
          <a:noFill/>
        </a:ln>
      </c:spPr>
    </c:plotArea>
    <c:legend>
      <c:legendPos val="r"/>
      <c:layout>
        <c:manualLayout>
          <c:xMode val="edge"/>
          <c:yMode val="edge"/>
          <c:x val="0.80711767770601706"/>
          <c:y val="0.56422090587300433"/>
          <c:w val="0.1029964512862913"/>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466"/>
          <c:h val="0.755451382530688"/>
        </c:manualLayout>
      </c:layout>
      <c:lineChart>
        <c:grouping val="standard"/>
        <c:ser>
          <c:idx val="0"/>
          <c:order val="0"/>
          <c:tx>
            <c:strRef>
              <c:f>'Tab2'!$M$70</c:f>
              <c:strCache>
                <c:ptCount val="1"/>
                <c:pt idx="0">
                  <c:v>Erstatning</c:v>
                </c:pt>
              </c:strCache>
            </c:strRef>
          </c:tx>
          <c:spPr>
            <a:ln w="50800"/>
          </c:spPr>
          <c:marker>
            <c:symbol val="none"/>
          </c:marker>
          <c:cat>
            <c:numRef>
              <c:f>'Tab2'!$K$71:$K$197</c:f>
              <c:numCache>
                <c:formatCode>General</c:formatCode>
                <c:ptCount val="12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numCache>
            </c:numRef>
          </c:cat>
          <c:val>
            <c:numRef>
              <c:f>'Tab2'!$N$71:$N$197</c:f>
              <c:numCache>
                <c:formatCode>#,##0.0</c:formatCode>
                <c:ptCount val="127"/>
                <c:pt idx="0">
                  <c:v>201.79888475836432</c:v>
                </c:pt>
                <c:pt idx="1">
                  <c:v>169.0380255941499</c:v>
                </c:pt>
                <c:pt idx="2">
                  <c:v>154.58481012658228</c:v>
                </c:pt>
                <c:pt idx="3">
                  <c:v>189.36049822064055</c:v>
                </c:pt>
                <c:pt idx="4">
                  <c:v>203.05654450261781</c:v>
                </c:pt>
                <c:pt idx="5">
                  <c:v>192.07663230240544</c:v>
                </c:pt>
                <c:pt idx="6">
                  <c:v>190.44054514480405</c:v>
                </c:pt>
                <c:pt idx="7">
                  <c:v>213.00872483221471</c:v>
                </c:pt>
                <c:pt idx="8">
                  <c:v>230.18410596026487</c:v>
                </c:pt>
                <c:pt idx="9">
                  <c:v>251.59772357723574</c:v>
                </c:pt>
                <c:pt idx="10">
                  <c:v>222.94516129032257</c:v>
                </c:pt>
                <c:pt idx="11">
                  <c:v>252.84984126984125</c:v>
                </c:pt>
                <c:pt idx="12">
                  <c:v>234.43062499999996</c:v>
                </c:pt>
                <c:pt idx="13">
                  <c:v>250.8507692307692</c:v>
                </c:pt>
                <c:pt idx="14">
                  <c:v>201.90089552238805</c:v>
                </c:pt>
                <c:pt idx="15">
                  <c:v>236.27036496350362</c:v>
                </c:pt>
                <c:pt idx="16">
                  <c:v>258.12085106382978</c:v>
                </c:pt>
                <c:pt idx="17">
                  <c:v>254.71759776536314</c:v>
                </c:pt>
                <c:pt idx="18">
                  <c:v>208.44619640387273</c:v>
                </c:pt>
                <c:pt idx="19">
                  <c:v>245.24320652173913</c:v>
                </c:pt>
                <c:pt idx="20">
                  <c:v>233.42234042553193</c:v>
                </c:pt>
                <c:pt idx="21">
                  <c:v>166.3940026075619</c:v>
                </c:pt>
                <c:pt idx="22">
                  <c:v>259.16285714285709</c:v>
                </c:pt>
                <c:pt idx="23">
                  <c:v>343.31830985915497</c:v>
                </c:pt>
                <c:pt idx="24">
                  <c:v>242.54651457541186</c:v>
                </c:pt>
                <c:pt idx="25">
                  <c:v>196.03561643835616</c:v>
                </c:pt>
                <c:pt idx="26">
                  <c:v>172.49528535980147</c:v>
                </c:pt>
                <c:pt idx="27">
                  <c:v>217.62162162162159</c:v>
                </c:pt>
                <c:pt idx="28">
                  <c:v>233.01555285540704</c:v>
                </c:pt>
                <c:pt idx="29">
                  <c:v>187.46163069544363</c:v>
                </c:pt>
                <c:pt idx="30">
                  <c:v>162.57921146953404</c:v>
                </c:pt>
                <c:pt idx="31">
                  <c:v>189.23619271445358</c:v>
                </c:pt>
                <c:pt idx="32">
                  <c:v>204.2037426900585</c:v>
                </c:pt>
                <c:pt idx="33">
                  <c:v>196.34110854503456</c:v>
                </c:pt>
                <c:pt idx="34">
                  <c:v>205.48406466512705</c:v>
                </c:pt>
                <c:pt idx="35">
                  <c:v>212.4449026345934</c:v>
                </c:pt>
                <c:pt idx="36">
                  <c:v>198.46262857142855</c:v>
                </c:pt>
                <c:pt idx="37">
                  <c:v>171.00654627539507</c:v>
                </c:pt>
                <c:pt idx="38">
                  <c:v>197.59323562570452</c:v>
                </c:pt>
                <c:pt idx="39">
                  <c:v>163.0537513997761</c:v>
                </c:pt>
                <c:pt idx="40">
                  <c:v>204.58775055679283</c:v>
                </c:pt>
                <c:pt idx="41">
                  <c:v>170.26255506607933</c:v>
                </c:pt>
                <c:pt idx="42">
                  <c:v>196.70816777041941</c:v>
                </c:pt>
                <c:pt idx="43">
                  <c:v>232.71164835164825</c:v>
                </c:pt>
                <c:pt idx="44">
                  <c:v>278.72307692307692</c:v>
                </c:pt>
                <c:pt idx="45">
                  <c:v>243.66739367502723</c:v>
                </c:pt>
                <c:pt idx="46">
                  <c:v>247.5633007600434</c:v>
                </c:pt>
                <c:pt idx="47">
                  <c:v>204.05356371490288</c:v>
                </c:pt>
                <c:pt idx="48">
                  <c:v>245.84175588865091</c:v>
                </c:pt>
                <c:pt idx="49">
                  <c:v>211.49691817215734</c:v>
                </c:pt>
                <c:pt idx="50">
                  <c:v>256.99086078639738</c:v>
                </c:pt>
                <c:pt idx="51">
                  <c:v>244.00000000000006</c:v>
                </c:pt>
                <c:pt idx="52">
                  <c:v>535.09044585987249</c:v>
                </c:pt>
                <c:pt idx="53">
                  <c:v>331.33711882229233</c:v>
                </c:pt>
                <c:pt idx="54">
                  <c:v>337.25654450261794</c:v>
                </c:pt>
                <c:pt idx="55">
                  <c:v>325.25732087227425</c:v>
                </c:pt>
                <c:pt idx="56">
                  <c:v>352.11983556012331</c:v>
                </c:pt>
                <c:pt idx="57">
                  <c:v>386.39160696008196</c:v>
                </c:pt>
                <c:pt idx="58">
                  <c:v>409.19324462640731</c:v>
                </c:pt>
                <c:pt idx="59">
                  <c:v>365.09491869918696</c:v>
                </c:pt>
                <c:pt idx="60">
                  <c:v>385.16616314199393</c:v>
                </c:pt>
                <c:pt idx="61">
                  <c:v>341.22066198595786</c:v>
                </c:pt>
                <c:pt idx="62">
                  <c:v>346.79539078156307</c:v>
                </c:pt>
                <c:pt idx="63">
                  <c:v>398.60198609731873</c:v>
                </c:pt>
                <c:pt idx="64">
                  <c:v>434.76035502958581</c:v>
                </c:pt>
                <c:pt idx="65">
                  <c:v>436.87221135029347</c:v>
                </c:pt>
                <c:pt idx="66">
                  <c:v>587.867256637168</c:v>
                </c:pt>
                <c:pt idx="67">
                  <c:v>532.39149758454062</c:v>
                </c:pt>
                <c:pt idx="68">
                  <c:v>443.78374760994257</c:v>
                </c:pt>
                <c:pt idx="69">
                  <c:v>322.28430066603232</c:v>
                </c:pt>
                <c:pt idx="70">
                  <c:v>399.54131054131051</c:v>
                </c:pt>
                <c:pt idx="71">
                  <c:v>609.17752808988757</c:v>
                </c:pt>
                <c:pt idx="72">
                  <c:v>836.02638376383743</c:v>
                </c:pt>
                <c:pt idx="73">
                  <c:v>553.45255474452551</c:v>
                </c:pt>
                <c:pt idx="74">
                  <c:v>497.07382053654032</c:v>
                </c:pt>
                <c:pt idx="75">
                  <c:v>628.90045998160042</c:v>
                </c:pt>
                <c:pt idx="76">
                  <c:v>572.77493138151874</c:v>
                </c:pt>
                <c:pt idx="77">
                  <c:v>498.37</c:v>
                </c:pt>
                <c:pt idx="78">
                  <c:v>615.89963503649631</c:v>
                </c:pt>
                <c:pt idx="79">
                  <c:v>561.22198198198203</c:v>
                </c:pt>
                <c:pt idx="80">
                  <c:v>734.00139616055833</c:v>
                </c:pt>
                <c:pt idx="81">
                  <c:v>485.29492430988438</c:v>
                </c:pt>
                <c:pt idx="82">
                  <c:v>516.29222520107226</c:v>
                </c:pt>
                <c:pt idx="83">
                  <c:v>562.42433392539942</c:v>
                </c:pt>
                <c:pt idx="84">
                  <c:v>617.01012433392532</c:v>
                </c:pt>
                <c:pt idx="85">
                  <c:v>407.92539682539672</c:v>
                </c:pt>
                <c:pt idx="86">
                  <c:v>539.29398230088475</c:v>
                </c:pt>
                <c:pt idx="87">
                  <c:v>504.07403508771961</c:v>
                </c:pt>
                <c:pt idx="88">
                  <c:v>493.36499560246256</c:v>
                </c:pt>
                <c:pt idx="89">
                  <c:v>376.50555555555553</c:v>
                </c:pt>
                <c:pt idx="90">
                  <c:v>522.69209383145085</c:v>
                </c:pt>
                <c:pt idx="91">
                  <c:v>553.92206896551716</c:v>
                </c:pt>
                <c:pt idx="92">
                  <c:v>673.30188679245282</c:v>
                </c:pt>
                <c:pt idx="93">
                  <c:v>493.7740458015266</c:v>
                </c:pt>
                <c:pt idx="94">
                  <c:v>568.14765558397255</c:v>
                </c:pt>
                <c:pt idx="95">
                  <c:v>592.73546218487411</c:v>
                </c:pt>
                <c:pt idx="96">
                  <c:v>741.92612765957438</c:v>
                </c:pt>
                <c:pt idx="97">
                  <c:v>583.31056635672019</c:v>
                </c:pt>
                <c:pt idx="98">
                  <c:v>745.27707979626518</c:v>
                </c:pt>
                <c:pt idx="99">
                  <c:v>630.11788079470159</c:v>
                </c:pt>
                <c:pt idx="100">
                  <c:v>651.62411812961432</c:v>
                </c:pt>
                <c:pt idx="101">
                  <c:v>603.24</c:v>
                </c:pt>
                <c:pt idx="102">
                  <c:v>787.86628757108076</c:v>
                </c:pt>
                <c:pt idx="103">
                  <c:v>756.66415396952698</c:v>
                </c:pt>
                <c:pt idx="104">
                  <c:v>794.03455999999983</c:v>
                </c:pt>
                <c:pt idx="105">
                  <c:v>644.62975338106605</c:v>
                </c:pt>
                <c:pt idx="106">
                  <c:v>851.53859649122774</c:v>
                </c:pt>
                <c:pt idx="107">
                  <c:v>804.88199052132722</c:v>
                </c:pt>
                <c:pt idx="108">
                  <c:v>1765.5851622603168</c:v>
                </c:pt>
                <c:pt idx="109">
                  <c:v>900.53612649050729</c:v>
                </c:pt>
                <c:pt idx="110">
                  <c:v>904.86835116910402</c:v>
                </c:pt>
                <c:pt idx="111">
                  <c:v>925.71882917061441</c:v>
                </c:pt>
                <c:pt idx="112">
                  <c:v>1094.0298903668206</c:v>
                </c:pt>
                <c:pt idx="113">
                  <c:v>795.55305676799162</c:v>
                </c:pt>
                <c:pt idx="114">
                  <c:v>948.57486001919176</c:v>
                </c:pt>
                <c:pt idx="115">
                  <c:v>799.42497537244935</c:v>
                </c:pt>
                <c:pt idx="116">
                  <c:v>885.65337657204964</c:v>
                </c:pt>
                <c:pt idx="117">
                  <c:v>647.49362584299035</c:v>
                </c:pt>
                <c:pt idx="118">
                  <c:v>892.71251344686971</c:v>
                </c:pt>
                <c:pt idx="119">
                  <c:v>840.57336905372574</c:v>
                </c:pt>
                <c:pt idx="120">
                  <c:v>1032.3120206789683</c:v>
                </c:pt>
                <c:pt idx="121">
                  <c:v>1010.8283351717356</c:v>
                </c:pt>
                <c:pt idx="122">
                  <c:v>735.52528494140915</c:v>
                </c:pt>
                <c:pt idx="123">
                  <c:v>888.42870250628016</c:v>
                </c:pt>
                <c:pt idx="124">
                  <c:v>876.22962626121944</c:v>
                </c:pt>
                <c:pt idx="125">
                  <c:v>719.55749602174706</c:v>
                </c:pt>
                <c:pt idx="126">
                  <c:v>1058.5072214586257</c:v>
                </c:pt>
              </c:numCache>
            </c:numRef>
          </c:val>
        </c:ser>
        <c:marker val="1"/>
        <c:axId val="50709248"/>
        <c:axId val="50711168"/>
      </c:lineChart>
      <c:lineChart>
        <c:grouping val="standard"/>
        <c:ser>
          <c:idx val="1"/>
          <c:order val="1"/>
          <c:tx>
            <c:strRef>
              <c:f>'Tab2'!$L$70</c:f>
              <c:strCache>
                <c:ptCount val="1"/>
                <c:pt idx="0">
                  <c:v>Antall</c:v>
                </c:pt>
              </c:strCache>
            </c:strRef>
          </c:tx>
          <c:spPr>
            <a:ln w="25400"/>
          </c:spPr>
          <c:marker>
            <c:symbol val="none"/>
          </c:marker>
          <c:val>
            <c:numRef>
              <c:f>'Tab2'!$L$71:$L$197</c:f>
              <c:numCache>
                <c:formatCode>#,##0</c:formatCode>
                <c:ptCount val="127"/>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numCache>
            </c:numRef>
          </c:val>
        </c:ser>
        <c:upDownBars>
          <c:gapWidth val="150"/>
          <c:upBars/>
          <c:downBars/>
        </c:upDownBars>
        <c:marker val="1"/>
        <c:axId val="50723456"/>
        <c:axId val="50721536"/>
      </c:lineChart>
      <c:catAx>
        <c:axId val="50709248"/>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50711168"/>
        <c:crosses val="autoZero"/>
        <c:auto val="1"/>
        <c:lblAlgn val="ctr"/>
        <c:lblOffset val="100"/>
        <c:tickLblSkip val="1"/>
        <c:tickMarkSkip val="4"/>
      </c:catAx>
      <c:valAx>
        <c:axId val="50711168"/>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50709248"/>
        <c:crosses val="autoZero"/>
        <c:crossBetween val="between"/>
      </c:valAx>
      <c:valAx>
        <c:axId val="50721536"/>
        <c:scaling>
          <c:orientation val="minMax"/>
        </c:scaling>
        <c:axPos val="r"/>
        <c:title>
          <c:tx>
            <c:rich>
              <a:bodyPr rot="-5400000" vert="horz"/>
              <a:lstStyle/>
              <a:p>
                <a:pPr>
                  <a:defRPr/>
                </a:pPr>
                <a:r>
                  <a:rPr lang="en-US"/>
                  <a:t>Antall meldte vannskader</a:t>
                </a:r>
              </a:p>
            </c:rich>
          </c:tx>
        </c:title>
        <c:numFmt formatCode="#,##0" sourceLinked="1"/>
        <c:tickLblPos val="nextTo"/>
        <c:crossAx val="50723456"/>
        <c:crosses val="max"/>
        <c:crossBetween val="between"/>
      </c:valAx>
      <c:catAx>
        <c:axId val="50723456"/>
        <c:scaling>
          <c:orientation val="minMax"/>
        </c:scaling>
        <c:delete val="1"/>
        <c:axPos val="b"/>
        <c:tickLblPos val="none"/>
        <c:crossAx val="50721536"/>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488"/>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'Tab2'!$K$103:$K$197</c:f>
              <c:numCache>
                <c:formatCode>General</c:formatCode>
                <c:ptCount val="9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numCache>
            </c:numRef>
          </c:cat>
          <c:val>
            <c:numRef>
              <c:f>'Tab2'!$Q$103:$Q$197</c:f>
              <c:numCache>
                <c:formatCode>#,##0.0</c:formatCode>
                <c:ptCount val="95"/>
                <c:pt idx="0">
                  <c:v>591.5787134502923</c:v>
                </c:pt>
                <c:pt idx="1">
                  <c:v>572.28706697459575</c:v>
                </c:pt>
                <c:pt idx="2">
                  <c:v>667.74572748267894</c:v>
                </c:pt>
                <c:pt idx="3">
                  <c:v>656.39633447880908</c:v>
                </c:pt>
                <c:pt idx="4">
                  <c:v>628.05599999999993</c:v>
                </c:pt>
                <c:pt idx="5">
                  <c:v>624.0451467268623</c:v>
                </c:pt>
                <c:pt idx="6">
                  <c:v>666.30980834272839</c:v>
                </c:pt>
                <c:pt idx="7">
                  <c:v>639.59148936170197</c:v>
                </c:pt>
                <c:pt idx="8">
                  <c:v>671.59777282850769</c:v>
                </c:pt>
                <c:pt idx="9">
                  <c:v>521.57687224669598</c:v>
                </c:pt>
                <c:pt idx="10">
                  <c:v>575.46026490066254</c:v>
                </c:pt>
                <c:pt idx="11">
                  <c:v>688.69670329670294</c:v>
                </c:pt>
                <c:pt idx="12">
                  <c:v>630.59252747252742</c:v>
                </c:pt>
                <c:pt idx="13">
                  <c:v>723.39214830970559</c:v>
                </c:pt>
                <c:pt idx="14">
                  <c:v>620.00108577633011</c:v>
                </c:pt>
                <c:pt idx="15">
                  <c:v>566.07473002159816</c:v>
                </c:pt>
                <c:pt idx="16">
                  <c:v>780.19914346895064</c:v>
                </c:pt>
                <c:pt idx="17">
                  <c:v>659.44824654622755</c:v>
                </c:pt>
                <c:pt idx="18">
                  <c:v>695.81487778958524</c:v>
                </c:pt>
                <c:pt idx="19">
                  <c:v>524.74186046511613</c:v>
                </c:pt>
                <c:pt idx="20">
                  <c:v>683.67919320594467</c:v>
                </c:pt>
                <c:pt idx="21">
                  <c:v>825.94384858044168</c:v>
                </c:pt>
                <c:pt idx="22">
                  <c:v>817.70659685863848</c:v>
                </c:pt>
                <c:pt idx="23">
                  <c:v>927.83343717549349</c:v>
                </c:pt>
                <c:pt idx="24">
                  <c:v>862.9901336073998</c:v>
                </c:pt>
                <c:pt idx="25">
                  <c:v>912.61494370521973</c:v>
                </c:pt>
                <c:pt idx="26">
                  <c:v>989.39877175025595</c:v>
                </c:pt>
                <c:pt idx="27">
                  <c:v>769.19512195121945</c:v>
                </c:pt>
                <c:pt idx="28">
                  <c:v>810.33554884189323</c:v>
                </c:pt>
                <c:pt idx="29">
                  <c:v>776.52938816449341</c:v>
                </c:pt>
                <c:pt idx="30">
                  <c:v>581.98156312625269</c:v>
                </c:pt>
                <c:pt idx="31">
                  <c:v>984.31102284011831</c:v>
                </c:pt>
                <c:pt idx="32">
                  <c:v>912.00414201183423</c:v>
                </c:pt>
                <c:pt idx="33">
                  <c:v>1148.4473581213306</c:v>
                </c:pt>
                <c:pt idx="34">
                  <c:v>748.19469026548632</c:v>
                </c:pt>
                <c:pt idx="35">
                  <c:v>1212.9864734299515</c:v>
                </c:pt>
                <c:pt idx="36">
                  <c:v>1051.9175908221798</c:v>
                </c:pt>
                <c:pt idx="37">
                  <c:v>860.87193149381528</c:v>
                </c:pt>
                <c:pt idx="38">
                  <c:v>900.01937321937351</c:v>
                </c:pt>
                <c:pt idx="39">
                  <c:v>928.84494382022444</c:v>
                </c:pt>
                <c:pt idx="40">
                  <c:v>1085.7324723247229</c:v>
                </c:pt>
                <c:pt idx="41">
                  <c:v>1130.169708029197</c:v>
                </c:pt>
                <c:pt idx="42">
                  <c:v>1455.2196114708602</c:v>
                </c:pt>
                <c:pt idx="43">
                  <c:v>991.74664213431481</c:v>
                </c:pt>
                <c:pt idx="44">
                  <c:v>1007.2980786825252</c:v>
                </c:pt>
                <c:pt idx="45">
                  <c:v>840.70199999999977</c:v>
                </c:pt>
                <c:pt idx="46">
                  <c:v>1096.9870437956204</c:v>
                </c:pt>
                <c:pt idx="47">
                  <c:v>1134.654954954955</c:v>
                </c:pt>
                <c:pt idx="48">
                  <c:v>1273.1434554973823</c:v>
                </c:pt>
                <c:pt idx="49">
                  <c:v>977.28192341941224</c:v>
                </c:pt>
                <c:pt idx="50">
                  <c:v>1031.6250223413758</c:v>
                </c:pt>
                <c:pt idx="51">
                  <c:v>908.53161634103037</c:v>
                </c:pt>
                <c:pt idx="52">
                  <c:v>876.23303730017767</c:v>
                </c:pt>
                <c:pt idx="53">
                  <c:v>838.21746031746011</c:v>
                </c:pt>
                <c:pt idx="54">
                  <c:v>775.15345132743346</c:v>
                </c:pt>
                <c:pt idx="55">
                  <c:v>835.10070175438659</c:v>
                </c:pt>
                <c:pt idx="56">
                  <c:v>844.14986807387857</c:v>
                </c:pt>
                <c:pt idx="57">
                  <c:v>868.45572916666652</c:v>
                </c:pt>
                <c:pt idx="58">
                  <c:v>970.18088618592549</c:v>
                </c:pt>
                <c:pt idx="59">
                  <c:v>920.65827586206854</c:v>
                </c:pt>
                <c:pt idx="60">
                  <c:v>1090.1735849056604</c:v>
                </c:pt>
                <c:pt idx="61">
                  <c:v>923.35063613231546</c:v>
                </c:pt>
                <c:pt idx="62">
                  <c:v>979.21381074168801</c:v>
                </c:pt>
                <c:pt idx="63">
                  <c:v>931.50588235294117</c:v>
                </c:pt>
                <c:pt idx="64">
                  <c:v>1247.4318297872337</c:v>
                </c:pt>
                <c:pt idx="65">
                  <c:v>1181.7087066779372</c:v>
                </c:pt>
                <c:pt idx="66">
                  <c:v>774.21324278438067</c:v>
                </c:pt>
                <c:pt idx="67">
                  <c:v>1012.8322847682117</c:v>
                </c:pt>
                <c:pt idx="68">
                  <c:v>1060.8295324036094</c:v>
                </c:pt>
                <c:pt idx="69">
                  <c:v>1269.1800000000003</c:v>
                </c:pt>
                <c:pt idx="70">
                  <c:v>1620.5385865150279</c:v>
                </c:pt>
                <c:pt idx="71">
                  <c:v>1248.3720930232557</c:v>
                </c:pt>
                <c:pt idx="72">
                  <c:v>1127.17264</c:v>
                </c:pt>
                <c:pt idx="73">
                  <c:v>1150.7890214797135</c:v>
                </c:pt>
                <c:pt idx="74">
                  <c:v>1367.7912280701751</c:v>
                </c:pt>
                <c:pt idx="75">
                  <c:v>1263.7696682464459</c:v>
                </c:pt>
                <c:pt idx="76">
                  <c:v>1718.948717948718</c:v>
                </c:pt>
                <c:pt idx="77">
                  <c:v>1438.5115593483317</c:v>
                </c:pt>
                <c:pt idx="78">
                  <c:v>1350.6106416275429</c:v>
                </c:pt>
                <c:pt idx="79">
                  <c:v>1363.638449612404</c:v>
                </c:pt>
                <c:pt idx="80">
                  <c:v>1750.8874039938555</c:v>
                </c:pt>
                <c:pt idx="81">
                  <c:v>1570.8570992366413</c:v>
                </c:pt>
                <c:pt idx="82">
                  <c:v>1333.0809891808342</c:v>
                </c:pt>
                <c:pt idx="83">
                  <c:v>1323.3484598065511</c:v>
                </c:pt>
                <c:pt idx="84">
                  <c:v>1172.1499353766703</c:v>
                </c:pt>
                <c:pt idx="85">
                  <c:v>1057.4970867352151</c:v>
                </c:pt>
                <c:pt idx="86">
                  <c:v>1168.6351972845432</c:v>
                </c:pt>
                <c:pt idx="87">
                  <c:v>1088.8620553493349</c:v>
                </c:pt>
                <c:pt idx="88">
                  <c:v>1158.543636025604</c:v>
                </c:pt>
                <c:pt idx="89">
                  <c:v>1132.8623587998636</c:v>
                </c:pt>
                <c:pt idx="90">
                  <c:v>1323.3889549928699</c:v>
                </c:pt>
                <c:pt idx="91">
                  <c:v>1202.8039920619185</c:v>
                </c:pt>
                <c:pt idx="92">
                  <c:v>1467.4197129349859</c:v>
                </c:pt>
                <c:pt idx="93">
                  <c:v>1137.5759586907379</c:v>
                </c:pt>
                <c:pt idx="94">
                  <c:v>1234.124798473214</c:v>
                </c:pt>
              </c:numCache>
            </c:numRef>
          </c:val>
        </c:ser>
        <c:marker val="1"/>
        <c:axId val="50743168"/>
        <c:axId val="50744704"/>
      </c:lineChart>
      <c:lineChart>
        <c:grouping val="standard"/>
        <c:ser>
          <c:idx val="1"/>
          <c:order val="1"/>
          <c:tx>
            <c:strRef>
              <c:f>'Tab2'!$L$70</c:f>
              <c:strCache>
                <c:ptCount val="1"/>
                <c:pt idx="0">
                  <c:v>Antall</c:v>
                </c:pt>
              </c:strCache>
            </c:strRef>
          </c:tx>
          <c:spPr>
            <a:ln w="25400"/>
          </c:spPr>
          <c:marker>
            <c:symbol val="none"/>
          </c:marker>
          <c:val>
            <c:numRef>
              <c:f>'Tab2'!$O$103:$O$197</c:f>
              <c:numCache>
                <c:formatCode>#,##0</c:formatCode>
                <c:ptCount val="95"/>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numCache>
            </c:numRef>
          </c:val>
        </c:ser>
        <c:upDownBars>
          <c:gapWidth val="150"/>
          <c:upBars/>
          <c:downBars/>
        </c:upDownBars>
        <c:marker val="1"/>
        <c:axId val="50773376"/>
        <c:axId val="50771456"/>
      </c:lineChart>
      <c:catAx>
        <c:axId val="50743168"/>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50744704"/>
        <c:crosses val="autoZero"/>
        <c:auto val="1"/>
        <c:lblAlgn val="ctr"/>
        <c:lblOffset val="100"/>
        <c:tickLblSkip val="1"/>
        <c:tickMarkSkip val="4"/>
      </c:catAx>
      <c:valAx>
        <c:axId val="5074470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50743168"/>
        <c:crosses val="autoZero"/>
        <c:crossBetween val="between"/>
      </c:valAx>
      <c:valAx>
        <c:axId val="50771456"/>
        <c:scaling>
          <c:orientation val="minMax"/>
        </c:scaling>
        <c:axPos val="r"/>
        <c:title>
          <c:tx>
            <c:rich>
              <a:bodyPr rot="-5400000" vert="horz"/>
              <a:lstStyle/>
              <a:p>
                <a:pPr>
                  <a:defRPr/>
                </a:pPr>
                <a:r>
                  <a:rPr lang="en-US"/>
                  <a:t>Antall meldte brannskader</a:t>
                </a:r>
              </a:p>
            </c:rich>
          </c:tx>
        </c:title>
        <c:numFmt formatCode="#,##0" sourceLinked="1"/>
        <c:tickLblPos val="nextTo"/>
        <c:crossAx val="50773376"/>
        <c:crosses val="max"/>
        <c:crossBetween val="between"/>
      </c:valAx>
      <c:catAx>
        <c:axId val="50773376"/>
        <c:scaling>
          <c:orientation val="minMax"/>
        </c:scaling>
        <c:delete val="1"/>
        <c:axPos val="b"/>
        <c:tickLblPos val="none"/>
        <c:crossAx val="50771456"/>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2014 </a:t>
          </a:r>
          <a:r>
            <a:rPr lang="nb-NO" sz="1000">
              <a:effectLst/>
              <a:latin typeface="Arial"/>
              <a:ea typeface="ＭＳ 明朝"/>
              <a:cs typeface="Times New Roman"/>
            </a:rPr>
            <a:t>(12. november 2014)</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103</xdr:row>
      <xdr:rowOff>160358</xdr:rowOff>
    </xdr:from>
    <xdr:to>
      <xdr:col>2</xdr:col>
      <xdr:colOff>657225</xdr:colOff>
      <xdr:row>118</xdr:row>
      <xdr:rowOff>141130</xdr:rowOff>
    </xdr:to>
    <xdr:sp macro="" textlink="">
      <xdr:nvSpPr>
        <xdr:cNvPr id="3309" name="Text Box 3"/>
        <xdr:cNvSpPr txBox="1">
          <a:spLocks noChangeArrowheads="1"/>
        </xdr:cNvSpPr>
      </xdr:nvSpPr>
      <xdr:spPr bwMode="auto">
        <a:xfrm>
          <a:off x="790575" y="16752908"/>
          <a:ext cx="2428875" cy="2409647"/>
        </a:xfrm>
        <a:prstGeom prst="rect">
          <a:avLst/>
        </a:prstGeom>
        <a:solidFill>
          <a:srgbClr val="FFFFFF"/>
        </a:solidFill>
        <a:ln w="9525">
          <a:noFill/>
          <a:miter lim="800000"/>
          <a:headEnd/>
          <a:tailEnd/>
        </a:ln>
      </xdr:spPr>
      <xdr:txBody>
        <a:bodyPr/>
        <a:lstStyle/>
        <a:p>
          <a:pPr rtl="0"/>
          <a:endParaRPr lang="nb-NO" sz="1100" b="0" i="0" strike="noStrike" baseline="0">
            <a:solidFill>
              <a:srgbClr val="000000"/>
            </a:solidFill>
            <a:latin typeface="Times New Roman"/>
            <a:ea typeface="+mn-ea"/>
            <a:cs typeface="Times New Roman"/>
          </a:endParaRPr>
        </a:p>
      </xdr:txBody>
    </xdr:sp>
    <xdr:clientData/>
  </xdr:twoCellAnchor>
  <xdr:twoCellAnchor>
    <xdr:from>
      <xdr:col>3</xdr:col>
      <xdr:colOff>276225</xdr:colOff>
      <xdr:row>104</xdr:row>
      <xdr:rowOff>0</xdr:rowOff>
    </xdr:from>
    <xdr:to>
      <xdr:col>7</xdr:col>
      <xdr:colOff>342900</xdr:colOff>
      <xdr:row>118</xdr:row>
      <xdr:rowOff>133352</xdr:rowOff>
    </xdr:to>
    <xdr:sp macro="" textlink="">
      <xdr:nvSpPr>
        <xdr:cNvPr id="3310" name="Text Box 4"/>
        <xdr:cNvSpPr txBox="1">
          <a:spLocks noChangeArrowheads="1"/>
        </xdr:cNvSpPr>
      </xdr:nvSpPr>
      <xdr:spPr bwMode="auto">
        <a:xfrm>
          <a:off x="3552825" y="16840200"/>
          <a:ext cx="2524125" cy="2400302"/>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38099</xdr:rowOff>
    </xdr:from>
    <xdr:to>
      <xdr:col>7</xdr:col>
      <xdr:colOff>457200</xdr:colOff>
      <xdr:row>106</xdr:row>
      <xdr:rowOff>57150</xdr:rowOff>
    </xdr:to>
    <xdr:sp macro="" textlink="">
      <xdr:nvSpPr>
        <xdr:cNvPr id="4" name="TextBox 3"/>
        <xdr:cNvSpPr txBox="1"/>
      </xdr:nvSpPr>
      <xdr:spPr>
        <a:xfrm>
          <a:off x="790575" y="14773274"/>
          <a:ext cx="5400675" cy="2447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a:t>
          </a:r>
          <a:r>
            <a:rPr lang="en-US" sz="1200" b="1" i="0" baseline="0">
              <a:solidFill>
                <a:schemeClr val="dk1"/>
              </a:solidFill>
              <a:latin typeface="Times New Roman" pitchFamily="18" charset="0"/>
              <a:ea typeface="+mn-ea"/>
              <a:cs typeface="Times New Roman" pitchFamily="18" charset="0"/>
            </a:rPr>
            <a:t>mye lynnedslag, spesielt i juli og august</a:t>
          </a:r>
          <a:endParaRPr lang="nb-NO" sz="1200">
            <a:solidFill>
              <a:schemeClr val="dk1"/>
            </a:solidFill>
            <a:latin typeface="Times New Roman" pitchFamily="18" charset="0"/>
            <a:ea typeface="+mn-ea"/>
            <a:cs typeface="Times New Roman" pitchFamily="18" charset="0"/>
          </a:endParaRP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Totalt ble det erstattet skader for 27,3 milliarder kr hittil i år, hvor 35 prosent er på motorkjøretøy, mens 33 prosent går til erstatning på private boliger og næringsbygg.</a:t>
          </a:r>
          <a:endParaRPr lang="nb-NO" sz="1200">
            <a:latin typeface="Times New Roman" pitchFamily="18" charset="0"/>
            <a:cs typeface="Times New Roman" pitchFamily="18" charset="0"/>
          </a:endParaRP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Erstatningene for landbasert forsikring totalt økte med 2 prosent fra de første tre kvartalene i fjor når en ser bort fra behandlingsforsikring, kritisk sykdom og barn. Brannerstatningene totalt for privat og næring økte med 8 prosent, mens vannskadeerstatningene er 2 prosent lavere enn til samme tid i fjor. Brannskadeøkningen skyldes de mange lynnedslagene spesielt i juli og august, og de store hendelsene i januar i Flatanger og Lærdal. Totalt er brannerstatningene på 3,9 milliarder hittil i år, mens erstatning etter vannskader er 2,7 milliarder.</a:t>
          </a:r>
          <a:endParaRPr lang="nb-NO" sz="120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10</xdr:row>
      <xdr:rowOff>77878</xdr:rowOff>
    </xdr:from>
    <xdr:to>
      <xdr:col>1</xdr:col>
      <xdr:colOff>542925</xdr:colOff>
      <xdr:row>44</xdr:row>
      <xdr:rowOff>161925</xdr:rowOff>
    </xdr:to>
    <xdr:sp macro="" textlink="">
      <xdr:nvSpPr>
        <xdr:cNvPr id="5121" name="Text Box 1"/>
        <xdr:cNvSpPr txBox="1">
          <a:spLocks noChangeArrowheads="1"/>
        </xdr:cNvSpPr>
      </xdr:nvSpPr>
      <xdr:spPr bwMode="auto">
        <a:xfrm>
          <a:off x="87951" y="1754278"/>
          <a:ext cx="2264724" cy="656104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Motorvogn – stagnasjon i biltyveri, mye glass- og redningsskader</a:t>
          </a:r>
          <a:endParaRPr lang="nb-NO">
            <a:latin typeface="Times New Roman" pitchFamily="18" charset="0"/>
            <a:cs typeface="Times New Roman" pitchFamily="18" charset="0"/>
          </a:endParaRPr>
        </a:p>
        <a:p>
          <a:pPr rtl="0"/>
          <a:r>
            <a:rPr lang="en-US" sz="1100" b="0" i="0">
              <a:latin typeface="Times New Roman" pitchFamily="18" charset="0"/>
              <a:ea typeface="+mn-ea"/>
              <a:cs typeface="Times New Roman" pitchFamily="18" charset="0"/>
            </a:rPr>
            <a:t>Antall skader på motorvognproduktene har økt med nesten 2 prosent fra samme periode i fjor, og erstatningene har økt med 5 prosent. Antall tyveri av bil hittil i år er likt med fjoråret med nesten 3800 meldte tilfeller, etter flere år med reduksjon. Antall redningsskader har stor økning fra i fjor med 9 prosent, mens antall glasskader er redusert med 2 prosent. Erstatninger etter glasskader hittil i år øker fortsatt med nesten 6 prosent fra i fjor. Antall kaskoskader økte med snaue 1 prosent fra samme periode i fjor, mens erstatningene økte med nesten 9 prosent.</a:t>
          </a:r>
          <a:endParaRPr lang="nb-NO">
            <a:latin typeface="Times New Roman" pitchFamily="18" charset="0"/>
            <a:cs typeface="Times New Roman" pitchFamily="18" charset="0"/>
          </a:endParaRPr>
        </a:p>
        <a:p>
          <a:pPr rtl="0"/>
          <a:endParaRPr lang="en-US" sz="1100" b="0"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Brann-kombinert privatmarkedet – økte brannskader</a:t>
          </a:r>
          <a:endParaRPr lang="nb-NO">
            <a:latin typeface="Times New Roman" pitchFamily="18" charset="0"/>
            <a:cs typeface="Times New Roman" pitchFamily="18" charset="0"/>
          </a:endParaRPr>
        </a:p>
        <a:p>
          <a:pPr rtl="0"/>
          <a:r>
            <a:rPr lang="en-US" sz="1100" b="0" i="0">
              <a:latin typeface="Times New Roman" pitchFamily="18" charset="0"/>
              <a:ea typeface="+mn-ea"/>
              <a:cs typeface="Times New Roman" pitchFamily="18" charset="0"/>
            </a:rPr>
            <a:t>Antall branner økte med hele 52 prosent fra samme periode i fjor, og hele 92 prosent flere enn for to år siden. Erstatningene etter brann økte med 20 prosent fra i fjor, mens de er over 30 prosent større enn samme periode i 2012. Antallsveksten på brann skyldes at det har vært ekstremt mange lynnedslag spesielt i juli og august måned i år. Antall meldte skader etter innbrudd, tyveri og ran, økte igjen etter en periode med reduksjon, med drøye 15 prosent fra samme periode i fjor, mens erstatningene økte bare med rundt 2 prosent, hvilket tilsier at det er mange tyverier og ran med mindre erstatningskonsekvens enn et innbrudd. Det er bare hytteforsikringene som har økning både i antall og erstatning etter tyveri, ran, innbrudd.</a:t>
          </a:r>
        </a:p>
      </xdr:txBody>
    </xdr:sp>
    <xdr:clientData/>
  </xdr:twoCellAnchor>
  <xdr:twoCellAnchor>
    <xdr:from>
      <xdr:col>2</xdr:col>
      <xdr:colOff>400050</xdr:colOff>
      <xdr:row>10</xdr:row>
      <xdr:rowOff>76200</xdr:rowOff>
    </xdr:from>
    <xdr:to>
      <xdr:col>6</xdr:col>
      <xdr:colOff>395304</xdr:colOff>
      <xdr:row>44</xdr:row>
      <xdr:rowOff>152398</xdr:rowOff>
    </xdr:to>
    <xdr:sp macro="" textlink="">
      <xdr:nvSpPr>
        <xdr:cNvPr id="5122" name="Text Box 2"/>
        <xdr:cNvSpPr txBox="1">
          <a:spLocks noChangeArrowheads="1"/>
        </xdr:cNvSpPr>
      </xdr:nvSpPr>
      <xdr:spPr bwMode="auto">
        <a:xfrm>
          <a:off x="2924175" y="1752600"/>
          <a:ext cx="2452704" cy="6553198"/>
        </a:xfrm>
        <a:prstGeom prst="rect">
          <a:avLst/>
        </a:prstGeom>
        <a:solidFill>
          <a:srgbClr val="FFFFFF"/>
        </a:solidFill>
        <a:ln w="9525">
          <a:noFill/>
          <a:miter lim="800000"/>
          <a:headEnd/>
          <a:tailEnd/>
        </a:ln>
      </xdr:spPr>
      <xdr:txBody>
        <a:bodyPr vertOverflow="clip" wrap="square" lIns="27432" tIns="27432" rIns="0" bIns="0" anchor="t" upright="1"/>
        <a:lstStyle/>
        <a:p>
          <a:pPr fontAlgn="base"/>
          <a:r>
            <a:rPr lang="nb-NO" sz="1100" b="1" i="0" baseline="0">
              <a:latin typeface="Times New Roman" pitchFamily="18" charset="0"/>
              <a:ea typeface="+mn-ea"/>
              <a:cs typeface="Times New Roman" pitchFamily="18" charset="0"/>
            </a:rPr>
            <a:t>Brann-kombinert næring – økte vannskadeerstatninger</a:t>
          </a:r>
          <a:endParaRPr lang="nb-NO">
            <a:latin typeface="Times New Roman" pitchFamily="18" charset="0"/>
            <a:cs typeface="Times New Roman" pitchFamily="18" charset="0"/>
          </a:endParaRPr>
        </a:p>
        <a:p>
          <a:pPr fontAlgn="base"/>
          <a:r>
            <a:rPr lang="nb-NO" sz="1100" b="0" i="0" baseline="0">
              <a:latin typeface="Times New Roman" pitchFamily="18" charset="0"/>
              <a:ea typeface="+mn-ea"/>
              <a:cs typeface="Times New Roman" pitchFamily="18" charset="0"/>
            </a:rPr>
            <a:t>Erstatningene totalt på næringsbransjene økte 3 prosent fra samme periode i fjor. Dette skyldes delvis vannskadene som økte med nesten 6 prosent, mens erstatning etter brann er redusert med 4 prosent. Mange av vannskadene skyldes vanninntrenging utenfra (pga mye nedbør i første halvår), men økningen i antall vannskader skyldes også rørbrudd innvendig. Fortsatt er det meldt færre innbrudd/tyveri og ran; 12 prosent reduksjon i antall fra i fjor, og med en erstatningsreduksjon på 9 prosent.</a:t>
          </a:r>
          <a:endParaRPr lang="nb-NO">
            <a:latin typeface="Times New Roman" pitchFamily="18" charset="0"/>
            <a:cs typeface="Times New Roman" pitchFamily="18" charset="0"/>
          </a:endParaRPr>
        </a:p>
        <a:p>
          <a:pPr fontAlgn="base"/>
          <a:endParaRPr lang="en-US" sz="1100" b="0"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Reiseforsikring – god sommer i Norge</a:t>
          </a:r>
          <a:endParaRPr lang="nb-NO">
            <a:latin typeface="Times New Roman" pitchFamily="18" charset="0"/>
            <a:cs typeface="Times New Roman" pitchFamily="18" charset="0"/>
          </a:endParaRPr>
        </a:p>
        <a:p>
          <a:pPr rtl="0" fontAlgn="base"/>
          <a:r>
            <a:rPr lang="en-US" sz="1100" b="0" i="0">
              <a:latin typeface="Times New Roman" pitchFamily="18" charset="0"/>
              <a:ea typeface="+mn-ea"/>
              <a:cs typeface="Times New Roman" pitchFamily="18" charset="0"/>
            </a:rPr>
            <a:t>Mulig den fine sommeren i Norge ga færre utenlandsreiser med den følge at antall reiseskader hittil i år bare økte med 0,6 prosent og erstatningsveksten ble på 4 prosent. Antall meldte skader grunnet avbestilling økte med 22 prosent. Men fortsatt øker erstatning etter reisesykdom, med 16 prosent fra samme periode i fjor, mens antallsøkningen ikke er like kraftig.</a:t>
          </a:r>
          <a:endParaRPr lang="nb-NO" sz="1100" b="0" i="0" baseline="0">
            <a:latin typeface="Times New Roman" pitchFamily="18" charset="0"/>
            <a:ea typeface="+mn-ea"/>
            <a:cs typeface="Times New Roman" pitchFamily="18" charset="0"/>
          </a:endParaRPr>
        </a:p>
        <a:p>
          <a:pPr rtl="0" fontAlgn="base"/>
          <a:endParaRPr lang="nb-NO" sz="1100" b="0"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økt båtbruk</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Antall fritidsbåtskader økte fra 6 600 i fjor til nesten 8 700 hittil i år, og erstatningene økte fra 295 mill kr til 406 mill kr. Økningen er størst på havariskadene med 37 prosent i antall meldte skader og 36 prosent på erstatningene. Også antall tyveri fra og av båt har økt mye; med 27 prosent i antall og 34 prosent i beløp.</a:t>
          </a:r>
          <a:endParaRPr lang="nb-NO">
            <a:latin typeface="Times New Roman" pitchFamily="18" charset="0"/>
            <a:cs typeface="Times New Roman" pitchFamily="18" charset="0"/>
          </a:endParaRPr>
        </a:p>
      </xdr:txBody>
    </xdr:sp>
    <xdr:clientData/>
  </xdr:twoCellAnchor>
  <xdr:twoCellAnchor>
    <xdr:from>
      <xdr:col>0</xdr:col>
      <xdr:colOff>0</xdr:colOff>
      <xdr:row>2</xdr:row>
      <xdr:rowOff>38098</xdr:rowOff>
    </xdr:from>
    <xdr:to>
      <xdr:col>6</xdr:col>
      <xdr:colOff>457200</xdr:colOff>
      <xdr:row>10</xdr:row>
      <xdr:rowOff>19049</xdr:rowOff>
    </xdr:to>
    <xdr:sp macro="" textlink="">
      <xdr:nvSpPr>
        <xdr:cNvPr id="4" name="TextBox 3"/>
        <xdr:cNvSpPr txBox="1"/>
      </xdr:nvSpPr>
      <xdr:spPr>
        <a:xfrm>
          <a:off x="0" y="304798"/>
          <a:ext cx="5438775" cy="1390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300">
              <a:solidFill>
                <a:schemeClr val="dk1"/>
              </a:solidFill>
              <a:latin typeface="Times New Roman" pitchFamily="18" charset="0"/>
              <a:ea typeface="+mn-ea"/>
              <a:cs typeface="Times New Roman" pitchFamily="18" charset="0"/>
            </a:rPr>
            <a:t>- Behandlingsforsikring, Kritisk sykdom og Barneforsikring: Skadetall for disse produktene er inkludert i skadestatistikken fra og med 4. kvartal 2013, men sammenlignbare tall for tidligere kvartaler finnes ikke.</a:t>
          </a:r>
          <a:endParaRPr lang="nb-NO" sz="1300">
            <a:latin typeface="Times New Roman" pitchFamily="18" charset="0"/>
            <a:cs typeface="Times New Roman" pitchFamily="18" charset="0"/>
          </a:endParaRPr>
        </a:p>
        <a:p>
          <a:endParaRPr lang="nb-NO" sz="800">
            <a:solidFill>
              <a:schemeClr val="dk1"/>
            </a:solidFill>
            <a:latin typeface="Times New Roman" pitchFamily="18" charset="0"/>
            <a:ea typeface="+mn-ea"/>
            <a:cs typeface="Times New Roman" pitchFamily="18" charset="0"/>
          </a:endParaRPr>
        </a:p>
        <a:p>
          <a:pPr eaLnBrk="1" fontAlgn="auto" latinLnBrk="0" hangingPunct="1"/>
          <a:r>
            <a:rPr lang="nb-NO" sz="1300">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endParaRPr lang="nb-NO" sz="1300">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92"/>
      <c r="C43" s="192"/>
      <c r="D43" s="192"/>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42</v>
      </c>
      <c r="B7" s="19" t="s">
        <v>3</v>
      </c>
      <c r="C7" s="20">
        <v>109466</v>
      </c>
      <c r="D7" s="20">
        <v>111027</v>
      </c>
      <c r="E7" s="21">
        <v>122858.71199628695</v>
      </c>
      <c r="F7" s="22" t="s">
        <v>240</v>
      </c>
      <c r="G7" s="23">
        <v>12.234586078131059</v>
      </c>
      <c r="H7" s="24">
        <v>10.656607848799808</v>
      </c>
    </row>
    <row r="8" spans="1:8">
      <c r="A8" s="199"/>
      <c r="B8" s="25" t="s">
        <v>241</v>
      </c>
      <c r="C8" s="26">
        <v>83319.354285714304</v>
      </c>
      <c r="D8" s="26">
        <v>83488</v>
      </c>
      <c r="E8" s="26">
        <v>92758</v>
      </c>
      <c r="F8" s="27"/>
      <c r="G8" s="28">
        <v>11.328275159117524</v>
      </c>
      <c r="H8" s="29">
        <v>11.10339210425451</v>
      </c>
    </row>
    <row r="9" spans="1:8">
      <c r="A9" s="30" t="s">
        <v>18</v>
      </c>
      <c r="B9" s="31" t="s">
        <v>3</v>
      </c>
      <c r="C9" s="20">
        <v>8432</v>
      </c>
      <c r="D9" s="20">
        <v>11884</v>
      </c>
      <c r="E9" s="21">
        <v>17777.39027798178</v>
      </c>
      <c r="F9" s="22" t="s">
        <v>240</v>
      </c>
      <c r="G9" s="32">
        <v>110.83242739541959</v>
      </c>
      <c r="H9" s="33">
        <v>49.590964977968525</v>
      </c>
    </row>
    <row r="10" spans="1:8">
      <c r="A10" s="34"/>
      <c r="B10" s="25" t="s">
        <v>241</v>
      </c>
      <c r="C10" s="26">
        <v>6575.3343243243198</v>
      </c>
      <c r="D10" s="26">
        <v>8769</v>
      </c>
      <c r="E10" s="26">
        <v>13357</v>
      </c>
      <c r="F10" s="27"/>
      <c r="G10" s="35">
        <v>103.13795985381415</v>
      </c>
      <c r="H10" s="29">
        <v>52.320675105485236</v>
      </c>
    </row>
    <row r="11" spans="1:8">
      <c r="A11" s="30" t="s">
        <v>19</v>
      </c>
      <c r="B11" s="31" t="s">
        <v>3</v>
      </c>
      <c r="C11" s="20">
        <v>5975</v>
      </c>
      <c r="D11" s="20">
        <v>6517</v>
      </c>
      <c r="E11" s="21">
        <v>6516.6804508486894</v>
      </c>
      <c r="F11" s="22" t="s">
        <v>240</v>
      </c>
      <c r="G11" s="37">
        <v>9.0657816041621544</v>
      </c>
      <c r="H11" s="33">
        <v>-4.903316730249685E-3</v>
      </c>
    </row>
    <row r="12" spans="1:8">
      <c r="A12" s="34"/>
      <c r="B12" s="25" t="s">
        <v>241</v>
      </c>
      <c r="C12" s="26">
        <v>4689.5642857142902</v>
      </c>
      <c r="D12" s="26">
        <v>4633</v>
      </c>
      <c r="E12" s="26">
        <v>4783</v>
      </c>
      <c r="F12" s="27"/>
      <c r="G12" s="28">
        <v>1.9924178152401311</v>
      </c>
      <c r="H12" s="29">
        <v>3.2376429958989945</v>
      </c>
    </row>
    <row r="13" spans="1:8">
      <c r="A13" s="30" t="s">
        <v>20</v>
      </c>
      <c r="B13" s="31" t="s">
        <v>3</v>
      </c>
      <c r="C13" s="20">
        <v>23506</v>
      </c>
      <c r="D13" s="20">
        <v>24665</v>
      </c>
      <c r="E13" s="21">
        <v>27446.958435481862</v>
      </c>
      <c r="F13" s="22" t="s">
        <v>240</v>
      </c>
      <c r="G13" s="23">
        <v>16.765755277298823</v>
      </c>
      <c r="H13" s="24">
        <v>11.278971966275549</v>
      </c>
    </row>
    <row r="14" spans="1:8">
      <c r="A14" s="34"/>
      <c r="B14" s="25" t="s">
        <v>241</v>
      </c>
      <c r="C14" s="26">
        <v>17978.050612244901</v>
      </c>
      <c r="D14" s="26">
        <v>17014</v>
      </c>
      <c r="E14" s="26">
        <v>19573</v>
      </c>
      <c r="F14" s="27"/>
      <c r="G14" s="38">
        <v>8.8716481122195461</v>
      </c>
      <c r="H14" s="24">
        <v>15.040554837192914</v>
      </c>
    </row>
    <row r="15" spans="1:8">
      <c r="A15" s="30" t="s">
        <v>21</v>
      </c>
      <c r="B15" s="31" t="s">
        <v>3</v>
      </c>
      <c r="C15" s="20">
        <v>875</v>
      </c>
      <c r="D15" s="20">
        <v>1217</v>
      </c>
      <c r="E15" s="21">
        <v>1652.7218600286794</v>
      </c>
      <c r="F15" s="22" t="s">
        <v>240</v>
      </c>
      <c r="G15" s="37">
        <v>88.88249828899194</v>
      </c>
      <c r="H15" s="33">
        <v>35.802946592331921</v>
      </c>
    </row>
    <row r="16" spans="1:8">
      <c r="A16" s="34"/>
      <c r="B16" s="25" t="s">
        <v>241</v>
      </c>
      <c r="C16" s="26">
        <v>662.73012987012999</v>
      </c>
      <c r="D16" s="26">
        <v>825</v>
      </c>
      <c r="E16" s="26">
        <v>1161</v>
      </c>
      <c r="F16" s="27"/>
      <c r="G16" s="28">
        <v>75.184429931910898</v>
      </c>
      <c r="H16" s="29">
        <v>40.72727272727272</v>
      </c>
    </row>
    <row r="17" spans="1:8">
      <c r="A17" s="30" t="s">
        <v>22</v>
      </c>
      <c r="B17" s="31" t="s">
        <v>3</v>
      </c>
      <c r="C17" s="20">
        <v>4731</v>
      </c>
      <c r="D17" s="20">
        <v>5176</v>
      </c>
      <c r="E17" s="21">
        <v>6002.8550461412842</v>
      </c>
      <c r="F17" s="22" t="s">
        <v>240</v>
      </c>
      <c r="G17" s="37">
        <v>26.88342942594133</v>
      </c>
      <c r="H17" s="33">
        <v>15.974788372126824</v>
      </c>
    </row>
    <row r="18" spans="1:8">
      <c r="A18" s="34"/>
      <c r="B18" s="25" t="s">
        <v>241</v>
      </c>
      <c r="C18" s="26">
        <v>3716.9354285714298</v>
      </c>
      <c r="D18" s="26">
        <v>3683</v>
      </c>
      <c r="E18" s="26">
        <v>4410</v>
      </c>
      <c r="F18" s="27"/>
      <c r="G18" s="28">
        <v>18.64612890773148</v>
      </c>
      <c r="H18" s="29">
        <v>19.739342926961712</v>
      </c>
    </row>
    <row r="19" spans="1:8">
      <c r="A19" s="30" t="s">
        <v>190</v>
      </c>
      <c r="B19" s="31" t="s">
        <v>3</v>
      </c>
      <c r="C19" s="20">
        <v>47642</v>
      </c>
      <c r="D19" s="20">
        <v>47164</v>
      </c>
      <c r="E19" s="21">
        <v>48393.161917729805</v>
      </c>
      <c r="F19" s="22" t="s">
        <v>240</v>
      </c>
      <c r="G19" s="23">
        <v>1.576680067440094</v>
      </c>
      <c r="H19" s="24">
        <v>2.6061443425701896</v>
      </c>
    </row>
    <row r="20" spans="1:8">
      <c r="A20" s="30"/>
      <c r="B20" s="25" t="s">
        <v>241</v>
      </c>
      <c r="C20" s="26">
        <v>35765.761785714298</v>
      </c>
      <c r="D20" s="26">
        <v>35110</v>
      </c>
      <c r="E20" s="26">
        <v>36126</v>
      </c>
      <c r="F20" s="27"/>
      <c r="G20" s="38">
        <v>1.0072152704142496</v>
      </c>
      <c r="H20" s="24">
        <v>2.8937624608373653</v>
      </c>
    </row>
    <row r="21" spans="1:8">
      <c r="A21" s="39" t="s">
        <v>12</v>
      </c>
      <c r="B21" s="31" t="s">
        <v>3</v>
      </c>
      <c r="C21" s="20">
        <v>1264</v>
      </c>
      <c r="D21" s="20">
        <v>1362</v>
      </c>
      <c r="E21" s="21">
        <v>1442.9429092154849</v>
      </c>
      <c r="F21" s="22" t="s">
        <v>240</v>
      </c>
      <c r="G21" s="37">
        <v>14.156875729073164</v>
      </c>
      <c r="H21" s="33">
        <v>5.9429448763204817</v>
      </c>
    </row>
    <row r="22" spans="1:8">
      <c r="A22" s="34"/>
      <c r="B22" s="25" t="s">
        <v>241</v>
      </c>
      <c r="C22" s="26">
        <v>973</v>
      </c>
      <c r="D22" s="26">
        <v>1000</v>
      </c>
      <c r="E22" s="26">
        <v>1076</v>
      </c>
      <c r="F22" s="27"/>
      <c r="G22" s="28">
        <v>10.585817060637211</v>
      </c>
      <c r="H22" s="29">
        <v>7.6000000000000085</v>
      </c>
    </row>
    <row r="23" spans="1:8">
      <c r="A23" s="39" t="s">
        <v>23</v>
      </c>
      <c r="B23" s="31" t="s">
        <v>3</v>
      </c>
      <c r="C23" s="20">
        <v>3913</v>
      </c>
      <c r="D23" s="20">
        <v>4105</v>
      </c>
      <c r="E23" s="21">
        <v>4102.4607207635927</v>
      </c>
      <c r="F23" s="22" t="s">
        <v>240</v>
      </c>
      <c r="G23" s="23">
        <v>4.8418277731559556</v>
      </c>
      <c r="H23" s="24">
        <v>-6.1858203079339091E-2</v>
      </c>
    </row>
    <row r="24" spans="1:8">
      <c r="A24" s="34"/>
      <c r="B24" s="25" t="s">
        <v>241</v>
      </c>
      <c r="C24" s="26">
        <v>2846.8963909774402</v>
      </c>
      <c r="D24" s="26">
        <v>2796</v>
      </c>
      <c r="E24" s="26">
        <v>2855</v>
      </c>
      <c r="F24" s="27"/>
      <c r="G24" s="28">
        <v>0.28464713532400765</v>
      </c>
      <c r="H24" s="29">
        <v>2.11015736766808</v>
      </c>
    </row>
    <row r="25" spans="1:8">
      <c r="A25" s="30" t="s">
        <v>24</v>
      </c>
      <c r="B25" s="31" t="s">
        <v>3</v>
      </c>
      <c r="C25" s="20">
        <v>14114</v>
      </c>
      <c r="D25" s="20">
        <v>10167</v>
      </c>
      <c r="E25" s="21">
        <v>11293.933102123441</v>
      </c>
      <c r="F25" s="22" t="s">
        <v>240</v>
      </c>
      <c r="G25" s="23">
        <v>-19.980635524136019</v>
      </c>
      <c r="H25" s="24">
        <v>11.084224472542942</v>
      </c>
    </row>
    <row r="26" spans="1:8" ht="13.5" thickBot="1">
      <c r="A26" s="41"/>
      <c r="B26" s="42" t="s">
        <v>241</v>
      </c>
      <c r="C26" s="43">
        <v>10893.1128571429</v>
      </c>
      <c r="D26" s="43">
        <v>10494.2983834161</v>
      </c>
      <c r="E26" s="43">
        <v>10479</v>
      </c>
      <c r="F26" s="44"/>
      <c r="G26" s="45">
        <v>-3.8016025591009566</v>
      </c>
      <c r="H26" s="46">
        <v>-0.14577804877623635</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42</v>
      </c>
      <c r="B35" s="19" t="s">
        <v>3</v>
      </c>
      <c r="C35" s="80">
        <v>1300.93637158466</v>
      </c>
      <c r="D35" s="80">
        <v>1283.8973522383801</v>
      </c>
      <c r="E35" s="83">
        <v>1382.9304561237218</v>
      </c>
      <c r="F35" s="22" t="s">
        <v>240</v>
      </c>
      <c r="G35" s="23">
        <v>6.3026975284875277</v>
      </c>
      <c r="H35" s="24">
        <v>7.7134752021012218</v>
      </c>
    </row>
    <row r="36" spans="1:8" ht="12.75" customHeight="1">
      <c r="A36" s="199"/>
      <c r="B36" s="25" t="s">
        <v>241</v>
      </c>
      <c r="C36" s="82">
        <v>995.88049291931395</v>
      </c>
      <c r="D36" s="82">
        <v>985.02211099070905</v>
      </c>
      <c r="E36" s="82">
        <v>1060.2158121693701</v>
      </c>
      <c r="F36" s="27"/>
      <c r="G36" s="28">
        <v>6.4601445361645915</v>
      </c>
      <c r="H36" s="29">
        <v>7.6337069330386242</v>
      </c>
    </row>
    <row r="37" spans="1:8">
      <c r="A37" s="30" t="s">
        <v>18</v>
      </c>
      <c r="B37" s="31" t="s">
        <v>3</v>
      </c>
      <c r="C37" s="80">
        <v>415.46900827342301</v>
      </c>
      <c r="D37" s="80">
        <v>433.23801897055898</v>
      </c>
      <c r="E37" s="83">
        <v>505.77926132596059</v>
      </c>
      <c r="F37" s="22" t="s">
        <v>240</v>
      </c>
      <c r="G37" s="32">
        <v>21.736940964102857</v>
      </c>
      <c r="H37" s="33">
        <v>16.743969637699593</v>
      </c>
    </row>
    <row r="38" spans="1:8">
      <c r="A38" s="34"/>
      <c r="B38" s="25" t="s">
        <v>241</v>
      </c>
      <c r="C38" s="82">
        <v>318.05506008175797</v>
      </c>
      <c r="D38" s="82">
        <v>340.38286300048298</v>
      </c>
      <c r="E38" s="82">
        <v>393.92211403966701</v>
      </c>
      <c r="F38" s="27"/>
      <c r="G38" s="35">
        <v>23.85343403698937</v>
      </c>
      <c r="H38" s="29">
        <v>15.729126480467983</v>
      </c>
    </row>
    <row r="39" spans="1:8">
      <c r="A39" s="30" t="s">
        <v>19</v>
      </c>
      <c r="B39" s="31" t="s">
        <v>3</v>
      </c>
      <c r="C39" s="80">
        <v>142.06705910020301</v>
      </c>
      <c r="D39" s="80">
        <v>150.14569225925399</v>
      </c>
      <c r="E39" s="83">
        <v>153.93555999028342</v>
      </c>
      <c r="F39" s="22" t="s">
        <v>240</v>
      </c>
      <c r="G39" s="37">
        <v>8.3541539926643225</v>
      </c>
      <c r="H39" s="33">
        <v>2.5241268490644018</v>
      </c>
    </row>
    <row r="40" spans="1:8">
      <c r="A40" s="34"/>
      <c r="B40" s="25" t="s">
        <v>241</v>
      </c>
      <c r="C40" s="82">
        <v>110.978633894574</v>
      </c>
      <c r="D40" s="82">
        <v>114.651741482341</v>
      </c>
      <c r="E40" s="82">
        <v>118.43350128511</v>
      </c>
      <c r="F40" s="27"/>
      <c r="G40" s="28">
        <v>6.7173897613642168</v>
      </c>
      <c r="H40" s="29">
        <v>3.2984756741366112</v>
      </c>
    </row>
    <row r="41" spans="1:8">
      <c r="A41" s="30" t="s">
        <v>20</v>
      </c>
      <c r="B41" s="31" t="s">
        <v>3</v>
      </c>
      <c r="C41" s="80">
        <v>328.67322605049299</v>
      </c>
      <c r="D41" s="80">
        <v>323.12567838198902</v>
      </c>
      <c r="E41" s="83">
        <v>329.49849512924811</v>
      </c>
      <c r="F41" s="22" t="s">
        <v>240</v>
      </c>
      <c r="G41" s="23">
        <v>0.25109105742258464</v>
      </c>
      <c r="H41" s="24">
        <v>1.972240887561199</v>
      </c>
    </row>
    <row r="42" spans="1:8">
      <c r="A42" s="34"/>
      <c r="B42" s="25" t="s">
        <v>241</v>
      </c>
      <c r="C42" s="82">
        <v>247.88923565105901</v>
      </c>
      <c r="D42" s="82">
        <v>238.37489368009699</v>
      </c>
      <c r="E42" s="82">
        <v>244.86142231558</v>
      </c>
      <c r="F42" s="27"/>
      <c r="G42" s="38">
        <v>-1.2214380053763563</v>
      </c>
      <c r="H42" s="24">
        <v>2.7211458955858063</v>
      </c>
    </row>
    <row r="43" spans="1:8">
      <c r="A43" s="30" t="s">
        <v>21</v>
      </c>
      <c r="B43" s="31" t="s">
        <v>3</v>
      </c>
      <c r="C43" s="80">
        <v>4.1457410865807196</v>
      </c>
      <c r="D43" s="80">
        <v>5.7022714532732302</v>
      </c>
      <c r="E43" s="83">
        <v>8.2049925919617035</v>
      </c>
      <c r="F43" s="22" t="s">
        <v>240</v>
      </c>
      <c r="G43" s="37">
        <v>97.913772727397486</v>
      </c>
      <c r="H43" s="33">
        <v>43.889898248387595</v>
      </c>
    </row>
    <row r="44" spans="1:8">
      <c r="A44" s="34"/>
      <c r="B44" s="25" t="s">
        <v>241</v>
      </c>
      <c r="C44" s="82">
        <v>3.2727156223349101</v>
      </c>
      <c r="D44" s="82">
        <v>3.88115122624755</v>
      </c>
      <c r="E44" s="82">
        <v>5.8534589927426204</v>
      </c>
      <c r="F44" s="27"/>
      <c r="G44" s="28">
        <v>78.856328145202127</v>
      </c>
      <c r="H44" s="29">
        <v>50.817596417184063</v>
      </c>
    </row>
    <row r="45" spans="1:8">
      <c r="A45" s="30" t="s">
        <v>22</v>
      </c>
      <c r="B45" s="31" t="s">
        <v>3</v>
      </c>
      <c r="C45" s="80">
        <v>21.989571995654501</v>
      </c>
      <c r="D45" s="80">
        <v>24.846832920891</v>
      </c>
      <c r="E45" s="83">
        <v>29.981518248156778</v>
      </c>
      <c r="F45" s="22" t="s">
        <v>240</v>
      </c>
      <c r="G45" s="37">
        <v>36.344255604800395</v>
      </c>
      <c r="H45" s="33">
        <v>20.665351369383501</v>
      </c>
    </row>
    <row r="46" spans="1:8">
      <c r="A46" s="34"/>
      <c r="B46" s="25" t="s">
        <v>241</v>
      </c>
      <c r="C46" s="82">
        <v>17.393805985612101</v>
      </c>
      <c r="D46" s="82">
        <v>19.1611399496025</v>
      </c>
      <c r="E46" s="82">
        <v>23.3157155446325</v>
      </c>
      <c r="F46" s="27"/>
      <c r="G46" s="28">
        <v>34.046082633777303</v>
      </c>
      <c r="H46" s="29">
        <v>21.682298683467366</v>
      </c>
    </row>
    <row r="47" spans="1:8">
      <c r="A47" s="30" t="s">
        <v>190</v>
      </c>
      <c r="B47" s="31" t="s">
        <v>3</v>
      </c>
      <c r="C47" s="80">
        <v>198.64957067614199</v>
      </c>
      <c r="D47" s="80">
        <v>168.26758628422101</v>
      </c>
      <c r="E47" s="83">
        <v>173.90579642401303</v>
      </c>
      <c r="F47" s="22" t="s">
        <v>240</v>
      </c>
      <c r="G47" s="23">
        <v>-12.455991809047845</v>
      </c>
      <c r="H47" s="24">
        <v>3.3507404868032609</v>
      </c>
    </row>
    <row r="48" spans="1:8">
      <c r="A48" s="30"/>
      <c r="B48" s="25" t="s">
        <v>241</v>
      </c>
      <c r="C48" s="82">
        <v>154.16471403979301</v>
      </c>
      <c r="D48" s="82">
        <v>134.79453015791199</v>
      </c>
      <c r="E48" s="82">
        <v>137.830605884448</v>
      </c>
      <c r="F48" s="27"/>
      <c r="G48" s="38">
        <v>-10.595231377738514</v>
      </c>
      <c r="H48" s="24">
        <v>2.2523730918303926</v>
      </c>
    </row>
    <row r="49" spans="1:8">
      <c r="A49" s="39" t="s">
        <v>12</v>
      </c>
      <c r="B49" s="31" t="s">
        <v>3</v>
      </c>
      <c r="C49" s="80">
        <v>13.6753016800215</v>
      </c>
      <c r="D49" s="80">
        <v>12.9626434863301</v>
      </c>
      <c r="E49" s="83">
        <v>15.369069978630986</v>
      </c>
      <c r="F49" s="22" t="s">
        <v>240</v>
      </c>
      <c r="G49" s="37">
        <v>12.385600977885147</v>
      </c>
      <c r="H49" s="33">
        <v>18.564319035994558</v>
      </c>
    </row>
    <row r="50" spans="1:8">
      <c r="A50" s="34"/>
      <c r="B50" s="25" t="s">
        <v>241</v>
      </c>
      <c r="C50" s="82">
        <v>11.579389498846499</v>
      </c>
      <c r="D50" s="82">
        <v>11.1998663815064</v>
      </c>
      <c r="E50" s="82">
        <v>13.1893569799785</v>
      </c>
      <c r="F50" s="27"/>
      <c r="G50" s="28">
        <v>13.903733709729522</v>
      </c>
      <c r="H50" s="29">
        <v>17.763520837687977</v>
      </c>
    </row>
    <row r="51" spans="1:8">
      <c r="A51" s="39" t="s">
        <v>23</v>
      </c>
      <c r="B51" s="31" t="s">
        <v>3</v>
      </c>
      <c r="C51" s="80">
        <v>96.198411198213506</v>
      </c>
      <c r="D51" s="80">
        <v>98.875533094773104</v>
      </c>
      <c r="E51" s="83">
        <v>98.8847351686221</v>
      </c>
      <c r="F51" s="22" t="s">
        <v>240</v>
      </c>
      <c r="G51" s="23">
        <v>2.7924826792341975</v>
      </c>
      <c r="H51" s="24">
        <v>9.3067248903508926E-3</v>
      </c>
    </row>
    <row r="52" spans="1:8">
      <c r="A52" s="34"/>
      <c r="B52" s="25" t="s">
        <v>241</v>
      </c>
      <c r="C52" s="82">
        <v>67.348022265675496</v>
      </c>
      <c r="D52" s="82">
        <v>66.0436690719702</v>
      </c>
      <c r="E52" s="82">
        <v>67.076503035207395</v>
      </c>
      <c r="F52" s="27"/>
      <c r="G52" s="38">
        <v>-0.4031584318794188</v>
      </c>
      <c r="H52" s="24">
        <v>1.5638652088085507</v>
      </c>
    </row>
    <row r="53" spans="1:8">
      <c r="A53" s="30" t="s">
        <v>24</v>
      </c>
      <c r="B53" s="31" t="s">
        <v>3</v>
      </c>
      <c r="C53" s="80">
        <v>80.068481523930203</v>
      </c>
      <c r="D53" s="80">
        <v>66.733095387091396</v>
      </c>
      <c r="E53" s="83">
        <v>66.674481703031958</v>
      </c>
      <c r="F53" s="22" t="s">
        <v>240</v>
      </c>
      <c r="G53" s="37">
        <v>-16.728180135269781</v>
      </c>
      <c r="H53" s="33">
        <v>-8.7833006575593231E-2</v>
      </c>
    </row>
    <row r="54" spans="1:8" ht="13.5" thickBot="1">
      <c r="A54" s="41"/>
      <c r="B54" s="42" t="s">
        <v>241</v>
      </c>
      <c r="C54" s="86">
        <v>65.198915879661499</v>
      </c>
      <c r="D54" s="86">
        <v>56.532256040549001</v>
      </c>
      <c r="E54" s="86">
        <v>55.7331340920069</v>
      </c>
      <c r="F54" s="44"/>
      <c r="G54" s="45">
        <v>-14.518311631324849</v>
      </c>
      <c r="H54" s="46">
        <v>-1.4135681193563414</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14</v>
      </c>
    </row>
    <row r="62" spans="1:8"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44</v>
      </c>
      <c r="B7" s="19" t="s">
        <v>3</v>
      </c>
      <c r="C7" s="20">
        <v>100999</v>
      </c>
      <c r="D7" s="20">
        <v>118928</v>
      </c>
      <c r="E7" s="21">
        <v>117858.26526931659</v>
      </c>
      <c r="F7" s="22" t="s">
        <v>240</v>
      </c>
      <c r="G7" s="23">
        <v>16.692507123156261</v>
      </c>
      <c r="H7" s="24">
        <v>-0.89948097225499168</v>
      </c>
    </row>
    <row r="8" spans="1:8">
      <c r="A8" s="199"/>
      <c r="B8" s="25" t="s">
        <v>241</v>
      </c>
      <c r="C8" s="26">
        <v>75898.022857142903</v>
      </c>
      <c r="D8" s="26">
        <v>79751</v>
      </c>
      <c r="E8" s="26">
        <v>81975</v>
      </c>
      <c r="F8" s="27"/>
      <c r="G8" s="28">
        <v>8.0067660712260391</v>
      </c>
      <c r="H8" s="29">
        <v>2.7886797657709508</v>
      </c>
    </row>
    <row r="9" spans="1:8">
      <c r="A9" s="30" t="s">
        <v>18</v>
      </c>
      <c r="B9" s="31" t="s">
        <v>3</v>
      </c>
      <c r="C9" s="20">
        <v>9109</v>
      </c>
      <c r="D9" s="20">
        <v>11253</v>
      </c>
      <c r="E9" s="21">
        <v>16112.169040694449</v>
      </c>
      <c r="F9" s="22" t="s">
        <v>240</v>
      </c>
      <c r="G9" s="32">
        <v>76.881864537209879</v>
      </c>
      <c r="H9" s="33">
        <v>43.18109873539899</v>
      </c>
    </row>
    <row r="10" spans="1:8">
      <c r="A10" s="34"/>
      <c r="B10" s="25" t="s">
        <v>241</v>
      </c>
      <c r="C10" s="26">
        <v>6816.3186486486502</v>
      </c>
      <c r="D10" s="26">
        <v>8113.5</v>
      </c>
      <c r="E10" s="26">
        <v>11760</v>
      </c>
      <c r="F10" s="27"/>
      <c r="G10" s="35">
        <v>72.527145607129796</v>
      </c>
      <c r="H10" s="29">
        <v>44.943612497689031</v>
      </c>
    </row>
    <row r="11" spans="1:8">
      <c r="A11" s="30" t="s">
        <v>19</v>
      </c>
      <c r="B11" s="31" t="s">
        <v>3</v>
      </c>
      <c r="C11" s="20">
        <v>44868</v>
      </c>
      <c r="D11" s="20">
        <v>50710</v>
      </c>
      <c r="E11" s="21">
        <v>45763.798589355923</v>
      </c>
      <c r="F11" s="22" t="s">
        <v>240</v>
      </c>
      <c r="G11" s="37">
        <v>1.9965199905409747</v>
      </c>
      <c r="H11" s="33">
        <v>-9.7538974771131564</v>
      </c>
    </row>
    <row r="12" spans="1:8">
      <c r="A12" s="34"/>
      <c r="B12" s="25" t="s">
        <v>241</v>
      </c>
      <c r="C12" s="26">
        <v>33333.092857142903</v>
      </c>
      <c r="D12" s="26">
        <v>37812</v>
      </c>
      <c r="E12" s="26">
        <v>34082</v>
      </c>
      <c r="F12" s="27"/>
      <c r="G12" s="28">
        <v>2.2467376371785264</v>
      </c>
      <c r="H12" s="29">
        <v>-9.8645932508198371</v>
      </c>
    </row>
    <row r="13" spans="1:8">
      <c r="A13" s="30" t="s">
        <v>20</v>
      </c>
      <c r="B13" s="31" t="s">
        <v>3</v>
      </c>
      <c r="C13" s="20">
        <v>5548</v>
      </c>
      <c r="D13" s="20">
        <v>5447</v>
      </c>
      <c r="E13" s="21">
        <v>5945.1683621737993</v>
      </c>
      <c r="F13" s="22" t="s">
        <v>240</v>
      </c>
      <c r="G13" s="23">
        <v>7.1587664414888081</v>
      </c>
      <c r="H13" s="24">
        <v>9.1457382444244359</v>
      </c>
    </row>
    <row r="14" spans="1:8">
      <c r="A14" s="34"/>
      <c r="B14" s="25" t="s">
        <v>241</v>
      </c>
      <c r="C14" s="26">
        <v>4231.1461224489803</v>
      </c>
      <c r="D14" s="26">
        <v>3808</v>
      </c>
      <c r="E14" s="26">
        <v>4275</v>
      </c>
      <c r="F14" s="27"/>
      <c r="G14" s="38">
        <v>1.0364538657350124</v>
      </c>
      <c r="H14" s="24">
        <v>12.263655462184857</v>
      </c>
    </row>
    <row r="15" spans="1:8">
      <c r="A15" s="30" t="s">
        <v>21</v>
      </c>
      <c r="B15" s="31" t="s">
        <v>3</v>
      </c>
      <c r="C15" s="20">
        <v>3006</v>
      </c>
      <c r="D15" s="20">
        <v>3012</v>
      </c>
      <c r="E15" s="21">
        <v>3066.8188566145514</v>
      </c>
      <c r="F15" s="22" t="s">
        <v>240</v>
      </c>
      <c r="G15" s="37">
        <v>2.0232487230389609</v>
      </c>
      <c r="H15" s="33">
        <v>1.8200151598456671</v>
      </c>
    </row>
    <row r="16" spans="1:8">
      <c r="A16" s="34"/>
      <c r="B16" s="25" t="s">
        <v>241</v>
      </c>
      <c r="C16" s="26">
        <v>2308.8667532467498</v>
      </c>
      <c r="D16" s="26">
        <v>2260</v>
      </c>
      <c r="E16" s="26">
        <v>2319</v>
      </c>
      <c r="F16" s="27"/>
      <c r="G16" s="28">
        <v>0.43888399965051406</v>
      </c>
      <c r="H16" s="29">
        <v>2.6106194690265454</v>
      </c>
    </row>
    <row r="17" spans="1:8">
      <c r="A17" s="30" t="s">
        <v>22</v>
      </c>
      <c r="B17" s="31" t="s">
        <v>3</v>
      </c>
      <c r="C17" s="20">
        <v>741</v>
      </c>
      <c r="D17" s="20">
        <v>725</v>
      </c>
      <c r="E17" s="21">
        <v>789.77366137682668</v>
      </c>
      <c r="F17" s="22" t="s">
        <v>240</v>
      </c>
      <c r="G17" s="37">
        <v>6.5821405366837524</v>
      </c>
      <c r="H17" s="33">
        <v>8.9342981209416195</v>
      </c>
    </row>
    <row r="18" spans="1:8">
      <c r="A18" s="34"/>
      <c r="B18" s="25" t="s">
        <v>241</v>
      </c>
      <c r="C18" s="26">
        <v>613.70228571428595</v>
      </c>
      <c r="D18" s="26">
        <v>543</v>
      </c>
      <c r="E18" s="26">
        <v>611</v>
      </c>
      <c r="F18" s="27"/>
      <c r="G18" s="28">
        <v>-0.44032518326712022</v>
      </c>
      <c r="H18" s="29">
        <v>12.523020257826872</v>
      </c>
    </row>
    <row r="19" spans="1:8">
      <c r="A19" s="30" t="s">
        <v>190</v>
      </c>
      <c r="B19" s="31" t="s">
        <v>3</v>
      </c>
      <c r="C19" s="20">
        <v>25498</v>
      </c>
      <c r="D19" s="20">
        <v>24816</v>
      </c>
      <c r="E19" s="21">
        <v>25722.376604360226</v>
      </c>
      <c r="F19" s="22" t="s">
        <v>240</v>
      </c>
      <c r="G19" s="23">
        <v>0.87997727021816274</v>
      </c>
      <c r="H19" s="24">
        <v>3.6523879930699081</v>
      </c>
    </row>
    <row r="20" spans="1:8">
      <c r="A20" s="30"/>
      <c r="B20" s="25" t="s">
        <v>241</v>
      </c>
      <c r="C20" s="26">
        <v>19532.825357142901</v>
      </c>
      <c r="D20" s="26">
        <v>18637</v>
      </c>
      <c r="E20" s="26">
        <v>19445</v>
      </c>
      <c r="F20" s="27"/>
      <c r="G20" s="38">
        <v>-0.44962956222195771</v>
      </c>
      <c r="H20" s="24">
        <v>4.3354617159414204</v>
      </c>
    </row>
    <row r="21" spans="1:8">
      <c r="A21" s="39" t="s">
        <v>12</v>
      </c>
      <c r="B21" s="31" t="s">
        <v>3</v>
      </c>
      <c r="C21" s="20">
        <v>615</v>
      </c>
      <c r="D21" s="20">
        <v>561</v>
      </c>
      <c r="E21" s="21">
        <v>568.36594246509389</v>
      </c>
      <c r="F21" s="22" t="s">
        <v>240</v>
      </c>
      <c r="G21" s="37">
        <v>-7.5827735829115568</v>
      </c>
      <c r="H21" s="33">
        <v>1.3130022219418578</v>
      </c>
    </row>
    <row r="22" spans="1:8">
      <c r="A22" s="34"/>
      <c r="B22" s="25" t="s">
        <v>241</v>
      </c>
      <c r="C22" s="26">
        <v>496</v>
      </c>
      <c r="D22" s="26">
        <v>402</v>
      </c>
      <c r="E22" s="26">
        <v>423</v>
      </c>
      <c r="F22" s="27"/>
      <c r="G22" s="28">
        <v>-14.717741935483872</v>
      </c>
      <c r="H22" s="29">
        <v>5.2238805970149258</v>
      </c>
    </row>
    <row r="23" spans="1:8">
      <c r="A23" s="39" t="s">
        <v>23</v>
      </c>
      <c r="B23" s="31" t="s">
        <v>3</v>
      </c>
      <c r="C23" s="20">
        <v>5715</v>
      </c>
      <c r="D23" s="20">
        <v>5920</v>
      </c>
      <c r="E23" s="21">
        <v>6066.3992468010038</v>
      </c>
      <c r="F23" s="22" t="s">
        <v>240</v>
      </c>
      <c r="G23" s="23">
        <v>6.1487182292389093</v>
      </c>
      <c r="H23" s="24">
        <v>2.4729602500169534</v>
      </c>
    </row>
    <row r="24" spans="1:8">
      <c r="A24" s="34"/>
      <c r="B24" s="25" t="s">
        <v>241</v>
      </c>
      <c r="C24" s="26">
        <v>4223.5544360902304</v>
      </c>
      <c r="D24" s="26">
        <v>4115</v>
      </c>
      <c r="E24" s="26">
        <v>4302</v>
      </c>
      <c r="F24" s="27"/>
      <c r="G24" s="28">
        <v>1.8573352160316148</v>
      </c>
      <c r="H24" s="29">
        <v>4.5443499392466578</v>
      </c>
    </row>
    <row r="25" spans="1:8">
      <c r="A25" s="30" t="s">
        <v>24</v>
      </c>
      <c r="B25" s="31" t="s">
        <v>3</v>
      </c>
      <c r="C25" s="20">
        <v>8003</v>
      </c>
      <c r="D25" s="20">
        <v>19525</v>
      </c>
      <c r="E25" s="21">
        <v>18458.096762756606</v>
      </c>
      <c r="F25" s="22" t="s">
        <v>240</v>
      </c>
      <c r="G25" s="23">
        <v>130.6397196395927</v>
      </c>
      <c r="H25" s="24">
        <v>-5.4642931484936952</v>
      </c>
    </row>
    <row r="26" spans="1:8" ht="13.5" thickBot="1">
      <c r="A26" s="41"/>
      <c r="B26" s="42" t="s">
        <v>241</v>
      </c>
      <c r="C26" s="43">
        <v>5971.4185714285704</v>
      </c>
      <c r="D26" s="43">
        <v>6193.5</v>
      </c>
      <c r="E26" s="43">
        <v>7243</v>
      </c>
      <c r="F26" s="44"/>
      <c r="G26" s="45">
        <v>21.294461497902034</v>
      </c>
      <c r="H26" s="46">
        <v>16.945184467586998</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44</v>
      </c>
      <c r="B35" s="19" t="s">
        <v>3</v>
      </c>
      <c r="C35" s="80">
        <v>3933.3546353749898</v>
      </c>
      <c r="D35" s="80">
        <v>4467.9881743546503</v>
      </c>
      <c r="E35" s="83">
        <v>4626.7674637010832</v>
      </c>
      <c r="F35" s="22" t="s">
        <v>240</v>
      </c>
      <c r="G35" s="23">
        <v>17.629044228298667</v>
      </c>
      <c r="H35" s="24">
        <v>3.5537088092084446</v>
      </c>
    </row>
    <row r="36" spans="1:8" ht="12.75" customHeight="1">
      <c r="A36" s="199"/>
      <c r="B36" s="25" t="s">
        <v>241</v>
      </c>
      <c r="C36" s="82">
        <v>2928.0244109784699</v>
      </c>
      <c r="D36" s="82">
        <v>3261.2175086115399</v>
      </c>
      <c r="E36" s="82">
        <v>3399.1844743763399</v>
      </c>
      <c r="F36" s="27"/>
      <c r="G36" s="28">
        <v>16.091398064554426</v>
      </c>
      <c r="H36" s="29">
        <v>4.2305355408060308</v>
      </c>
    </row>
    <row r="37" spans="1:8">
      <c r="A37" s="30" t="s">
        <v>18</v>
      </c>
      <c r="B37" s="31" t="s">
        <v>3</v>
      </c>
      <c r="C37" s="80">
        <v>1511.6695929119801</v>
      </c>
      <c r="D37" s="80">
        <v>1755.96674908876</v>
      </c>
      <c r="E37" s="83">
        <v>1973.7720645835273</v>
      </c>
      <c r="F37" s="22" t="s">
        <v>240</v>
      </c>
      <c r="G37" s="32">
        <v>30.569012821206769</v>
      </c>
      <c r="H37" s="33">
        <v>12.403726642762166</v>
      </c>
    </row>
    <row r="38" spans="1:8">
      <c r="A38" s="34"/>
      <c r="B38" s="25" t="s">
        <v>241</v>
      </c>
      <c r="C38" s="82">
        <v>1132.4128341958201</v>
      </c>
      <c r="D38" s="82">
        <v>1297.40298964559</v>
      </c>
      <c r="E38" s="82">
        <v>1465.0177076560699</v>
      </c>
      <c r="F38" s="27"/>
      <c r="G38" s="35">
        <v>29.371344391062848</v>
      </c>
      <c r="H38" s="29">
        <v>12.919248633477181</v>
      </c>
    </row>
    <row r="39" spans="1:8">
      <c r="A39" s="30" t="s">
        <v>19</v>
      </c>
      <c r="B39" s="31" t="s">
        <v>3</v>
      </c>
      <c r="C39" s="80">
        <v>1707.9021518919501</v>
      </c>
      <c r="D39" s="80">
        <v>1946.44377082797</v>
      </c>
      <c r="E39" s="83">
        <v>1812.0807386698107</v>
      </c>
      <c r="F39" s="22" t="s">
        <v>240</v>
      </c>
      <c r="G39" s="37">
        <v>6.0997983205569142</v>
      </c>
      <c r="H39" s="33">
        <v>-6.9030009585637515</v>
      </c>
    </row>
    <row r="40" spans="1:8">
      <c r="A40" s="34"/>
      <c r="B40" s="25" t="s">
        <v>241</v>
      </c>
      <c r="C40" s="82">
        <v>1272.9350670623501</v>
      </c>
      <c r="D40" s="82">
        <v>1435.2863310610301</v>
      </c>
      <c r="E40" s="82">
        <v>1340.96540222061</v>
      </c>
      <c r="F40" s="27"/>
      <c r="G40" s="28">
        <v>5.3443680607573043</v>
      </c>
      <c r="H40" s="29">
        <v>-6.571575775454761</v>
      </c>
    </row>
    <row r="41" spans="1:8">
      <c r="A41" s="30" t="s">
        <v>20</v>
      </c>
      <c r="B41" s="31" t="s">
        <v>3</v>
      </c>
      <c r="C41" s="80">
        <v>110.872576601586</v>
      </c>
      <c r="D41" s="80">
        <v>101.371686041329</v>
      </c>
      <c r="E41" s="83">
        <v>97.238263536645491</v>
      </c>
      <c r="F41" s="22" t="s">
        <v>240</v>
      </c>
      <c r="G41" s="23">
        <v>-12.297281692960553</v>
      </c>
      <c r="H41" s="24">
        <v>-4.0774921145124523</v>
      </c>
    </row>
    <row r="42" spans="1:8">
      <c r="A42" s="34"/>
      <c r="B42" s="25" t="s">
        <v>241</v>
      </c>
      <c r="C42" s="82">
        <v>81.084292980943303</v>
      </c>
      <c r="D42" s="82">
        <v>71.646875084436502</v>
      </c>
      <c r="E42" s="82">
        <v>69.503346271887494</v>
      </c>
      <c r="F42" s="27"/>
      <c r="G42" s="38">
        <v>-14.282601824964544</v>
      </c>
      <c r="H42" s="24">
        <v>-2.9917966555035918</v>
      </c>
    </row>
    <row r="43" spans="1:8">
      <c r="A43" s="30" t="s">
        <v>21</v>
      </c>
      <c r="B43" s="31" t="s">
        <v>3</v>
      </c>
      <c r="C43" s="80">
        <v>21.1208608824202</v>
      </c>
      <c r="D43" s="80">
        <v>22.3273450724264</v>
      </c>
      <c r="E43" s="83">
        <v>24.823496718939168</v>
      </c>
      <c r="F43" s="22" t="s">
        <v>240</v>
      </c>
      <c r="G43" s="37">
        <v>17.530705103033142</v>
      </c>
      <c r="H43" s="33">
        <v>11.179796068075461</v>
      </c>
    </row>
    <row r="44" spans="1:8">
      <c r="A44" s="34"/>
      <c r="B44" s="25" t="s">
        <v>241</v>
      </c>
      <c r="C44" s="82">
        <v>16.037554623555401</v>
      </c>
      <c r="D44" s="82">
        <v>16.986595593268699</v>
      </c>
      <c r="E44" s="82">
        <v>18.873442777412102</v>
      </c>
      <c r="F44" s="27"/>
      <c r="G44" s="28">
        <v>17.682796538640915</v>
      </c>
      <c r="H44" s="29">
        <v>11.107859569524962</v>
      </c>
    </row>
    <row r="45" spans="1:8">
      <c r="A45" s="30" t="s">
        <v>22</v>
      </c>
      <c r="B45" s="31" t="s">
        <v>3</v>
      </c>
      <c r="C45" s="80">
        <v>4.9992291625055998</v>
      </c>
      <c r="D45" s="80">
        <v>4.5109582542523201</v>
      </c>
      <c r="E45" s="83">
        <v>5.0061457354992474</v>
      </c>
      <c r="F45" s="22" t="s">
        <v>240</v>
      </c>
      <c r="G45" s="37">
        <v>0.13835278937645512</v>
      </c>
      <c r="H45" s="33">
        <v>10.97743435732599</v>
      </c>
    </row>
    <row r="46" spans="1:8">
      <c r="A46" s="34"/>
      <c r="B46" s="25" t="s">
        <v>241</v>
      </c>
      <c r="C46" s="82">
        <v>4.6229945612518701</v>
      </c>
      <c r="D46" s="82">
        <v>3.7134466766362499</v>
      </c>
      <c r="E46" s="82">
        <v>4.2776484465055704</v>
      </c>
      <c r="F46" s="27"/>
      <c r="G46" s="28">
        <v>-7.4701821551090575</v>
      </c>
      <c r="H46" s="29">
        <v>15.193479777670888</v>
      </c>
    </row>
    <row r="47" spans="1:8">
      <c r="A47" s="30" t="s">
        <v>190</v>
      </c>
      <c r="B47" s="31" t="s">
        <v>3</v>
      </c>
      <c r="C47" s="80">
        <v>252.97221744601799</v>
      </c>
      <c r="D47" s="80">
        <v>276.93618063604998</v>
      </c>
      <c r="E47" s="83">
        <v>317.9995854076634</v>
      </c>
      <c r="F47" s="22" t="s">
        <v>240</v>
      </c>
      <c r="G47" s="23">
        <v>25.705339747643109</v>
      </c>
      <c r="H47" s="24">
        <v>14.827750089317163</v>
      </c>
    </row>
    <row r="48" spans="1:8">
      <c r="A48" s="30"/>
      <c r="B48" s="25" t="s">
        <v>241</v>
      </c>
      <c r="C48" s="82">
        <v>186.66564555901201</v>
      </c>
      <c r="D48" s="82">
        <v>201.62786218162699</v>
      </c>
      <c r="E48" s="82">
        <v>232.55676969043699</v>
      </c>
      <c r="F48" s="27"/>
      <c r="G48" s="38">
        <v>24.584665268209235</v>
      </c>
      <c r="H48" s="24">
        <v>15.339599980953594</v>
      </c>
    </row>
    <row r="49" spans="1:8">
      <c r="A49" s="39" t="s">
        <v>12</v>
      </c>
      <c r="B49" s="31" t="s">
        <v>3</v>
      </c>
      <c r="C49" s="80">
        <v>6.9060175866315801</v>
      </c>
      <c r="D49" s="80">
        <v>4.3023171066068802</v>
      </c>
      <c r="E49" s="83">
        <v>4.355693211565784</v>
      </c>
      <c r="F49" s="22" t="s">
        <v>240</v>
      </c>
      <c r="G49" s="37">
        <v>-36.929016514562917</v>
      </c>
      <c r="H49" s="33">
        <v>1.2406362347614106</v>
      </c>
    </row>
    <row r="50" spans="1:8">
      <c r="A50" s="34"/>
      <c r="B50" s="25" t="s">
        <v>241</v>
      </c>
      <c r="C50" s="82">
        <v>5.3278565238584203</v>
      </c>
      <c r="D50" s="82">
        <v>3.5963760491081298</v>
      </c>
      <c r="E50" s="82">
        <v>3.5423716957557199</v>
      </c>
      <c r="F50" s="27"/>
      <c r="G50" s="28">
        <v>-33.512254320423338</v>
      </c>
      <c r="H50" s="29">
        <v>-1.5016325494049028</v>
      </c>
    </row>
    <row r="51" spans="1:8">
      <c r="A51" s="39" t="s">
        <v>23</v>
      </c>
      <c r="B51" s="31" t="s">
        <v>3</v>
      </c>
      <c r="C51" s="80">
        <v>140.16103685559099</v>
      </c>
      <c r="D51" s="80">
        <v>148.077855183845</v>
      </c>
      <c r="E51" s="83">
        <v>154.41538436027787</v>
      </c>
      <c r="F51" s="22" t="s">
        <v>240</v>
      </c>
      <c r="G51" s="23">
        <v>10.16997863634046</v>
      </c>
      <c r="H51" s="24">
        <v>4.2798628927765918</v>
      </c>
    </row>
    <row r="52" spans="1:8">
      <c r="A52" s="34"/>
      <c r="B52" s="25" t="s">
        <v>241</v>
      </c>
      <c r="C52" s="82">
        <v>101.08016706882201</v>
      </c>
      <c r="D52" s="82">
        <v>95.917914637353903</v>
      </c>
      <c r="E52" s="82">
        <v>103.53655944867199</v>
      </c>
      <c r="F52" s="27"/>
      <c r="G52" s="28">
        <v>2.4301427778384124</v>
      </c>
      <c r="H52" s="29">
        <v>7.9428799511776589</v>
      </c>
    </row>
    <row r="53" spans="1:8">
      <c r="A53" s="30" t="s">
        <v>24</v>
      </c>
      <c r="B53" s="31" t="s">
        <v>3</v>
      </c>
      <c r="C53" s="80">
        <v>176.75095203630701</v>
      </c>
      <c r="D53" s="80">
        <v>208.051312143405</v>
      </c>
      <c r="E53" s="83">
        <v>239.42245441956516</v>
      </c>
      <c r="F53" s="22" t="s">
        <v>240</v>
      </c>
      <c r="G53" s="23">
        <v>35.457518989988017</v>
      </c>
      <c r="H53" s="24">
        <v>15.078560165261905</v>
      </c>
    </row>
    <row r="54" spans="1:8" ht="13.5" thickBot="1">
      <c r="A54" s="41"/>
      <c r="B54" s="42" t="s">
        <v>241</v>
      </c>
      <c r="C54" s="86">
        <v>127.857998402861</v>
      </c>
      <c r="D54" s="86">
        <v>135.039117682495</v>
      </c>
      <c r="E54" s="86">
        <v>160.911226168984</v>
      </c>
      <c r="F54" s="44"/>
      <c r="G54" s="45">
        <v>25.85151353768056</v>
      </c>
      <c r="H54" s="46">
        <v>19.158973288998894</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15</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45</v>
      </c>
      <c r="B7" s="19" t="s">
        <v>3</v>
      </c>
      <c r="C7" s="20">
        <v>13654</v>
      </c>
      <c r="D7" s="20">
        <v>14071</v>
      </c>
      <c r="E7" s="21">
        <v>15980.124099596824</v>
      </c>
      <c r="F7" s="22" t="s">
        <v>240</v>
      </c>
      <c r="G7" s="23">
        <v>17.036209898907458</v>
      </c>
      <c r="H7" s="24">
        <v>13.567792620260292</v>
      </c>
    </row>
    <row r="8" spans="1:8" ht="12.75" customHeight="1">
      <c r="A8" s="199"/>
      <c r="B8" s="25" t="s">
        <v>241</v>
      </c>
      <c r="C8" s="26">
        <v>11029.2742857143</v>
      </c>
      <c r="D8" s="26">
        <v>10929</v>
      </c>
      <c r="E8" s="26">
        <v>12573</v>
      </c>
      <c r="F8" s="27"/>
      <c r="G8" s="28">
        <v>13.996620940737813</v>
      </c>
      <c r="H8" s="29">
        <v>15.042547351084281</v>
      </c>
    </row>
    <row r="9" spans="1:8">
      <c r="A9" s="30" t="s">
        <v>18</v>
      </c>
      <c r="B9" s="31" t="s">
        <v>3</v>
      </c>
      <c r="C9" s="20">
        <v>1223</v>
      </c>
      <c r="D9" s="20">
        <v>1773</v>
      </c>
      <c r="E9" s="21">
        <v>3326.2685974787596</v>
      </c>
      <c r="F9" s="22" t="s">
        <v>240</v>
      </c>
      <c r="G9" s="32">
        <v>171.97617313808337</v>
      </c>
      <c r="H9" s="33">
        <v>87.606801888254921</v>
      </c>
    </row>
    <row r="10" spans="1:8">
      <c r="A10" s="34"/>
      <c r="B10" s="25" t="s">
        <v>241</v>
      </c>
      <c r="C10" s="26">
        <v>1011.43189189189</v>
      </c>
      <c r="D10" s="26">
        <v>1358</v>
      </c>
      <c r="E10" s="26">
        <v>2612</v>
      </c>
      <c r="F10" s="27"/>
      <c r="G10" s="35">
        <v>158.24773975776429</v>
      </c>
      <c r="H10" s="29">
        <v>92.341678939617083</v>
      </c>
    </row>
    <row r="11" spans="1:8">
      <c r="A11" s="30" t="s">
        <v>19</v>
      </c>
      <c r="B11" s="31" t="s">
        <v>3</v>
      </c>
      <c r="C11" s="20">
        <v>3428</v>
      </c>
      <c r="D11" s="20">
        <v>4535</v>
      </c>
      <c r="E11" s="21">
        <v>3290.3234144908488</v>
      </c>
      <c r="F11" s="22" t="s">
        <v>240</v>
      </c>
      <c r="G11" s="37">
        <v>-4.0162364500919239</v>
      </c>
      <c r="H11" s="33">
        <v>-27.446010705824719</v>
      </c>
    </row>
    <row r="12" spans="1:8">
      <c r="A12" s="34"/>
      <c r="B12" s="25" t="s">
        <v>241</v>
      </c>
      <c r="C12" s="26">
        <v>2674.61428571429</v>
      </c>
      <c r="D12" s="26">
        <v>3818</v>
      </c>
      <c r="E12" s="26">
        <v>2699</v>
      </c>
      <c r="F12" s="27"/>
      <c r="G12" s="28">
        <v>0.91174695416680152</v>
      </c>
      <c r="H12" s="29">
        <v>-29.308538501833425</v>
      </c>
    </row>
    <row r="13" spans="1:8">
      <c r="A13" s="30" t="s">
        <v>20</v>
      </c>
      <c r="B13" s="31" t="s">
        <v>3</v>
      </c>
      <c r="C13" s="20">
        <v>2440</v>
      </c>
      <c r="D13" s="20">
        <v>2075</v>
      </c>
      <c r="E13" s="21">
        <v>2141.4521259479402</v>
      </c>
      <c r="F13" s="22" t="s">
        <v>240</v>
      </c>
      <c r="G13" s="23">
        <v>-12.235568608690969</v>
      </c>
      <c r="H13" s="24">
        <v>3.2025120938766349</v>
      </c>
    </row>
    <row r="14" spans="1:8">
      <c r="A14" s="34"/>
      <c r="B14" s="25" t="s">
        <v>241</v>
      </c>
      <c r="C14" s="26">
        <v>1973.3248979591799</v>
      </c>
      <c r="D14" s="26">
        <v>1573</v>
      </c>
      <c r="E14" s="26">
        <v>1658</v>
      </c>
      <c r="F14" s="27"/>
      <c r="G14" s="38">
        <v>-15.979370568186212</v>
      </c>
      <c r="H14" s="24">
        <v>5.4036872218690348</v>
      </c>
    </row>
    <row r="15" spans="1:8">
      <c r="A15" s="30" t="s">
        <v>21</v>
      </c>
      <c r="B15" s="31" t="s">
        <v>3</v>
      </c>
      <c r="C15" s="20">
        <v>354</v>
      </c>
      <c r="D15" s="20">
        <v>333</v>
      </c>
      <c r="E15" s="21">
        <v>378.60901875626377</v>
      </c>
      <c r="F15" s="22" t="s">
        <v>240</v>
      </c>
      <c r="G15" s="37">
        <v>6.9517002136338277</v>
      </c>
      <c r="H15" s="33">
        <v>13.696402028908025</v>
      </c>
    </row>
    <row r="16" spans="1:8">
      <c r="A16" s="34"/>
      <c r="B16" s="25" t="s">
        <v>241</v>
      </c>
      <c r="C16" s="26">
        <v>295.12831168831201</v>
      </c>
      <c r="D16" s="26">
        <v>260</v>
      </c>
      <c r="E16" s="26">
        <v>302</v>
      </c>
      <c r="F16" s="27"/>
      <c r="G16" s="28">
        <v>2.3283731311231293</v>
      </c>
      <c r="H16" s="29">
        <v>16.15384615384616</v>
      </c>
    </row>
    <row r="17" spans="1:8">
      <c r="A17" s="30" t="s">
        <v>22</v>
      </c>
      <c r="B17" s="31" t="s">
        <v>3</v>
      </c>
      <c r="C17" s="20">
        <v>274</v>
      </c>
      <c r="D17" s="20">
        <v>342</v>
      </c>
      <c r="E17" s="21">
        <v>423.59934224311473</v>
      </c>
      <c r="F17" s="22" t="s">
        <v>240</v>
      </c>
      <c r="G17" s="37">
        <v>54.598300088728024</v>
      </c>
      <c r="H17" s="33">
        <v>23.859456796232379</v>
      </c>
    </row>
    <row r="18" spans="1:8">
      <c r="A18" s="34"/>
      <c r="B18" s="25" t="s">
        <v>241</v>
      </c>
      <c r="C18" s="26">
        <v>221.027428571429</v>
      </c>
      <c r="D18" s="26">
        <v>224</v>
      </c>
      <c r="E18" s="26">
        <v>296</v>
      </c>
      <c r="F18" s="27"/>
      <c r="G18" s="28">
        <v>33.920030610292457</v>
      </c>
      <c r="H18" s="29">
        <v>32.142857142857139</v>
      </c>
    </row>
    <row r="19" spans="1:8">
      <c r="A19" s="30" t="s">
        <v>190</v>
      </c>
      <c r="B19" s="31" t="s">
        <v>3</v>
      </c>
      <c r="C19" s="20">
        <v>3356</v>
      </c>
      <c r="D19" s="20">
        <v>2854</v>
      </c>
      <c r="E19" s="21">
        <v>3802.32809093674</v>
      </c>
      <c r="F19" s="22" t="s">
        <v>240</v>
      </c>
      <c r="G19" s="23">
        <v>13.299406762119787</v>
      </c>
      <c r="H19" s="24">
        <v>33.228034020208128</v>
      </c>
    </row>
    <row r="20" spans="1:8">
      <c r="A20" s="30"/>
      <c r="B20" s="25" t="s">
        <v>241</v>
      </c>
      <c r="C20" s="26">
        <v>2872.0292857142899</v>
      </c>
      <c r="D20" s="26">
        <v>2325</v>
      </c>
      <c r="E20" s="26">
        <v>3148</v>
      </c>
      <c r="F20" s="27"/>
      <c r="G20" s="38">
        <v>9.6089101757566056</v>
      </c>
      <c r="H20" s="24">
        <v>35.397849462365599</v>
      </c>
    </row>
    <row r="21" spans="1:8">
      <c r="A21" s="39" t="s">
        <v>12</v>
      </c>
      <c r="B21" s="31" t="s">
        <v>3</v>
      </c>
      <c r="C21" s="20">
        <v>34</v>
      </c>
      <c r="D21" s="20">
        <v>44</v>
      </c>
      <c r="E21" s="21">
        <v>51.74603174603174</v>
      </c>
      <c r="F21" s="22" t="s">
        <v>240</v>
      </c>
      <c r="G21" s="37">
        <v>52.194211017740429</v>
      </c>
      <c r="H21" s="33">
        <v>17.604617604617602</v>
      </c>
    </row>
    <row r="22" spans="1:8">
      <c r="A22" s="34"/>
      <c r="B22" s="25" t="s">
        <v>241</v>
      </c>
      <c r="C22" s="26">
        <v>28</v>
      </c>
      <c r="D22" s="26">
        <v>33</v>
      </c>
      <c r="E22" s="26">
        <v>40</v>
      </c>
      <c r="F22" s="27"/>
      <c r="G22" s="28">
        <v>42.857142857142861</v>
      </c>
      <c r="H22" s="29">
        <v>21.212121212121218</v>
      </c>
    </row>
    <row r="23" spans="1:8">
      <c r="A23" s="39" t="s">
        <v>23</v>
      </c>
      <c r="B23" s="31" t="s">
        <v>3</v>
      </c>
      <c r="C23" s="20">
        <v>1548</v>
      </c>
      <c r="D23" s="20">
        <v>1454</v>
      </c>
      <c r="E23" s="21">
        <v>1446.3490916162602</v>
      </c>
      <c r="F23" s="22" t="s">
        <v>240</v>
      </c>
      <c r="G23" s="23">
        <v>-6.566596148820409</v>
      </c>
      <c r="H23" s="24">
        <v>-0.52619727536037431</v>
      </c>
    </row>
    <row r="24" spans="1:8">
      <c r="A24" s="34"/>
      <c r="B24" s="25" t="s">
        <v>241</v>
      </c>
      <c r="C24" s="26">
        <v>1185.3900751879701</v>
      </c>
      <c r="D24" s="26">
        <v>992</v>
      </c>
      <c r="E24" s="26">
        <v>1024</v>
      </c>
      <c r="F24" s="27"/>
      <c r="G24" s="28">
        <v>-13.614933899491106</v>
      </c>
      <c r="H24" s="29">
        <v>3.2258064516128968</v>
      </c>
    </row>
    <row r="25" spans="1:8">
      <c r="A25" s="30" t="s">
        <v>24</v>
      </c>
      <c r="B25" s="31" t="s">
        <v>3</v>
      </c>
      <c r="C25" s="20">
        <v>1301</v>
      </c>
      <c r="D25" s="20">
        <v>1150</v>
      </c>
      <c r="E25" s="21">
        <v>1777.8416228291517</v>
      </c>
      <c r="F25" s="22" t="s">
        <v>240</v>
      </c>
      <c r="G25" s="23">
        <v>36.651931039904042</v>
      </c>
      <c r="H25" s="24">
        <v>54.594923724274054</v>
      </c>
    </row>
    <row r="26" spans="1:8" ht="13.5" thickBot="1">
      <c r="A26" s="41"/>
      <c r="B26" s="42" t="s">
        <v>241</v>
      </c>
      <c r="C26" s="43">
        <v>1137.5228571428599</v>
      </c>
      <c r="D26" s="43">
        <v>696</v>
      </c>
      <c r="E26" s="43">
        <v>1199</v>
      </c>
      <c r="F26" s="44"/>
      <c r="G26" s="45">
        <v>5.4044753888773158</v>
      </c>
      <c r="H26" s="46">
        <v>72.270114942528721</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45</v>
      </c>
      <c r="B35" s="19" t="s">
        <v>3</v>
      </c>
      <c r="C35" s="80">
        <v>560.50862801026403</v>
      </c>
      <c r="D35" s="80">
        <v>624.65958181684005</v>
      </c>
      <c r="E35" s="83">
        <v>798.95742879659883</v>
      </c>
      <c r="F35" s="22" t="s">
        <v>240</v>
      </c>
      <c r="G35" s="23">
        <v>42.541504067974557</v>
      </c>
      <c r="H35" s="24">
        <v>27.902853338583</v>
      </c>
    </row>
    <row r="36" spans="1:8" ht="12.75" customHeight="1">
      <c r="A36" s="199"/>
      <c r="B36" s="25" t="s">
        <v>241</v>
      </c>
      <c r="C36" s="82">
        <v>454.18319907415702</v>
      </c>
      <c r="D36" s="82">
        <v>457.39188863054602</v>
      </c>
      <c r="E36" s="82">
        <v>604.43125512001404</v>
      </c>
      <c r="F36" s="27"/>
      <c r="G36" s="28">
        <v>33.080936580686938</v>
      </c>
      <c r="H36" s="29">
        <v>32.147348946154494</v>
      </c>
    </row>
    <row r="37" spans="1:8">
      <c r="A37" s="30" t="s">
        <v>18</v>
      </c>
      <c r="B37" s="31" t="s">
        <v>3</v>
      </c>
      <c r="C37" s="80">
        <v>252.795935868318</v>
      </c>
      <c r="D37" s="80">
        <v>272.43924507677298</v>
      </c>
      <c r="E37" s="83">
        <v>440.64530517317934</v>
      </c>
      <c r="F37" s="22" t="s">
        <v>240</v>
      </c>
      <c r="G37" s="32">
        <v>74.308698302298865</v>
      </c>
      <c r="H37" s="33">
        <v>61.740759870702988</v>
      </c>
    </row>
    <row r="38" spans="1:8">
      <c r="A38" s="34"/>
      <c r="B38" s="25" t="s">
        <v>241</v>
      </c>
      <c r="C38" s="82">
        <v>209.35897657267901</v>
      </c>
      <c r="D38" s="82">
        <v>181.29782097434401</v>
      </c>
      <c r="E38" s="82">
        <v>313.78220097007397</v>
      </c>
      <c r="F38" s="27"/>
      <c r="G38" s="35">
        <v>49.877595939214189</v>
      </c>
      <c r="H38" s="29">
        <v>73.075550099677287</v>
      </c>
    </row>
    <row r="39" spans="1:8">
      <c r="A39" s="30" t="s">
        <v>19</v>
      </c>
      <c r="B39" s="31" t="s">
        <v>3</v>
      </c>
      <c r="C39" s="80">
        <v>149.16802567678801</v>
      </c>
      <c r="D39" s="80">
        <v>191.53792300176801</v>
      </c>
      <c r="E39" s="83">
        <v>151.93805342599703</v>
      </c>
      <c r="F39" s="22" t="s">
        <v>240</v>
      </c>
      <c r="G39" s="37">
        <v>1.8569849246453174</v>
      </c>
      <c r="H39" s="33">
        <v>-20.674688831937189</v>
      </c>
    </row>
    <row r="40" spans="1:8">
      <c r="A40" s="34"/>
      <c r="B40" s="25" t="s">
        <v>241</v>
      </c>
      <c r="C40" s="82">
        <v>117.070316353546</v>
      </c>
      <c r="D40" s="82">
        <v>155.70840535433101</v>
      </c>
      <c r="E40" s="82">
        <v>122.05860894427499</v>
      </c>
      <c r="F40" s="27"/>
      <c r="G40" s="28">
        <v>4.2609371411149226</v>
      </c>
      <c r="H40" s="29">
        <v>-21.610777101905526</v>
      </c>
    </row>
    <row r="41" spans="1:8">
      <c r="A41" s="30" t="s">
        <v>20</v>
      </c>
      <c r="B41" s="31" t="s">
        <v>3</v>
      </c>
      <c r="C41" s="80">
        <v>61.499349223168501</v>
      </c>
      <c r="D41" s="80">
        <v>54.069255399008703</v>
      </c>
      <c r="E41" s="83">
        <v>57.20219939589515</v>
      </c>
      <c r="F41" s="22" t="s">
        <v>240</v>
      </c>
      <c r="G41" s="23">
        <v>-6.987309429372786</v>
      </c>
      <c r="H41" s="24">
        <v>5.7943168881587468</v>
      </c>
    </row>
    <row r="42" spans="1:8">
      <c r="A42" s="34"/>
      <c r="B42" s="25" t="s">
        <v>241</v>
      </c>
      <c r="C42" s="82">
        <v>49.447253602812502</v>
      </c>
      <c r="D42" s="82">
        <v>41.094334533743101</v>
      </c>
      <c r="E42" s="82">
        <v>44.283214352939403</v>
      </c>
      <c r="F42" s="27"/>
      <c r="G42" s="38">
        <v>-10.443530982233113</v>
      </c>
      <c r="H42" s="24">
        <v>7.7599013474177809</v>
      </c>
    </row>
    <row r="43" spans="1:8">
      <c r="A43" s="30" t="s">
        <v>21</v>
      </c>
      <c r="B43" s="31" t="s">
        <v>3</v>
      </c>
      <c r="C43" s="80">
        <v>4.5925671223877398</v>
      </c>
      <c r="D43" s="80">
        <v>4.7290969644520597</v>
      </c>
      <c r="E43" s="83">
        <v>4.5928748584672299</v>
      </c>
      <c r="F43" s="22" t="s">
        <v>240</v>
      </c>
      <c r="G43" s="37">
        <v>6.7007421185110161E-3</v>
      </c>
      <c r="H43" s="33">
        <v>-2.8805098945695562</v>
      </c>
    </row>
    <row r="44" spans="1:8">
      <c r="A44" s="34"/>
      <c r="B44" s="25" t="s">
        <v>241</v>
      </c>
      <c r="C44" s="82">
        <v>4.0896653062063901</v>
      </c>
      <c r="D44" s="82">
        <v>3.2112659866031499</v>
      </c>
      <c r="E44" s="82">
        <v>3.38683840670324</v>
      </c>
      <c r="F44" s="27"/>
      <c r="G44" s="28">
        <v>-17.185438095302203</v>
      </c>
      <c r="H44" s="29">
        <v>5.4673895227785039</v>
      </c>
    </row>
    <row r="45" spans="1:8">
      <c r="A45" s="30" t="s">
        <v>22</v>
      </c>
      <c r="B45" s="31" t="s">
        <v>3</v>
      </c>
      <c r="C45" s="80">
        <v>1.4321116524709201</v>
      </c>
      <c r="D45" s="80">
        <v>1.6111612926766501</v>
      </c>
      <c r="E45" s="83">
        <v>2.4830090094972594</v>
      </c>
      <c r="F45" s="22" t="s">
        <v>240</v>
      </c>
      <c r="G45" s="37">
        <v>73.380965458465084</v>
      </c>
      <c r="H45" s="33">
        <v>54.113000404335281</v>
      </c>
    </row>
    <row r="46" spans="1:8">
      <c r="A46" s="34"/>
      <c r="B46" s="25" t="s">
        <v>241</v>
      </c>
      <c r="C46" s="82">
        <v>1.0875777533504301</v>
      </c>
      <c r="D46" s="82">
        <v>1.2418025585655099</v>
      </c>
      <c r="E46" s="82">
        <v>1.9043109561300899</v>
      </c>
      <c r="F46" s="27"/>
      <c r="G46" s="28">
        <v>75.096534501887618</v>
      </c>
      <c r="H46" s="29">
        <v>53.350542161057263</v>
      </c>
    </row>
    <row r="47" spans="1:8">
      <c r="A47" s="30" t="s">
        <v>190</v>
      </c>
      <c r="B47" s="31" t="s">
        <v>3</v>
      </c>
      <c r="C47" s="80">
        <v>42.501700106843003</v>
      </c>
      <c r="D47" s="80">
        <v>45.751627769086497</v>
      </c>
      <c r="E47" s="83">
        <v>85.650767960054154</v>
      </c>
      <c r="F47" s="22" t="s">
        <v>240</v>
      </c>
      <c r="G47" s="23">
        <v>101.52315729662757</v>
      </c>
      <c r="H47" s="24">
        <v>87.208132555071074</v>
      </c>
    </row>
    <row r="48" spans="1:8">
      <c r="A48" s="30"/>
      <c r="B48" s="25" t="s">
        <v>241</v>
      </c>
      <c r="C48" s="82">
        <v>37.862406691673499</v>
      </c>
      <c r="D48" s="82">
        <v>38.233405487339702</v>
      </c>
      <c r="E48" s="82">
        <v>73.08479655443</v>
      </c>
      <c r="F48" s="27"/>
      <c r="G48" s="38">
        <v>93.027340151893782</v>
      </c>
      <c r="H48" s="24">
        <v>91.154294583124965</v>
      </c>
    </row>
    <row r="49" spans="1:8">
      <c r="A49" s="39" t="s">
        <v>12</v>
      </c>
      <c r="B49" s="31" t="s">
        <v>3</v>
      </c>
      <c r="C49" s="80">
        <v>1.35742473225488</v>
      </c>
      <c r="D49" s="80">
        <v>1.2098447310935601</v>
      </c>
      <c r="E49" s="83">
        <v>1.8693559641467017</v>
      </c>
      <c r="F49" s="22" t="s">
        <v>240</v>
      </c>
      <c r="G49" s="37">
        <v>37.713415685408165</v>
      </c>
      <c r="H49" s="33">
        <v>54.512055646762178</v>
      </c>
    </row>
    <row r="50" spans="1:8">
      <c r="A50" s="34"/>
      <c r="B50" s="25" t="s">
        <v>241</v>
      </c>
      <c r="C50" s="82">
        <v>0.36923187640988098</v>
      </c>
      <c r="D50" s="82">
        <v>0.63718746718053199</v>
      </c>
      <c r="E50" s="82">
        <v>0.75036359265557895</v>
      </c>
      <c r="F50" s="27"/>
      <c r="G50" s="28">
        <v>103.22286362475572</v>
      </c>
      <c r="H50" s="29">
        <v>17.761825413145033</v>
      </c>
    </row>
    <row r="51" spans="1:8">
      <c r="A51" s="39" t="s">
        <v>23</v>
      </c>
      <c r="B51" s="31" t="s">
        <v>3</v>
      </c>
      <c r="C51" s="80">
        <v>34.796545929272398</v>
      </c>
      <c r="D51" s="80">
        <v>37.307269444546101</v>
      </c>
      <c r="E51" s="83">
        <v>39.178046553562226</v>
      </c>
      <c r="F51" s="22" t="s">
        <v>240</v>
      </c>
      <c r="G51" s="23">
        <v>12.591768830146762</v>
      </c>
      <c r="H51" s="24">
        <v>5.0145109434955231</v>
      </c>
    </row>
    <row r="52" spans="1:8">
      <c r="A52" s="34"/>
      <c r="B52" s="25" t="s">
        <v>241</v>
      </c>
      <c r="C52" s="82">
        <v>24.9295588931986</v>
      </c>
      <c r="D52" s="82">
        <v>24.5733703483886</v>
      </c>
      <c r="E52" s="82">
        <v>26.518281372158999</v>
      </c>
      <c r="F52" s="27"/>
      <c r="G52" s="28">
        <v>6.3728463297994438</v>
      </c>
      <c r="H52" s="29">
        <v>7.9147100955076581</v>
      </c>
    </row>
    <row r="53" spans="1:8">
      <c r="A53" s="30" t="s">
        <v>24</v>
      </c>
      <c r="B53" s="31" t="s">
        <v>3</v>
      </c>
      <c r="C53" s="80">
        <v>12.3649676987602</v>
      </c>
      <c r="D53" s="80">
        <v>16.004158137435301</v>
      </c>
      <c r="E53" s="83">
        <v>25.192028954772091</v>
      </c>
      <c r="F53" s="22" t="s">
        <v>240</v>
      </c>
      <c r="G53" s="23">
        <v>103.73711900030295</v>
      </c>
      <c r="H53" s="24">
        <v>57.409272880436333</v>
      </c>
    </row>
    <row r="54" spans="1:8" ht="13.5" thickBot="1">
      <c r="A54" s="41"/>
      <c r="B54" s="42" t="s">
        <v>241</v>
      </c>
      <c r="C54" s="86">
        <v>9.9682120242804508</v>
      </c>
      <c r="D54" s="86">
        <v>11.3942959200497</v>
      </c>
      <c r="E54" s="86">
        <v>18.662639970647302</v>
      </c>
      <c r="F54" s="44"/>
      <c r="G54" s="45">
        <v>87.221539080319189</v>
      </c>
      <c r="H54" s="46">
        <v>63.789321442916304</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16</v>
      </c>
    </row>
    <row r="62" spans="1:8"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166</v>
      </c>
      <c r="B7" s="19" t="s">
        <v>3</v>
      </c>
      <c r="C7" s="20">
        <v>38994</v>
      </c>
      <c r="D7" s="20">
        <v>42880</v>
      </c>
      <c r="E7" s="79">
        <v>41436.364299662499</v>
      </c>
      <c r="F7" s="22" t="s">
        <v>240</v>
      </c>
      <c r="G7" s="23">
        <v>6.2634361688016043</v>
      </c>
      <c r="H7" s="24">
        <v>-3.366687733996045</v>
      </c>
    </row>
    <row r="8" spans="1:8">
      <c r="A8" s="199"/>
      <c r="B8" s="25" t="s">
        <v>241</v>
      </c>
      <c r="C8" s="26">
        <v>29692.207820197</v>
      </c>
      <c r="D8" s="26">
        <v>36845.404204491198</v>
      </c>
      <c r="E8" s="26">
        <v>34143</v>
      </c>
      <c r="F8" s="27"/>
      <c r="G8" s="28">
        <v>14.989765014292786</v>
      </c>
      <c r="H8" s="29">
        <v>-7.3344403809303174</v>
      </c>
    </row>
    <row r="9" spans="1:8">
      <c r="A9" s="30" t="s">
        <v>18</v>
      </c>
      <c r="B9" s="31" t="s">
        <v>3</v>
      </c>
      <c r="C9" s="20">
        <v>5186</v>
      </c>
      <c r="D9" s="20">
        <v>6072</v>
      </c>
      <c r="E9" s="36">
        <v>7172.3338815448205</v>
      </c>
      <c r="F9" s="22" t="s">
        <v>240</v>
      </c>
      <c r="G9" s="32">
        <v>38.301848853544556</v>
      </c>
      <c r="H9" s="33">
        <v>18.121440736904162</v>
      </c>
    </row>
    <row r="10" spans="1:8">
      <c r="A10" s="34"/>
      <c r="B10" s="25" t="s">
        <v>241</v>
      </c>
      <c r="C10" s="26">
        <v>3952.7344505494498</v>
      </c>
      <c r="D10" s="26">
        <v>4993.3440217391299</v>
      </c>
      <c r="E10" s="26">
        <v>5747</v>
      </c>
      <c r="F10" s="27"/>
      <c r="G10" s="35">
        <v>45.393020247063106</v>
      </c>
      <c r="H10" s="29">
        <v>15.09321158285384</v>
      </c>
    </row>
    <row r="11" spans="1:8">
      <c r="A11" s="30" t="s">
        <v>19</v>
      </c>
      <c r="B11" s="31" t="s">
        <v>3</v>
      </c>
      <c r="C11" s="20">
        <v>17027</v>
      </c>
      <c r="D11" s="20">
        <v>18865</v>
      </c>
      <c r="E11" s="36">
        <v>17114.17240739557</v>
      </c>
      <c r="F11" s="22" t="s">
        <v>240</v>
      </c>
      <c r="G11" s="37">
        <v>0.51196574496724168</v>
      </c>
      <c r="H11" s="33">
        <v>-9.2808247686426171</v>
      </c>
    </row>
    <row r="12" spans="1:8">
      <c r="A12" s="34"/>
      <c r="B12" s="25" t="s">
        <v>241</v>
      </c>
      <c r="C12" s="26">
        <v>12709.125</v>
      </c>
      <c r="D12" s="26">
        <v>16418.944071146201</v>
      </c>
      <c r="E12" s="26">
        <v>14114</v>
      </c>
      <c r="F12" s="27"/>
      <c r="G12" s="28">
        <v>11.054065484445232</v>
      </c>
      <c r="H12" s="29">
        <v>-14.038320985554662</v>
      </c>
    </row>
    <row r="13" spans="1:8">
      <c r="A13" s="30" t="s">
        <v>20</v>
      </c>
      <c r="B13" s="31" t="s">
        <v>3</v>
      </c>
      <c r="C13" s="20">
        <v>4223</v>
      </c>
      <c r="D13" s="20">
        <v>4079</v>
      </c>
      <c r="E13" s="36">
        <v>3610.5592026991517</v>
      </c>
      <c r="F13" s="22" t="s">
        <v>240</v>
      </c>
      <c r="G13" s="23">
        <v>-14.502505264050399</v>
      </c>
      <c r="H13" s="24">
        <v>-11.484206847287282</v>
      </c>
    </row>
    <row r="14" spans="1:8">
      <c r="A14" s="34"/>
      <c r="B14" s="25" t="s">
        <v>241</v>
      </c>
      <c r="C14" s="26">
        <v>3337.5517896737401</v>
      </c>
      <c r="D14" s="26">
        <v>3285.9564130434801</v>
      </c>
      <c r="E14" s="26">
        <v>2890</v>
      </c>
      <c r="F14" s="27"/>
      <c r="G14" s="38">
        <v>-13.40958336761841</v>
      </c>
      <c r="H14" s="24">
        <v>-12.049959380828852</v>
      </c>
    </row>
    <row r="15" spans="1:8">
      <c r="A15" s="30" t="s">
        <v>21</v>
      </c>
      <c r="B15" s="31" t="s">
        <v>3</v>
      </c>
      <c r="C15" s="20">
        <v>1138</v>
      </c>
      <c r="D15" s="20">
        <v>839</v>
      </c>
      <c r="E15" s="36">
        <v>1159.2704138822398</v>
      </c>
      <c r="F15" s="22" t="s">
        <v>240</v>
      </c>
      <c r="G15" s="37">
        <v>1.8691049105658948</v>
      </c>
      <c r="H15" s="33">
        <v>38.172874121840266</v>
      </c>
    </row>
    <row r="16" spans="1:8">
      <c r="A16" s="34"/>
      <c r="B16" s="25" t="s">
        <v>241</v>
      </c>
      <c r="C16" s="26">
        <v>905.55178571428598</v>
      </c>
      <c r="D16" s="26">
        <v>697.95641304347805</v>
      </c>
      <c r="E16" s="26">
        <v>950</v>
      </c>
      <c r="F16" s="27"/>
      <c r="G16" s="28">
        <v>4.9084121954057025</v>
      </c>
      <c r="H16" s="29">
        <v>36.111651422109844</v>
      </c>
    </row>
    <row r="17" spans="1:8">
      <c r="A17" s="30" t="s">
        <v>190</v>
      </c>
      <c r="B17" s="31" t="s">
        <v>3</v>
      </c>
      <c r="C17" s="20">
        <v>6170</v>
      </c>
      <c r="D17" s="20">
        <v>6677</v>
      </c>
      <c r="E17" s="36">
        <v>5327.7147590694458</v>
      </c>
      <c r="F17" s="22" t="s">
        <v>240</v>
      </c>
      <c r="G17" s="37">
        <v>-13.65130050130557</v>
      </c>
      <c r="H17" s="33">
        <v>-20.207956281721636</v>
      </c>
    </row>
    <row r="18" spans="1:8">
      <c r="A18" s="34"/>
      <c r="B18" s="25" t="s">
        <v>241</v>
      </c>
      <c r="C18" s="26">
        <v>4813.5066595059097</v>
      </c>
      <c r="D18" s="26">
        <v>8305.0940217391308</v>
      </c>
      <c r="E18" s="26">
        <v>5531</v>
      </c>
      <c r="F18" s="27"/>
      <c r="G18" s="28">
        <v>14.905834586873496</v>
      </c>
      <c r="H18" s="29">
        <v>-33.402319281127419</v>
      </c>
    </row>
    <row r="19" spans="1:8">
      <c r="A19" s="39" t="s">
        <v>12</v>
      </c>
      <c r="B19" s="31" t="s">
        <v>3</v>
      </c>
      <c r="C19" s="20">
        <v>1187</v>
      </c>
      <c r="D19" s="20">
        <v>891</v>
      </c>
      <c r="E19" s="36">
        <v>709.1716082449434</v>
      </c>
      <c r="F19" s="22" t="s">
        <v>240</v>
      </c>
      <c r="G19" s="37">
        <v>-40.255129886693894</v>
      </c>
      <c r="H19" s="33">
        <v>-20.407226908536089</v>
      </c>
    </row>
    <row r="20" spans="1:8">
      <c r="A20" s="34"/>
      <c r="B20" s="25" t="s">
        <v>241</v>
      </c>
      <c r="C20" s="26">
        <v>952.45714285714303</v>
      </c>
      <c r="D20" s="26">
        <v>731.95641304347805</v>
      </c>
      <c r="E20" s="26">
        <v>578</v>
      </c>
      <c r="F20" s="27"/>
      <c r="G20" s="28">
        <v>-39.314854811615085</v>
      </c>
      <c r="H20" s="29">
        <v>-21.03354930703135</v>
      </c>
    </row>
    <row r="21" spans="1:8">
      <c r="A21" s="39" t="s">
        <v>23</v>
      </c>
      <c r="B21" s="31" t="s">
        <v>3</v>
      </c>
      <c r="C21" s="20">
        <v>1282</v>
      </c>
      <c r="D21" s="20">
        <v>1139</v>
      </c>
      <c r="E21" s="36">
        <v>1003.8598692348193</v>
      </c>
      <c r="F21" s="22" t="s">
        <v>240</v>
      </c>
      <c r="G21" s="23">
        <v>-21.695798031605364</v>
      </c>
      <c r="H21" s="24">
        <v>-11.864805159366171</v>
      </c>
    </row>
    <row r="22" spans="1:8">
      <c r="A22" s="34"/>
      <c r="B22" s="25" t="s">
        <v>241</v>
      </c>
      <c r="C22" s="26">
        <v>966</v>
      </c>
      <c r="D22" s="26">
        <v>840.63760869565203</v>
      </c>
      <c r="E22" s="26">
        <v>746</v>
      </c>
      <c r="F22" s="27"/>
      <c r="G22" s="38">
        <v>-22.77432712215321</v>
      </c>
      <c r="H22" s="24">
        <v>-11.257836636941974</v>
      </c>
    </row>
    <row r="23" spans="1:8">
      <c r="A23" s="30" t="s">
        <v>24</v>
      </c>
      <c r="B23" s="31" t="s">
        <v>3</v>
      </c>
      <c r="C23" s="20">
        <v>3586</v>
      </c>
      <c r="D23" s="20">
        <v>5255</v>
      </c>
      <c r="E23" s="36">
        <v>8550.9174272461842</v>
      </c>
      <c r="F23" s="22" t="s">
        <v>240</v>
      </c>
      <c r="G23" s="37">
        <v>138.45280053670339</v>
      </c>
      <c r="H23" s="33">
        <v>62.719646569860771</v>
      </c>
    </row>
    <row r="24" spans="1:8" ht="13.5" thickBot="1">
      <c r="A24" s="41"/>
      <c r="B24" s="42" t="s">
        <v>241</v>
      </c>
      <c r="C24" s="43">
        <v>2778.02449731565</v>
      </c>
      <c r="D24" s="43">
        <v>2246.8369239130402</v>
      </c>
      <c r="E24" s="43">
        <v>4298</v>
      </c>
      <c r="F24" s="44"/>
      <c r="G24" s="45">
        <v>54.714258429076921</v>
      </c>
      <c r="H24" s="46">
        <v>91.291141526849259</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166</v>
      </c>
      <c r="B35" s="19" t="s">
        <v>3</v>
      </c>
      <c r="C35" s="80">
        <v>4591.2209991155596</v>
      </c>
      <c r="D35" s="80">
        <v>4901.7139453122199</v>
      </c>
      <c r="E35" s="81">
        <v>5077.5743578184674</v>
      </c>
      <c r="F35" s="22" t="s">
        <v>240</v>
      </c>
      <c r="G35" s="23">
        <v>10.593115835560909</v>
      </c>
      <c r="H35" s="24">
        <v>3.5877330759872734</v>
      </c>
    </row>
    <row r="36" spans="1:8" ht="12.75" customHeight="1">
      <c r="A36" s="199"/>
      <c r="B36" s="25" t="s">
        <v>241</v>
      </c>
      <c r="C36" s="82">
        <v>3362.85883928259</v>
      </c>
      <c r="D36" s="82">
        <v>3642.07942248072</v>
      </c>
      <c r="E36" s="82">
        <v>3754.6905902880699</v>
      </c>
      <c r="F36" s="27"/>
      <c r="G36" s="28">
        <v>11.651745426491658</v>
      </c>
      <c r="H36" s="29">
        <v>3.0919470649722172</v>
      </c>
    </row>
    <row r="37" spans="1:8">
      <c r="A37" s="30" t="s">
        <v>18</v>
      </c>
      <c r="B37" s="31" t="s">
        <v>3</v>
      </c>
      <c r="C37" s="80">
        <v>2193.8575866906299</v>
      </c>
      <c r="D37" s="80">
        <v>2346.0749177829898</v>
      </c>
      <c r="E37" s="83">
        <v>2265.7775578714459</v>
      </c>
      <c r="F37" s="22" t="s">
        <v>240</v>
      </c>
      <c r="G37" s="32">
        <v>3.2782424719420789</v>
      </c>
      <c r="H37" s="33">
        <v>-3.4226255650618356</v>
      </c>
    </row>
    <row r="38" spans="1:8">
      <c r="A38" s="34"/>
      <c r="B38" s="25" t="s">
        <v>241</v>
      </c>
      <c r="C38" s="82">
        <v>1646.33083471997</v>
      </c>
      <c r="D38" s="82">
        <v>1788.7727727710101</v>
      </c>
      <c r="E38" s="82">
        <v>1718.37051460867</v>
      </c>
      <c r="F38" s="27"/>
      <c r="G38" s="35">
        <v>4.3757717689199183</v>
      </c>
      <c r="H38" s="29">
        <v>-3.9357854297658577</v>
      </c>
    </row>
    <row r="39" spans="1:8">
      <c r="A39" s="30" t="s">
        <v>19</v>
      </c>
      <c r="B39" s="31" t="s">
        <v>3</v>
      </c>
      <c r="C39" s="80">
        <v>1192.5025374371201</v>
      </c>
      <c r="D39" s="80">
        <v>1370.3271052084899</v>
      </c>
      <c r="E39" s="83">
        <v>1474.7169733900926</v>
      </c>
      <c r="F39" s="22" t="s">
        <v>240</v>
      </c>
      <c r="G39" s="37">
        <v>23.665730436053977</v>
      </c>
      <c r="H39" s="33">
        <v>7.617879540208051</v>
      </c>
    </row>
    <row r="40" spans="1:8">
      <c r="A40" s="34"/>
      <c r="B40" s="25" t="s">
        <v>241</v>
      </c>
      <c r="C40" s="82">
        <v>864.31980739118603</v>
      </c>
      <c r="D40" s="82">
        <v>1052.3945546837799</v>
      </c>
      <c r="E40" s="82">
        <v>1110.50516046602</v>
      </c>
      <c r="F40" s="27"/>
      <c r="G40" s="28">
        <v>28.483132165847934</v>
      </c>
      <c r="H40" s="29">
        <v>5.5217508988062889</v>
      </c>
    </row>
    <row r="41" spans="1:8">
      <c r="A41" s="30" t="s">
        <v>20</v>
      </c>
      <c r="B41" s="31" t="s">
        <v>3</v>
      </c>
      <c r="C41" s="80">
        <v>224.23431667991599</v>
      </c>
      <c r="D41" s="80">
        <v>198.19028947634601</v>
      </c>
      <c r="E41" s="83">
        <v>182.65617341753332</v>
      </c>
      <c r="F41" s="22" t="s">
        <v>240</v>
      </c>
      <c r="G41" s="23">
        <v>-18.542274830187353</v>
      </c>
      <c r="H41" s="24">
        <v>-7.8379804075449897</v>
      </c>
    </row>
    <row r="42" spans="1:8">
      <c r="A42" s="34"/>
      <c r="B42" s="25" t="s">
        <v>241</v>
      </c>
      <c r="C42" s="82">
        <v>160.42574074754501</v>
      </c>
      <c r="D42" s="82">
        <v>148.15782684420901</v>
      </c>
      <c r="E42" s="82">
        <v>134.532229484271</v>
      </c>
      <c r="F42" s="27"/>
      <c r="G42" s="38">
        <v>-16.140496620191087</v>
      </c>
      <c r="H42" s="24">
        <v>-9.1966773880030104</v>
      </c>
    </row>
    <row r="43" spans="1:8">
      <c r="A43" s="30" t="s">
        <v>21</v>
      </c>
      <c r="B43" s="31" t="s">
        <v>3</v>
      </c>
      <c r="C43" s="80">
        <v>16.306733681362601</v>
      </c>
      <c r="D43" s="80">
        <v>13.5695477007515</v>
      </c>
      <c r="E43" s="83">
        <v>15.926372986824333</v>
      </c>
      <c r="F43" s="22" t="s">
        <v>240</v>
      </c>
      <c r="G43" s="37">
        <v>-2.3325376005434606</v>
      </c>
      <c r="H43" s="33">
        <v>17.368488162227464</v>
      </c>
    </row>
    <row r="44" spans="1:8">
      <c r="A44" s="34"/>
      <c r="B44" s="25" t="s">
        <v>241</v>
      </c>
      <c r="C44" s="82">
        <v>13.6398679653458</v>
      </c>
      <c r="D44" s="82">
        <v>10.3541980111625</v>
      </c>
      <c r="E44" s="82">
        <v>12.518792644943399</v>
      </c>
      <c r="F44" s="27"/>
      <c r="G44" s="28">
        <v>-8.2191068363027142</v>
      </c>
      <c r="H44" s="29">
        <v>20.905478448908596</v>
      </c>
    </row>
    <row r="45" spans="1:8">
      <c r="A45" s="30" t="s">
        <v>190</v>
      </c>
      <c r="B45" s="31" t="s">
        <v>3</v>
      </c>
      <c r="C45" s="80">
        <v>443.71247203065099</v>
      </c>
      <c r="D45" s="80">
        <v>493.96127976220401</v>
      </c>
      <c r="E45" s="83">
        <v>537.65084488394564</v>
      </c>
      <c r="F45" s="22" t="s">
        <v>240</v>
      </c>
      <c r="G45" s="37">
        <v>21.171001216933448</v>
      </c>
      <c r="H45" s="33">
        <v>8.844734782202778</v>
      </c>
    </row>
    <row r="46" spans="1:8">
      <c r="A46" s="34"/>
      <c r="B46" s="25" t="s">
        <v>241</v>
      </c>
      <c r="C46" s="82">
        <v>330.10093597847799</v>
      </c>
      <c r="D46" s="82">
        <v>377.62334943499599</v>
      </c>
      <c r="E46" s="82">
        <v>407.2772369274</v>
      </c>
      <c r="F46" s="27"/>
      <c r="G46" s="28">
        <v>23.379606822427718</v>
      </c>
      <c r="H46" s="29">
        <v>7.8527685157108209</v>
      </c>
    </row>
    <row r="47" spans="1:8">
      <c r="A47" s="39" t="s">
        <v>12</v>
      </c>
      <c r="B47" s="31" t="s">
        <v>3</v>
      </c>
      <c r="C47" s="80">
        <v>64.7547003149419</v>
      </c>
      <c r="D47" s="80">
        <v>43.954682500984099</v>
      </c>
      <c r="E47" s="83">
        <v>31.181800662699771</v>
      </c>
      <c r="F47" s="22" t="s">
        <v>240</v>
      </c>
      <c r="G47" s="37">
        <v>-51.84627446186375</v>
      </c>
      <c r="H47" s="33">
        <v>-29.059206235873404</v>
      </c>
    </row>
    <row r="48" spans="1:8">
      <c r="A48" s="34"/>
      <c r="B48" s="25" t="s">
        <v>241</v>
      </c>
      <c r="C48" s="82">
        <v>59.507026439078501</v>
      </c>
      <c r="D48" s="82">
        <v>28.841627863067401</v>
      </c>
      <c r="E48" s="82">
        <v>22.616328553882902</v>
      </c>
      <c r="F48" s="27"/>
      <c r="G48" s="28">
        <v>-61.993851974712911</v>
      </c>
      <c r="H48" s="29">
        <v>-21.584424217456146</v>
      </c>
    </row>
    <row r="49" spans="1:8">
      <c r="A49" s="39" t="s">
        <v>23</v>
      </c>
      <c r="B49" s="31" t="s">
        <v>3</v>
      </c>
      <c r="C49" s="80">
        <v>35.319970120918001</v>
      </c>
      <c r="D49" s="80">
        <v>35.6774992422841</v>
      </c>
      <c r="E49" s="83">
        <v>35.857053552248125</v>
      </c>
      <c r="F49" s="22" t="s">
        <v>240</v>
      </c>
      <c r="G49" s="23">
        <v>1.5206225528827417</v>
      </c>
      <c r="H49" s="24">
        <v>0.50327044713722557</v>
      </c>
    </row>
    <row r="50" spans="1:8">
      <c r="A50" s="34"/>
      <c r="B50" s="25" t="s">
        <v>241</v>
      </c>
      <c r="C50" s="82">
        <v>23.515378431811801</v>
      </c>
      <c r="D50" s="82">
        <v>23.489761068909502</v>
      </c>
      <c r="E50" s="82">
        <v>23.695648900209001</v>
      </c>
      <c r="F50" s="27"/>
      <c r="G50" s="38">
        <v>0.76660670769103945</v>
      </c>
      <c r="H50" s="24">
        <v>0.87650032154651569</v>
      </c>
    </row>
    <row r="51" spans="1:8">
      <c r="A51" s="30" t="s">
        <v>24</v>
      </c>
      <c r="B51" s="31" t="s">
        <v>3</v>
      </c>
      <c r="C51" s="80">
        <v>420.532682160018</v>
      </c>
      <c r="D51" s="80">
        <v>399.95862363816599</v>
      </c>
      <c r="E51" s="83">
        <v>580.1209106941742</v>
      </c>
      <c r="F51" s="22" t="s">
        <v>240</v>
      </c>
      <c r="G51" s="37">
        <v>37.949066815556307</v>
      </c>
      <c r="H51" s="33">
        <v>45.045231283473271</v>
      </c>
    </row>
    <row r="52" spans="1:8" ht="13.5" thickBot="1">
      <c r="A52" s="41"/>
      <c r="B52" s="42" t="s">
        <v>241</v>
      </c>
      <c r="C52" s="86">
        <v>265.01924760918001</v>
      </c>
      <c r="D52" s="86">
        <v>212.445331803595</v>
      </c>
      <c r="E52" s="86">
        <v>325.17467870267399</v>
      </c>
      <c r="F52" s="44"/>
      <c r="G52" s="45">
        <v>22.698514027254475</v>
      </c>
      <c r="H52" s="46">
        <v>53.062755459035884</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17</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58</v>
      </c>
      <c r="B7" s="19" t="s">
        <v>3</v>
      </c>
      <c r="C7" s="20">
        <v>8926</v>
      </c>
      <c r="D7" s="20">
        <v>9389</v>
      </c>
      <c r="E7" s="79">
        <v>8833.3959280642594</v>
      </c>
      <c r="F7" s="22" t="s">
        <v>240</v>
      </c>
      <c r="G7" s="23">
        <v>-1.0374643954261842</v>
      </c>
      <c r="H7" s="24">
        <v>-5.9176064749785979</v>
      </c>
    </row>
    <row r="8" spans="1:9">
      <c r="A8" s="199"/>
      <c r="B8" s="25" t="s">
        <v>241</v>
      </c>
      <c r="C8" s="26">
        <v>6517.3324523437504</v>
      </c>
      <c r="D8" s="26">
        <v>6871.7996408163299</v>
      </c>
      <c r="E8" s="26">
        <v>6460</v>
      </c>
      <c r="F8" s="27"/>
      <c r="G8" s="28">
        <v>-0.87969200225673205</v>
      </c>
      <c r="H8" s="29">
        <v>-5.9926025545094461</v>
      </c>
    </row>
    <row r="9" spans="1:9">
      <c r="A9" s="30" t="s">
        <v>9</v>
      </c>
      <c r="B9" s="31" t="s">
        <v>3</v>
      </c>
      <c r="C9" s="20">
        <v>8192</v>
      </c>
      <c r="D9" s="20">
        <v>8683</v>
      </c>
      <c r="E9" s="21">
        <v>8124.0616751916759</v>
      </c>
      <c r="F9" s="22" t="s">
        <v>240</v>
      </c>
      <c r="G9" s="32">
        <v>-0.82932525400785551</v>
      </c>
      <c r="H9" s="33">
        <v>-6.4371567984374423</v>
      </c>
    </row>
    <row r="10" spans="1:9">
      <c r="A10" s="34"/>
      <c r="B10" s="25" t="s">
        <v>241</v>
      </c>
      <c r="C10" s="26">
        <v>5981.9523359374998</v>
      </c>
      <c r="D10" s="26">
        <v>6311.1284571428596</v>
      </c>
      <c r="E10" s="26">
        <v>5914</v>
      </c>
      <c r="F10" s="27"/>
      <c r="G10" s="35">
        <v>-1.1359558238079899</v>
      </c>
      <c r="H10" s="29">
        <v>-6.2925110753116513</v>
      </c>
    </row>
    <row r="11" spans="1:9">
      <c r="A11" s="30" t="s">
        <v>46</v>
      </c>
      <c r="B11" s="31" t="s">
        <v>3</v>
      </c>
      <c r="C11" s="20">
        <v>738</v>
      </c>
      <c r="D11" s="20">
        <v>706</v>
      </c>
      <c r="E11" s="21">
        <v>706.53597581434326</v>
      </c>
      <c r="F11" s="22" t="s">
        <v>240</v>
      </c>
      <c r="G11" s="37">
        <v>-4.2634179113355941</v>
      </c>
      <c r="H11" s="33">
        <v>7.5917254156280478E-2</v>
      </c>
    </row>
    <row r="12" spans="1:9" ht="13.5" thickBot="1">
      <c r="A12" s="56"/>
      <c r="B12" s="42" t="s">
        <v>241</v>
      </c>
      <c r="C12" s="43">
        <v>538.38011640624995</v>
      </c>
      <c r="D12" s="43">
        <v>560.67118367346905</v>
      </c>
      <c r="E12" s="43">
        <v>545</v>
      </c>
      <c r="F12" s="44"/>
      <c r="G12" s="57">
        <v>1.2295928828015832</v>
      </c>
      <c r="H12" s="46">
        <v>-2.7950756396633096</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58</v>
      </c>
      <c r="B35" s="19" t="s">
        <v>3</v>
      </c>
      <c r="C35" s="80">
        <v>2320.4183533923601</v>
      </c>
      <c r="D35" s="80">
        <v>2573.20470325621</v>
      </c>
      <c r="E35" s="81">
        <v>2524.1135044789062</v>
      </c>
      <c r="F35" s="22" t="s">
        <v>240</v>
      </c>
      <c r="G35" s="23">
        <v>8.7783804497474165</v>
      </c>
      <c r="H35" s="24">
        <v>-1.9077844337522976</v>
      </c>
    </row>
    <row r="36" spans="1:9" ht="12.75" customHeight="1">
      <c r="A36" s="199"/>
      <c r="B36" s="25" t="s">
        <v>241</v>
      </c>
      <c r="C36" s="82">
        <v>1738.8266912004501</v>
      </c>
      <c r="D36" s="82">
        <v>1911.7416348280201</v>
      </c>
      <c r="E36" s="82">
        <v>1880.6380751505201</v>
      </c>
      <c r="F36" s="27"/>
      <c r="G36" s="28">
        <v>8.1555789698722947</v>
      </c>
      <c r="H36" s="29">
        <v>-1.6269750635157294</v>
      </c>
    </row>
    <row r="37" spans="1:9">
      <c r="A37" s="30" t="s">
        <v>9</v>
      </c>
      <c r="B37" s="31" t="s">
        <v>3</v>
      </c>
      <c r="C37" s="80">
        <v>1683.13751015504</v>
      </c>
      <c r="D37" s="80">
        <v>1806.7170198262399</v>
      </c>
      <c r="E37" s="83">
        <v>1803.7196501367671</v>
      </c>
      <c r="F37" s="22" t="s">
        <v>240</v>
      </c>
      <c r="G37" s="32">
        <v>7.1641288518737696</v>
      </c>
      <c r="H37" s="33">
        <v>-0.16590144757483927</v>
      </c>
    </row>
    <row r="38" spans="1:9">
      <c r="A38" s="34"/>
      <c r="B38" s="25" t="s">
        <v>241</v>
      </c>
      <c r="C38" s="82">
        <v>1246.9041034785901</v>
      </c>
      <c r="D38" s="82">
        <v>1355.0118499785001</v>
      </c>
      <c r="E38" s="82">
        <v>1347.2086294512201</v>
      </c>
      <c r="F38" s="27"/>
      <c r="G38" s="35">
        <v>8.0442854982032799</v>
      </c>
      <c r="H38" s="29">
        <v>-0.57587839747702674</v>
      </c>
    </row>
    <row r="39" spans="1:9">
      <c r="A39" s="30" t="s">
        <v>46</v>
      </c>
      <c r="B39" s="31" t="s">
        <v>3</v>
      </c>
      <c r="C39" s="80">
        <v>637.28084323732696</v>
      </c>
      <c r="D39" s="80">
        <v>766.487683429973</v>
      </c>
      <c r="E39" s="83">
        <v>719.89445389565719</v>
      </c>
      <c r="F39" s="22" t="s">
        <v>240</v>
      </c>
      <c r="G39" s="37">
        <v>12.963454265887052</v>
      </c>
      <c r="H39" s="33">
        <v>-6.0787968993597872</v>
      </c>
    </row>
    <row r="40" spans="1:9" ht="13.5" thickBot="1">
      <c r="A40" s="56"/>
      <c r="B40" s="42" t="s">
        <v>241</v>
      </c>
      <c r="C40" s="86">
        <v>491.92258772185698</v>
      </c>
      <c r="D40" s="86">
        <v>556.72978484951898</v>
      </c>
      <c r="E40" s="86">
        <v>533.38344569930098</v>
      </c>
      <c r="F40" s="44"/>
      <c r="G40" s="57">
        <v>8.4283297844592653</v>
      </c>
      <c r="H40" s="46">
        <v>-4.1934776592792389</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18</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57</v>
      </c>
      <c r="B7" s="19" t="s">
        <v>3</v>
      </c>
      <c r="C7" s="20">
        <v>4526</v>
      </c>
      <c r="D7" s="20">
        <v>4064</v>
      </c>
      <c r="E7" s="79">
        <v>4405.4612099772376</v>
      </c>
      <c r="F7" s="22" t="s">
        <v>240</v>
      </c>
      <c r="G7" s="23">
        <v>-2.6632520994865843</v>
      </c>
      <c r="H7" s="24">
        <v>8.4020967021958057</v>
      </c>
    </row>
    <row r="8" spans="1:9">
      <c r="A8" s="199"/>
      <c r="B8" s="25" t="s">
        <v>241</v>
      </c>
      <c r="C8" s="26">
        <v>3326</v>
      </c>
      <c r="D8" s="26">
        <v>2992.8339428571398</v>
      </c>
      <c r="E8" s="26">
        <v>3242</v>
      </c>
      <c r="F8" s="27"/>
      <c r="G8" s="28">
        <v>-2.5255562236921207</v>
      </c>
      <c r="H8" s="29">
        <v>8.3254220548230933</v>
      </c>
    </row>
    <row r="9" spans="1:9">
      <c r="A9" s="30" t="s">
        <v>9</v>
      </c>
      <c r="B9" s="31" t="s">
        <v>3</v>
      </c>
      <c r="C9" s="20">
        <v>1944</v>
      </c>
      <c r="D9" s="20">
        <v>2067</v>
      </c>
      <c r="E9" s="21">
        <v>2002.0541093134359</v>
      </c>
      <c r="F9" s="22" t="s">
        <v>240</v>
      </c>
      <c r="G9" s="32">
        <v>2.9863224955471139</v>
      </c>
      <c r="H9" s="33">
        <v>-3.1420363176857364</v>
      </c>
    </row>
    <row r="10" spans="1:9">
      <c r="A10" s="34"/>
      <c r="B10" s="25" t="s">
        <v>241</v>
      </c>
      <c r="C10" s="26">
        <v>1447</v>
      </c>
      <c r="D10" s="26">
        <v>1241.2226285714301</v>
      </c>
      <c r="E10" s="26">
        <v>1285</v>
      </c>
      <c r="F10" s="27"/>
      <c r="G10" s="35">
        <v>-11.195577055977893</v>
      </c>
      <c r="H10" s="29">
        <v>3.5269556339747794</v>
      </c>
    </row>
    <row r="11" spans="1:9">
      <c r="A11" s="30" t="s">
        <v>46</v>
      </c>
      <c r="B11" s="31" t="s">
        <v>3</v>
      </c>
      <c r="C11" s="20">
        <v>2212</v>
      </c>
      <c r="D11" s="20">
        <v>1313</v>
      </c>
      <c r="E11" s="21">
        <v>1584.2626946005594</v>
      </c>
      <c r="F11" s="22" t="s">
        <v>240</v>
      </c>
      <c r="G11" s="37">
        <v>-28.378720858925888</v>
      </c>
      <c r="H11" s="33">
        <v>20.659763488237573</v>
      </c>
    </row>
    <row r="12" spans="1:9">
      <c r="A12" s="34"/>
      <c r="B12" s="25" t="s">
        <v>241</v>
      </c>
      <c r="C12" s="26">
        <v>1615</v>
      </c>
      <c r="D12" s="26">
        <v>1276.61131428571</v>
      </c>
      <c r="E12" s="26">
        <v>1387</v>
      </c>
      <c r="F12" s="27"/>
      <c r="G12" s="28">
        <v>-14.117647058823536</v>
      </c>
      <c r="H12" s="29">
        <v>8.6470082537263693</v>
      </c>
    </row>
    <row r="13" spans="1:9">
      <c r="A13" s="30" t="s">
        <v>24</v>
      </c>
      <c r="B13" s="31" t="s">
        <v>3</v>
      </c>
      <c r="C13" s="20">
        <v>434</v>
      </c>
      <c r="D13" s="20">
        <v>714</v>
      </c>
      <c r="E13" s="21">
        <v>850.13383588861109</v>
      </c>
      <c r="F13" s="22" t="s">
        <v>240</v>
      </c>
      <c r="G13" s="23">
        <v>95.88337232456476</v>
      </c>
      <c r="H13" s="24">
        <v>19.066363569833484</v>
      </c>
    </row>
    <row r="14" spans="1:9" ht="13.5" thickBot="1">
      <c r="A14" s="56"/>
      <c r="B14" s="42" t="s">
        <v>241</v>
      </c>
      <c r="C14" s="43">
        <v>308</v>
      </c>
      <c r="D14" s="43">
        <v>506.305657142857</v>
      </c>
      <c r="E14" s="43">
        <v>603</v>
      </c>
      <c r="F14" s="44"/>
      <c r="G14" s="57">
        <v>95.779220779220793</v>
      </c>
      <c r="H14" s="46">
        <v>19.098017470869408</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57</v>
      </c>
      <c r="B35" s="19" t="s">
        <v>3</v>
      </c>
      <c r="C35" s="80">
        <v>1570.8861755238199</v>
      </c>
      <c r="D35" s="80">
        <v>1695.5254231061699</v>
      </c>
      <c r="E35" s="81">
        <v>1739.2785683699028</v>
      </c>
      <c r="F35" s="22" t="s">
        <v>240</v>
      </c>
      <c r="G35" s="23">
        <v>10.719579525864219</v>
      </c>
      <c r="H35" s="24">
        <v>2.5805065891361352</v>
      </c>
    </row>
    <row r="36" spans="1:9" ht="12.75" customHeight="1">
      <c r="A36" s="199"/>
      <c r="B36" s="25" t="s">
        <v>241</v>
      </c>
      <c r="C36" s="82">
        <v>1191.4056944198101</v>
      </c>
      <c r="D36" s="82">
        <v>1289.4605870123401</v>
      </c>
      <c r="E36" s="82">
        <v>1321.5277262157499</v>
      </c>
      <c r="F36" s="27"/>
      <c r="G36" s="28">
        <v>10.921723171661242</v>
      </c>
      <c r="H36" s="29">
        <v>2.4868646259060085</v>
      </c>
    </row>
    <row r="37" spans="1:9">
      <c r="A37" s="30" t="s">
        <v>9</v>
      </c>
      <c r="B37" s="31" t="s">
        <v>3</v>
      </c>
      <c r="C37" s="80">
        <v>390.86714775272202</v>
      </c>
      <c r="D37" s="80">
        <v>517.90074357458695</v>
      </c>
      <c r="E37" s="83">
        <v>491.1837812432039</v>
      </c>
      <c r="F37" s="22" t="s">
        <v>240</v>
      </c>
      <c r="G37" s="32">
        <v>25.665148393066303</v>
      </c>
      <c r="H37" s="33">
        <v>-5.158703219265675</v>
      </c>
    </row>
    <row r="38" spans="1:9">
      <c r="A38" s="34"/>
      <c r="B38" s="25" t="s">
        <v>241</v>
      </c>
      <c r="C38" s="82">
        <v>300.31429733510799</v>
      </c>
      <c r="D38" s="82">
        <v>314.23766694616597</v>
      </c>
      <c r="E38" s="82">
        <v>320.493115316858</v>
      </c>
      <c r="F38" s="27"/>
      <c r="G38" s="35">
        <v>6.7192332036171081</v>
      </c>
      <c r="H38" s="29">
        <v>1.9906742662278276</v>
      </c>
    </row>
    <row r="39" spans="1:9">
      <c r="A39" s="30" t="s">
        <v>46</v>
      </c>
      <c r="B39" s="31" t="s">
        <v>3</v>
      </c>
      <c r="C39" s="80">
        <v>927.67820768823299</v>
      </c>
      <c r="D39" s="80">
        <v>849.156364069814</v>
      </c>
      <c r="E39" s="83">
        <v>805.69212423344266</v>
      </c>
      <c r="F39" s="22" t="s">
        <v>240</v>
      </c>
      <c r="G39" s="37">
        <v>-13.149611842104036</v>
      </c>
      <c r="H39" s="33">
        <v>-5.1185201778453546</v>
      </c>
    </row>
    <row r="40" spans="1:9">
      <c r="A40" s="34"/>
      <c r="B40" s="25" t="s">
        <v>241</v>
      </c>
      <c r="C40" s="82">
        <v>707.26050446197701</v>
      </c>
      <c r="D40" s="82">
        <v>737.287474217154</v>
      </c>
      <c r="E40" s="82">
        <v>668.60370218552805</v>
      </c>
      <c r="F40" s="27"/>
      <c r="G40" s="28">
        <v>-5.4657091739988743</v>
      </c>
      <c r="H40" s="29">
        <v>-9.3157383562705718</v>
      </c>
    </row>
    <row r="41" spans="1:9">
      <c r="A41" s="30" t="s">
        <v>24</v>
      </c>
      <c r="B41" s="31" t="s">
        <v>3</v>
      </c>
      <c r="C41" s="80">
        <v>252.34082008286001</v>
      </c>
      <c r="D41" s="80">
        <v>328.46831546176901</v>
      </c>
      <c r="E41" s="83">
        <v>458.05277062675532</v>
      </c>
      <c r="F41" s="22" t="s">
        <v>240</v>
      </c>
      <c r="G41" s="23">
        <v>81.521471823839931</v>
      </c>
      <c r="H41" s="24">
        <v>39.451127876006296</v>
      </c>
    </row>
    <row r="42" spans="1:9" ht="13.5" thickBot="1">
      <c r="A42" s="56"/>
      <c r="B42" s="42" t="s">
        <v>241</v>
      </c>
      <c r="C42" s="86">
        <v>183.830892622725</v>
      </c>
      <c r="D42" s="86">
        <v>237.93544584901801</v>
      </c>
      <c r="E42" s="86">
        <v>332.43090871336102</v>
      </c>
      <c r="F42" s="44"/>
      <c r="G42" s="57">
        <v>80.835170830403854</v>
      </c>
      <c r="H42" s="46">
        <v>39.714748059986448</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201">
        <v>19</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ht="12.75" customHeight="1">
      <c r="A7" s="198" t="s">
        <v>60</v>
      </c>
      <c r="B7" s="19" t="s">
        <v>3</v>
      </c>
      <c r="C7" s="20">
        <v>16278</v>
      </c>
      <c r="D7" s="20">
        <v>18904</v>
      </c>
      <c r="E7" s="79">
        <v>22597.336031980027</v>
      </c>
      <c r="F7" s="22" t="s">
        <v>240</v>
      </c>
      <c r="G7" s="23">
        <v>38.821329598108036</v>
      </c>
      <c r="H7" s="24">
        <v>19.537325602941323</v>
      </c>
    </row>
    <row r="8" spans="1:9" ht="13.5" customHeight="1" thickBot="1">
      <c r="A8" s="204"/>
      <c r="B8" s="42" t="s">
        <v>241</v>
      </c>
      <c r="C8" s="43">
        <v>11689.759043739299</v>
      </c>
      <c r="D8" s="43">
        <v>14130.29</v>
      </c>
      <c r="E8" s="43">
        <v>16664</v>
      </c>
      <c r="F8" s="44"/>
      <c r="G8" s="57">
        <v>42.552125648173757</v>
      </c>
      <c r="H8" s="46">
        <v>17.931054493573725</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60</v>
      </c>
      <c r="B35" s="19" t="s">
        <v>3</v>
      </c>
      <c r="C35" s="80">
        <v>613.82802342537798</v>
      </c>
      <c r="D35" s="80">
        <v>625.94929511716396</v>
      </c>
      <c r="E35" s="81">
        <v>660.92568770070409</v>
      </c>
      <c r="F35" s="22" t="s">
        <v>240</v>
      </c>
      <c r="G35" s="23">
        <v>7.6727784457451946</v>
      </c>
      <c r="H35" s="24">
        <v>5.5877357569343218</v>
      </c>
    </row>
    <row r="36" spans="1:9" ht="12.75" customHeight="1" thickBot="1">
      <c r="A36" s="204"/>
      <c r="B36" s="42" t="s">
        <v>241</v>
      </c>
      <c r="C36" s="86">
        <v>449.80903446908701</v>
      </c>
      <c r="D36" s="86">
        <v>480.16077264411001</v>
      </c>
      <c r="E36" s="86">
        <v>499.202389672251</v>
      </c>
      <c r="F36" s="44"/>
      <c r="G36" s="57">
        <v>10.980961123082665</v>
      </c>
      <c r="H36" s="46">
        <v>3.9656752723226703</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20</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219</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198</v>
      </c>
      <c r="B7" s="133" t="s">
        <v>3</v>
      </c>
      <c r="C7" s="20">
        <v>0</v>
      </c>
      <c r="D7" s="20">
        <v>4539.3666666666704</v>
      </c>
      <c r="E7" s="79">
        <v>4716</v>
      </c>
      <c r="F7" s="22" t="s">
        <v>240</v>
      </c>
      <c r="G7" s="134" t="s">
        <v>242</v>
      </c>
      <c r="H7" s="135">
        <v>3.8911448733669687</v>
      </c>
    </row>
    <row r="8" spans="1:8" ht="12.75" customHeight="1">
      <c r="A8" s="210"/>
      <c r="B8" s="136" t="s">
        <v>241</v>
      </c>
      <c r="C8" s="26">
        <v>0</v>
      </c>
      <c r="D8" s="26">
        <v>0</v>
      </c>
      <c r="E8" s="26">
        <v>3537</v>
      </c>
      <c r="F8" s="27"/>
      <c r="G8" s="137" t="s">
        <v>242</v>
      </c>
      <c r="H8" s="138"/>
    </row>
    <row r="9" spans="1:8">
      <c r="A9" s="139" t="s">
        <v>199</v>
      </c>
      <c r="B9" s="140" t="s">
        <v>3</v>
      </c>
      <c r="C9" s="20">
        <v>0</v>
      </c>
      <c r="D9" s="20">
        <v>1997.86</v>
      </c>
      <c r="E9" s="21">
        <v>1805.3333333333333</v>
      </c>
      <c r="F9" s="22" t="s">
        <v>240</v>
      </c>
      <c r="G9" s="141" t="s">
        <v>242</v>
      </c>
      <c r="H9" s="142">
        <v>-9.6366445429943326</v>
      </c>
    </row>
    <row r="10" spans="1:8">
      <c r="A10" s="143"/>
      <c r="B10" s="136" t="s">
        <v>241</v>
      </c>
      <c r="C10" s="26">
        <v>0</v>
      </c>
      <c r="D10" s="26">
        <v>0</v>
      </c>
      <c r="E10" s="26">
        <v>1354</v>
      </c>
      <c r="F10" s="27"/>
      <c r="G10" s="144" t="s">
        <v>242</v>
      </c>
      <c r="H10" s="138"/>
    </row>
    <row r="11" spans="1:8">
      <c r="A11" s="139" t="s">
        <v>200</v>
      </c>
      <c r="B11" s="140" t="s">
        <v>3</v>
      </c>
      <c r="C11" s="20">
        <v>0</v>
      </c>
      <c r="D11" s="20">
        <v>357.86</v>
      </c>
      <c r="E11" s="21">
        <v>274.66666666666669</v>
      </c>
      <c r="F11" s="22" t="s">
        <v>240</v>
      </c>
      <c r="G11" s="145" t="s">
        <v>242</v>
      </c>
      <c r="H11" s="142">
        <v>-23.247452448816105</v>
      </c>
    </row>
    <row r="12" spans="1:8">
      <c r="A12" s="143"/>
      <c r="B12" s="136" t="s">
        <v>241</v>
      </c>
      <c r="C12" s="26">
        <v>0</v>
      </c>
      <c r="D12" s="26">
        <v>0</v>
      </c>
      <c r="E12" s="26">
        <v>206</v>
      </c>
      <c r="F12" s="27"/>
      <c r="G12" s="137" t="s">
        <v>242</v>
      </c>
      <c r="H12" s="138"/>
    </row>
    <row r="13" spans="1:8">
      <c r="A13" s="139" t="s">
        <v>201</v>
      </c>
      <c r="B13" s="140" t="s">
        <v>3</v>
      </c>
      <c r="C13" s="20">
        <v>0</v>
      </c>
      <c r="D13" s="20">
        <v>121</v>
      </c>
      <c r="E13" s="21">
        <v>213.33333333333334</v>
      </c>
      <c r="F13" s="22" t="s">
        <v>240</v>
      </c>
      <c r="G13" s="134" t="s">
        <v>242</v>
      </c>
      <c r="H13" s="135">
        <v>76.3085399449036</v>
      </c>
    </row>
    <row r="14" spans="1:8">
      <c r="A14" s="143"/>
      <c r="B14" s="136" t="s">
        <v>241</v>
      </c>
      <c r="C14" s="26">
        <v>0</v>
      </c>
      <c r="D14" s="26">
        <v>0</v>
      </c>
      <c r="E14" s="26">
        <v>160</v>
      </c>
      <c r="F14" s="27"/>
      <c r="G14" s="146" t="s">
        <v>242</v>
      </c>
      <c r="H14" s="135"/>
    </row>
    <row r="15" spans="1:8">
      <c r="A15" s="139" t="s">
        <v>202</v>
      </c>
      <c r="B15" s="140" t="s">
        <v>3</v>
      </c>
      <c r="C15" s="20">
        <v>0</v>
      </c>
      <c r="D15" s="20">
        <v>1462.5</v>
      </c>
      <c r="E15" s="21">
        <v>1552</v>
      </c>
      <c r="F15" s="22" t="s">
        <v>240</v>
      </c>
      <c r="G15" s="145" t="s">
        <v>242</v>
      </c>
      <c r="H15" s="142">
        <v>6.1196581196581121</v>
      </c>
    </row>
    <row r="16" spans="1:8">
      <c r="A16" s="143"/>
      <c r="B16" s="136" t="s">
        <v>241</v>
      </c>
      <c r="C16" s="26">
        <v>0</v>
      </c>
      <c r="D16" s="26">
        <v>0</v>
      </c>
      <c r="E16" s="26">
        <v>1164</v>
      </c>
      <c r="F16" s="27"/>
      <c r="G16" s="137" t="s">
        <v>242</v>
      </c>
      <c r="H16" s="138"/>
    </row>
    <row r="17" spans="1:9">
      <c r="A17" s="139" t="s">
        <v>203</v>
      </c>
      <c r="B17" s="140" t="s">
        <v>3</v>
      </c>
      <c r="C17" s="20">
        <v>0</v>
      </c>
      <c r="D17" s="20">
        <v>410.5</v>
      </c>
      <c r="E17" s="21">
        <v>338.66666666666669</v>
      </c>
      <c r="F17" s="22" t="s">
        <v>240</v>
      </c>
      <c r="G17" s="145" t="s">
        <v>242</v>
      </c>
      <c r="H17" s="142">
        <v>-17.498984977669508</v>
      </c>
    </row>
    <row r="18" spans="1:9">
      <c r="A18" s="139"/>
      <c r="B18" s="136" t="s">
        <v>241</v>
      </c>
      <c r="C18" s="26">
        <v>0</v>
      </c>
      <c r="D18" s="26">
        <v>0</v>
      </c>
      <c r="E18" s="26">
        <v>254</v>
      </c>
      <c r="F18" s="27"/>
      <c r="G18" s="137" t="s">
        <v>242</v>
      </c>
      <c r="H18" s="138"/>
    </row>
    <row r="19" spans="1:9">
      <c r="A19" s="147" t="s">
        <v>204</v>
      </c>
      <c r="B19" s="140" t="s">
        <v>3</v>
      </c>
      <c r="C19" s="20">
        <v>0</v>
      </c>
      <c r="D19" s="20">
        <v>24</v>
      </c>
      <c r="E19" s="21">
        <v>32</v>
      </c>
      <c r="F19" s="22" t="s">
        <v>240</v>
      </c>
      <c r="G19" s="134" t="s">
        <v>242</v>
      </c>
      <c r="H19" s="135">
        <v>33.333333333333314</v>
      </c>
    </row>
    <row r="20" spans="1:9">
      <c r="A20" s="143"/>
      <c r="B20" s="136" t="s">
        <v>241</v>
      </c>
      <c r="C20" s="26">
        <v>0</v>
      </c>
      <c r="D20" s="26">
        <v>0</v>
      </c>
      <c r="E20" s="26">
        <v>24</v>
      </c>
      <c r="F20" s="27"/>
      <c r="G20" s="146" t="s">
        <v>242</v>
      </c>
      <c r="H20" s="135"/>
    </row>
    <row r="21" spans="1:9">
      <c r="A21" s="147" t="s">
        <v>205</v>
      </c>
      <c r="B21" s="140" t="s">
        <v>3</v>
      </c>
      <c r="C21" s="20">
        <v>0</v>
      </c>
      <c r="D21" s="20">
        <v>13.446666666666699</v>
      </c>
      <c r="E21" s="21">
        <v>17.333333333333332</v>
      </c>
      <c r="F21" s="22" t="s">
        <v>240</v>
      </c>
      <c r="G21" s="145" t="s">
        <v>242</v>
      </c>
      <c r="H21" s="142">
        <v>28.904313336638268</v>
      </c>
    </row>
    <row r="22" spans="1:9">
      <c r="A22" s="143"/>
      <c r="B22" s="136" t="s">
        <v>241</v>
      </c>
      <c r="C22" s="26">
        <v>0</v>
      </c>
      <c r="D22" s="26">
        <v>0</v>
      </c>
      <c r="E22" s="26">
        <v>13</v>
      </c>
      <c r="F22" s="27"/>
      <c r="G22" s="137" t="s">
        <v>242</v>
      </c>
      <c r="H22" s="138"/>
    </row>
    <row r="23" spans="1:9">
      <c r="A23" s="147" t="s">
        <v>206</v>
      </c>
      <c r="B23" s="140" t="s">
        <v>3</v>
      </c>
      <c r="C23" s="20">
        <v>0</v>
      </c>
      <c r="D23" s="20">
        <v>97</v>
      </c>
      <c r="E23" s="21">
        <v>109.33333333333333</v>
      </c>
      <c r="F23" s="22" t="s">
        <v>240</v>
      </c>
      <c r="G23" s="145" t="s">
        <v>242</v>
      </c>
      <c r="H23" s="142">
        <v>12.714776632302403</v>
      </c>
    </row>
    <row r="24" spans="1:9">
      <c r="A24" s="143"/>
      <c r="B24" s="136" t="s">
        <v>241</v>
      </c>
      <c r="C24" s="26">
        <v>0</v>
      </c>
      <c r="D24" s="26">
        <v>0</v>
      </c>
      <c r="E24" s="26">
        <v>82</v>
      </c>
      <c r="F24" s="27"/>
      <c r="G24" s="137" t="s">
        <v>242</v>
      </c>
      <c r="H24" s="138"/>
    </row>
    <row r="25" spans="1:9">
      <c r="A25" s="139" t="s">
        <v>24</v>
      </c>
      <c r="B25" s="140" t="s">
        <v>3</v>
      </c>
      <c r="C25" s="20">
        <v>0</v>
      </c>
      <c r="D25" s="20">
        <v>1223.2</v>
      </c>
      <c r="E25" s="21">
        <v>1752</v>
      </c>
      <c r="F25" s="22" t="s">
        <v>240</v>
      </c>
      <c r="G25" s="134" t="s">
        <v>242</v>
      </c>
      <c r="H25" s="135">
        <v>43.230869849574873</v>
      </c>
      <c r="I25" s="148"/>
    </row>
    <row r="26" spans="1:9" ht="13.5" thickBot="1">
      <c r="A26" s="149"/>
      <c r="B26" s="150" t="s">
        <v>241</v>
      </c>
      <c r="C26" s="43">
        <v>0</v>
      </c>
      <c r="D26" s="43">
        <v>0</v>
      </c>
      <c r="E26" s="43">
        <v>1314</v>
      </c>
      <c r="F26" s="44"/>
      <c r="G26" s="151" t="s">
        <v>242</v>
      </c>
      <c r="H26" s="152"/>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220</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198</v>
      </c>
      <c r="B35" s="133" t="s">
        <v>3</v>
      </c>
      <c r="C35" s="80">
        <v>0</v>
      </c>
      <c r="D35" s="80">
        <v>723.77313835179098</v>
      </c>
      <c r="E35" s="81">
        <v>919.86709312273331</v>
      </c>
      <c r="F35" s="22" t="s">
        <v>240</v>
      </c>
      <c r="G35" s="134" t="s">
        <v>242</v>
      </c>
      <c r="H35" s="135">
        <v>27.093289924726463</v>
      </c>
    </row>
    <row r="36" spans="1:8" ht="12.75" customHeight="1">
      <c r="A36" s="210"/>
      <c r="B36" s="136" t="s">
        <v>241</v>
      </c>
      <c r="C36" s="82">
        <v>0</v>
      </c>
      <c r="D36" s="82">
        <v>0</v>
      </c>
      <c r="E36" s="82">
        <v>689.90031984204995</v>
      </c>
      <c r="F36" s="27"/>
      <c r="G36" s="137" t="s">
        <v>242</v>
      </c>
      <c r="H36" s="138"/>
    </row>
    <row r="37" spans="1:8">
      <c r="A37" s="139" t="s">
        <v>199</v>
      </c>
      <c r="B37" s="140" t="s">
        <v>3</v>
      </c>
      <c r="C37" s="80">
        <v>0</v>
      </c>
      <c r="D37" s="80">
        <v>373.19036631773099</v>
      </c>
      <c r="E37" s="83">
        <v>458.31880705902131</v>
      </c>
      <c r="F37" s="22" t="s">
        <v>240</v>
      </c>
      <c r="G37" s="141" t="s">
        <v>242</v>
      </c>
      <c r="H37" s="142">
        <v>22.810996323740241</v>
      </c>
    </row>
    <row r="38" spans="1:8">
      <c r="A38" s="143"/>
      <c r="B38" s="136" t="s">
        <v>241</v>
      </c>
      <c r="C38" s="82">
        <v>0</v>
      </c>
      <c r="D38" s="82">
        <v>0</v>
      </c>
      <c r="E38" s="82">
        <v>343.73910529426598</v>
      </c>
      <c r="F38" s="27"/>
      <c r="G38" s="144" t="s">
        <v>242</v>
      </c>
      <c r="H38" s="138"/>
    </row>
    <row r="39" spans="1:8">
      <c r="A39" s="139" t="s">
        <v>200</v>
      </c>
      <c r="B39" s="140" t="s">
        <v>3</v>
      </c>
      <c r="C39" s="80">
        <v>0</v>
      </c>
      <c r="D39" s="80">
        <v>59.496815835761097</v>
      </c>
      <c r="E39" s="83">
        <v>71.048223362779197</v>
      </c>
      <c r="F39" s="22" t="s">
        <v>240</v>
      </c>
      <c r="G39" s="145" t="s">
        <v>242</v>
      </c>
      <c r="H39" s="142">
        <v>19.415169307388425</v>
      </c>
    </row>
    <row r="40" spans="1:8">
      <c r="A40" s="143"/>
      <c r="B40" s="136" t="s">
        <v>241</v>
      </c>
      <c r="C40" s="82">
        <v>0</v>
      </c>
      <c r="D40" s="82">
        <v>0</v>
      </c>
      <c r="E40" s="82">
        <v>53.286167522084398</v>
      </c>
      <c r="F40" s="27"/>
      <c r="G40" s="137" t="s">
        <v>242</v>
      </c>
      <c r="H40" s="138"/>
    </row>
    <row r="41" spans="1:8">
      <c r="A41" s="139" t="s">
        <v>201</v>
      </c>
      <c r="B41" s="140" t="s">
        <v>3</v>
      </c>
      <c r="C41" s="80">
        <v>0</v>
      </c>
      <c r="D41" s="80">
        <v>31.3415128452537</v>
      </c>
      <c r="E41" s="83">
        <v>50.586767343148665</v>
      </c>
      <c r="F41" s="22" t="s">
        <v>240</v>
      </c>
      <c r="G41" s="134" t="s">
        <v>242</v>
      </c>
      <c r="H41" s="135">
        <v>61.404995326539989</v>
      </c>
    </row>
    <row r="42" spans="1:8">
      <c r="A42" s="143"/>
      <c r="B42" s="136" t="s">
        <v>241</v>
      </c>
      <c r="C42" s="82">
        <v>0</v>
      </c>
      <c r="D42" s="82">
        <v>0</v>
      </c>
      <c r="E42" s="82">
        <v>37.940075507361499</v>
      </c>
      <c r="F42" s="27"/>
      <c r="G42" s="146" t="s">
        <v>242</v>
      </c>
      <c r="H42" s="135"/>
    </row>
    <row r="43" spans="1:8">
      <c r="A43" s="139" t="s">
        <v>202</v>
      </c>
      <c r="B43" s="140" t="s">
        <v>3</v>
      </c>
      <c r="C43" s="80">
        <v>0</v>
      </c>
      <c r="D43" s="80">
        <v>28.304374342089499</v>
      </c>
      <c r="E43" s="83">
        <v>38.113750834136667</v>
      </c>
      <c r="F43" s="22" t="s">
        <v>240</v>
      </c>
      <c r="G43" s="145" t="s">
        <v>242</v>
      </c>
      <c r="H43" s="142">
        <v>34.65675083819221</v>
      </c>
    </row>
    <row r="44" spans="1:8">
      <c r="A44" s="143"/>
      <c r="B44" s="136" t="s">
        <v>241</v>
      </c>
      <c r="C44" s="82">
        <v>0</v>
      </c>
      <c r="D44" s="82">
        <v>0</v>
      </c>
      <c r="E44" s="82">
        <v>28.5853131256025</v>
      </c>
      <c r="F44" s="27"/>
      <c r="G44" s="137" t="s">
        <v>242</v>
      </c>
      <c r="H44" s="138"/>
    </row>
    <row r="45" spans="1:8">
      <c r="A45" s="139" t="s">
        <v>203</v>
      </c>
      <c r="B45" s="140" t="s">
        <v>3</v>
      </c>
      <c r="C45" s="80">
        <v>0</v>
      </c>
      <c r="D45" s="80">
        <v>10.711329638417901</v>
      </c>
      <c r="E45" s="83">
        <v>10.223758185493987</v>
      </c>
      <c r="F45" s="22" t="s">
        <v>240</v>
      </c>
      <c r="G45" s="145" t="s">
        <v>242</v>
      </c>
      <c r="H45" s="142">
        <v>-4.5519227713351427</v>
      </c>
    </row>
    <row r="46" spans="1:8">
      <c r="A46" s="139"/>
      <c r="B46" s="136" t="s">
        <v>241</v>
      </c>
      <c r="C46" s="82">
        <v>0</v>
      </c>
      <c r="D46" s="82">
        <v>0</v>
      </c>
      <c r="E46" s="82">
        <v>7.6678186391204903</v>
      </c>
      <c r="F46" s="27"/>
      <c r="G46" s="137" t="s">
        <v>242</v>
      </c>
      <c r="H46" s="138"/>
    </row>
    <row r="47" spans="1:8">
      <c r="A47" s="147" t="s">
        <v>204</v>
      </c>
      <c r="B47" s="140" t="s">
        <v>3</v>
      </c>
      <c r="C47" s="80">
        <v>0</v>
      </c>
      <c r="D47" s="80">
        <v>56.526842381014902</v>
      </c>
      <c r="E47" s="83">
        <v>76.522489372594535</v>
      </c>
      <c r="F47" s="22" t="s">
        <v>240</v>
      </c>
      <c r="G47" s="134" t="s">
        <v>242</v>
      </c>
      <c r="H47" s="135">
        <v>35.373720075854379</v>
      </c>
    </row>
    <row r="48" spans="1:8">
      <c r="A48" s="143"/>
      <c r="B48" s="136" t="s">
        <v>241</v>
      </c>
      <c r="C48" s="82">
        <v>0</v>
      </c>
      <c r="D48" s="82">
        <v>0</v>
      </c>
      <c r="E48" s="82">
        <v>57.391867029445898</v>
      </c>
      <c r="F48" s="27"/>
      <c r="G48" s="146" t="s">
        <v>242</v>
      </c>
      <c r="H48" s="135"/>
    </row>
    <row r="49" spans="1:9">
      <c r="A49" s="147" t="s">
        <v>205</v>
      </c>
      <c r="B49" s="140" t="s">
        <v>3</v>
      </c>
      <c r="C49" s="80">
        <v>0</v>
      </c>
      <c r="D49" s="80">
        <v>6.0638809484179097</v>
      </c>
      <c r="E49" s="83">
        <v>6.6656602254940003</v>
      </c>
      <c r="F49" s="22" t="s">
        <v>240</v>
      </c>
      <c r="G49" s="145" t="s">
        <v>242</v>
      </c>
      <c r="H49" s="142">
        <v>9.9239955763494407</v>
      </c>
    </row>
    <row r="50" spans="1:9">
      <c r="A50" s="143"/>
      <c r="B50" s="136" t="s">
        <v>241</v>
      </c>
      <c r="C50" s="82">
        <v>0</v>
      </c>
      <c r="D50" s="82">
        <v>0</v>
      </c>
      <c r="E50" s="82">
        <v>4.9992451691205</v>
      </c>
      <c r="F50" s="27"/>
      <c r="G50" s="137" t="s">
        <v>242</v>
      </c>
      <c r="H50" s="138"/>
    </row>
    <row r="51" spans="1:9">
      <c r="A51" s="147" t="s">
        <v>206</v>
      </c>
      <c r="B51" s="140" t="s">
        <v>3</v>
      </c>
      <c r="C51" s="80">
        <v>0</v>
      </c>
      <c r="D51" s="80">
        <v>43.287423742089501</v>
      </c>
      <c r="E51" s="83">
        <v>52.247869127470004</v>
      </c>
      <c r="F51" s="22" t="s">
        <v>240</v>
      </c>
      <c r="G51" s="145" t="s">
        <v>242</v>
      </c>
      <c r="H51" s="142">
        <v>20.699881422298702</v>
      </c>
    </row>
    <row r="52" spans="1:9">
      <c r="A52" s="143"/>
      <c r="B52" s="136" t="s">
        <v>241</v>
      </c>
      <c r="C52" s="82">
        <v>0</v>
      </c>
      <c r="D52" s="82">
        <v>0</v>
      </c>
      <c r="E52" s="82">
        <v>39.185901845602501</v>
      </c>
      <c r="F52" s="27"/>
      <c r="G52" s="137" t="s">
        <v>242</v>
      </c>
      <c r="H52" s="138"/>
    </row>
    <row r="53" spans="1:9">
      <c r="A53" s="139" t="s">
        <v>24</v>
      </c>
      <c r="B53" s="140" t="s">
        <v>3</v>
      </c>
      <c r="C53" s="80">
        <v>0</v>
      </c>
      <c r="D53" s="80">
        <v>114.850592301015</v>
      </c>
      <c r="E53" s="83">
        <v>156.13976761259468</v>
      </c>
      <c r="F53" s="22" t="s">
        <v>240</v>
      </c>
      <c r="G53" s="134" t="s">
        <v>242</v>
      </c>
      <c r="H53" s="135">
        <v>35.950337289827615</v>
      </c>
      <c r="I53" s="148"/>
    </row>
    <row r="54" spans="1:9" ht="13.5" thickBot="1">
      <c r="A54" s="149"/>
      <c r="B54" s="150" t="s">
        <v>241</v>
      </c>
      <c r="C54" s="86">
        <v>0</v>
      </c>
      <c r="D54" s="86">
        <v>0</v>
      </c>
      <c r="E54" s="86">
        <v>117.104825709446</v>
      </c>
      <c r="F54" s="44"/>
      <c r="G54" s="151" t="s">
        <v>242</v>
      </c>
      <c r="H54" s="152"/>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21</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221</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207</v>
      </c>
      <c r="B7" s="133" t="s">
        <v>3</v>
      </c>
      <c r="C7" s="20">
        <v>0</v>
      </c>
      <c r="D7" s="20">
        <v>455</v>
      </c>
      <c r="E7" s="79">
        <v>592</v>
      </c>
      <c r="F7" s="22" t="s">
        <v>240</v>
      </c>
      <c r="G7" s="134" t="s">
        <v>242</v>
      </c>
      <c r="H7" s="135">
        <v>30.109890109890102</v>
      </c>
    </row>
    <row r="8" spans="1:8" ht="12.75" customHeight="1">
      <c r="A8" s="210"/>
      <c r="B8" s="136" t="s">
        <v>241</v>
      </c>
      <c r="C8" s="26">
        <v>0</v>
      </c>
      <c r="D8" s="26">
        <v>0</v>
      </c>
      <c r="E8" s="26">
        <v>444</v>
      </c>
      <c r="F8" s="27"/>
      <c r="G8" s="137" t="s">
        <v>242</v>
      </c>
      <c r="H8" s="138"/>
    </row>
    <row r="9" spans="1:8">
      <c r="A9" s="139" t="s">
        <v>208</v>
      </c>
      <c r="B9" s="140" t="s">
        <v>3</v>
      </c>
      <c r="C9" s="20">
        <v>0</v>
      </c>
      <c r="D9" s="20">
        <v>235</v>
      </c>
      <c r="E9" s="21">
        <v>296</v>
      </c>
      <c r="F9" s="22" t="s">
        <v>240</v>
      </c>
      <c r="G9" s="141" t="s">
        <v>242</v>
      </c>
      <c r="H9" s="142">
        <v>25.957446808510639</v>
      </c>
    </row>
    <row r="10" spans="1:8">
      <c r="A10" s="143"/>
      <c r="B10" s="136" t="s">
        <v>241</v>
      </c>
      <c r="C10" s="26">
        <v>0</v>
      </c>
      <c r="D10" s="26">
        <v>0</v>
      </c>
      <c r="E10" s="26">
        <v>222</v>
      </c>
      <c r="F10" s="27"/>
      <c r="G10" s="144" t="s">
        <v>242</v>
      </c>
      <c r="H10" s="138"/>
    </row>
    <row r="11" spans="1:8">
      <c r="A11" s="139" t="s">
        <v>209</v>
      </c>
      <c r="B11" s="140" t="s">
        <v>3</v>
      </c>
      <c r="C11" s="20">
        <v>0</v>
      </c>
      <c r="D11" s="20">
        <v>72</v>
      </c>
      <c r="E11" s="21">
        <v>112</v>
      </c>
      <c r="F11" s="22" t="s">
        <v>240</v>
      </c>
      <c r="G11" s="145" t="s">
        <v>242</v>
      </c>
      <c r="H11" s="142">
        <v>55.555555555555571</v>
      </c>
    </row>
    <row r="12" spans="1:8">
      <c r="A12" s="143"/>
      <c r="B12" s="136" t="s">
        <v>241</v>
      </c>
      <c r="C12" s="26">
        <v>0</v>
      </c>
      <c r="D12" s="26">
        <v>0</v>
      </c>
      <c r="E12" s="26">
        <v>84</v>
      </c>
      <c r="F12" s="27"/>
      <c r="G12" s="137" t="s">
        <v>242</v>
      </c>
      <c r="H12" s="138"/>
    </row>
    <row r="13" spans="1:8">
      <c r="A13" s="139" t="s">
        <v>210</v>
      </c>
      <c r="B13" s="140" t="s">
        <v>3</v>
      </c>
      <c r="C13" s="20">
        <v>0</v>
      </c>
      <c r="D13" s="20">
        <v>32</v>
      </c>
      <c r="E13" s="21">
        <v>36</v>
      </c>
      <c r="F13" s="22" t="s">
        <v>240</v>
      </c>
      <c r="G13" s="134" t="s">
        <v>242</v>
      </c>
      <c r="H13" s="135">
        <v>12.5</v>
      </c>
    </row>
    <row r="14" spans="1:8">
      <c r="A14" s="143"/>
      <c r="B14" s="136" t="s">
        <v>241</v>
      </c>
      <c r="C14" s="26">
        <v>0</v>
      </c>
      <c r="D14" s="26">
        <v>0</v>
      </c>
      <c r="E14" s="26">
        <v>27</v>
      </c>
      <c r="F14" s="27"/>
      <c r="G14" s="146" t="s">
        <v>242</v>
      </c>
      <c r="H14" s="135"/>
    </row>
    <row r="15" spans="1:8">
      <c r="A15" s="139" t="s">
        <v>211</v>
      </c>
      <c r="B15" s="140" t="s">
        <v>3</v>
      </c>
      <c r="C15" s="20">
        <v>0</v>
      </c>
      <c r="D15" s="20">
        <v>2</v>
      </c>
      <c r="E15" s="21">
        <v>4</v>
      </c>
      <c r="F15" s="22" t="s">
        <v>240</v>
      </c>
      <c r="G15" s="145" t="s">
        <v>242</v>
      </c>
      <c r="H15" s="142">
        <v>100</v>
      </c>
    </row>
    <row r="16" spans="1:8">
      <c r="A16" s="143"/>
      <c r="B16" s="136" t="s">
        <v>241</v>
      </c>
      <c r="C16" s="26">
        <v>0</v>
      </c>
      <c r="D16" s="26">
        <v>0</v>
      </c>
      <c r="E16" s="26">
        <v>3</v>
      </c>
      <c r="F16" s="27"/>
      <c r="G16" s="137" t="s">
        <v>242</v>
      </c>
      <c r="H16" s="138"/>
    </row>
    <row r="17" spans="1:9">
      <c r="A17" s="139" t="s">
        <v>212</v>
      </c>
      <c r="B17" s="140" t="s">
        <v>3</v>
      </c>
      <c r="C17" s="20">
        <v>0</v>
      </c>
      <c r="D17" s="20">
        <v>21</v>
      </c>
      <c r="E17" s="21">
        <v>38.666666666666664</v>
      </c>
      <c r="F17" s="22" t="s">
        <v>240</v>
      </c>
      <c r="G17" s="145" t="s">
        <v>242</v>
      </c>
      <c r="H17" s="142">
        <v>84.126984126984127</v>
      </c>
    </row>
    <row r="18" spans="1:9">
      <c r="A18" s="143"/>
      <c r="B18" s="136" t="s">
        <v>241</v>
      </c>
      <c r="C18" s="26">
        <v>0</v>
      </c>
      <c r="D18" s="26">
        <v>0</v>
      </c>
      <c r="E18" s="26">
        <v>29</v>
      </c>
      <c r="F18" s="27"/>
      <c r="G18" s="137" t="s">
        <v>242</v>
      </c>
      <c r="H18" s="138"/>
    </row>
    <row r="19" spans="1:9">
      <c r="A19" s="139" t="s">
        <v>213</v>
      </c>
      <c r="B19" s="140" t="s">
        <v>3</v>
      </c>
      <c r="C19" s="20">
        <v>0</v>
      </c>
      <c r="D19" s="20">
        <v>96</v>
      </c>
      <c r="E19" s="21">
        <v>105.33333333333333</v>
      </c>
      <c r="F19" s="22" t="s">
        <v>240</v>
      </c>
      <c r="G19" s="134" t="s">
        <v>242</v>
      </c>
      <c r="H19" s="135">
        <v>9.7222222222222143</v>
      </c>
    </row>
    <row r="20" spans="1:9" ht="13.5" thickBot="1">
      <c r="A20" s="149"/>
      <c r="B20" s="150" t="s">
        <v>241</v>
      </c>
      <c r="C20" s="43">
        <v>0</v>
      </c>
      <c r="D20" s="43">
        <v>0</v>
      </c>
      <c r="E20" s="43">
        <v>79</v>
      </c>
      <c r="F20" s="44"/>
      <c r="G20" s="151" t="s">
        <v>242</v>
      </c>
      <c r="H20" s="152"/>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222</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207</v>
      </c>
      <c r="B35" s="133" t="s">
        <v>3</v>
      </c>
      <c r="C35" s="80">
        <v>0</v>
      </c>
      <c r="D35" s="80">
        <v>129.06116876264201</v>
      </c>
      <c r="E35" s="81">
        <v>373.35533238658536</v>
      </c>
      <c r="F35" s="22" t="s">
        <v>240</v>
      </c>
      <c r="G35" s="134" t="s">
        <v>242</v>
      </c>
      <c r="H35" s="135">
        <v>189.28556588018182</v>
      </c>
    </row>
    <row r="36" spans="1:8" ht="12.75" customHeight="1">
      <c r="A36" s="210"/>
      <c r="B36" s="136" t="s">
        <v>241</v>
      </c>
      <c r="C36" s="82">
        <v>0</v>
      </c>
      <c r="D36" s="82">
        <v>0</v>
      </c>
      <c r="E36" s="82">
        <v>280.01649928993902</v>
      </c>
      <c r="F36" s="27"/>
      <c r="G36" s="137" t="s">
        <v>242</v>
      </c>
      <c r="H36" s="138"/>
    </row>
    <row r="37" spans="1:8">
      <c r="A37" s="139" t="s">
        <v>208</v>
      </c>
      <c r="B37" s="140" t="s">
        <v>3</v>
      </c>
      <c r="C37" s="80">
        <v>0</v>
      </c>
      <c r="D37" s="80">
        <v>70.368766974705693</v>
      </c>
      <c r="E37" s="83">
        <v>206.83263855368668</v>
      </c>
      <c r="F37" s="22" t="s">
        <v>240</v>
      </c>
      <c r="G37" s="141" t="s">
        <v>242</v>
      </c>
      <c r="H37" s="142">
        <v>193.92676246271787</v>
      </c>
    </row>
    <row r="38" spans="1:8">
      <c r="A38" s="143"/>
      <c r="B38" s="136" t="s">
        <v>241</v>
      </c>
      <c r="C38" s="82">
        <v>0</v>
      </c>
      <c r="D38" s="82">
        <v>0</v>
      </c>
      <c r="E38" s="82">
        <v>155.124478915265</v>
      </c>
      <c r="F38" s="27"/>
      <c r="G38" s="144" t="s">
        <v>242</v>
      </c>
      <c r="H38" s="138"/>
    </row>
    <row r="39" spans="1:8">
      <c r="A39" s="139" t="s">
        <v>209</v>
      </c>
      <c r="B39" s="140" t="s">
        <v>3</v>
      </c>
      <c r="C39" s="80">
        <v>0</v>
      </c>
      <c r="D39" s="80">
        <v>21.926340324901901</v>
      </c>
      <c r="E39" s="83">
        <v>69.764877740117868</v>
      </c>
      <c r="F39" s="22" t="s">
        <v>240</v>
      </c>
      <c r="G39" s="145" t="s">
        <v>242</v>
      </c>
      <c r="H39" s="142">
        <v>218.17839505521766</v>
      </c>
    </row>
    <row r="40" spans="1:8">
      <c r="A40" s="143"/>
      <c r="B40" s="136" t="s">
        <v>241</v>
      </c>
      <c r="C40" s="82">
        <v>0</v>
      </c>
      <c r="D40" s="82">
        <v>0</v>
      </c>
      <c r="E40" s="82">
        <v>52.323658305088401</v>
      </c>
      <c r="F40" s="27"/>
      <c r="G40" s="137" t="s">
        <v>242</v>
      </c>
      <c r="H40" s="138"/>
    </row>
    <row r="41" spans="1:8">
      <c r="A41" s="139" t="s">
        <v>210</v>
      </c>
      <c r="B41" s="140" t="s">
        <v>3</v>
      </c>
      <c r="C41" s="80">
        <v>0</v>
      </c>
      <c r="D41" s="80">
        <v>9.5357211381320806</v>
      </c>
      <c r="E41" s="83">
        <v>21.784545019329332</v>
      </c>
      <c r="F41" s="22" t="s">
        <v>240</v>
      </c>
      <c r="G41" s="134" t="s">
        <v>242</v>
      </c>
      <c r="H41" s="135">
        <v>128.45199333919103</v>
      </c>
    </row>
    <row r="42" spans="1:8">
      <c r="A42" s="143"/>
      <c r="B42" s="136" t="s">
        <v>241</v>
      </c>
      <c r="C42" s="82">
        <v>0</v>
      </c>
      <c r="D42" s="82">
        <v>0</v>
      </c>
      <c r="E42" s="82">
        <v>16.338408764497</v>
      </c>
      <c r="F42" s="27"/>
      <c r="G42" s="146" t="s">
        <v>242</v>
      </c>
      <c r="H42" s="135"/>
    </row>
    <row r="43" spans="1:8">
      <c r="A43" s="139" t="s">
        <v>211</v>
      </c>
      <c r="B43" s="140" t="s">
        <v>3</v>
      </c>
      <c r="C43" s="80">
        <v>0</v>
      </c>
      <c r="D43" s="80">
        <v>0.139544227626415</v>
      </c>
      <c r="E43" s="83">
        <v>2.72357567053252</v>
      </c>
      <c r="F43" s="22" t="s">
        <v>240</v>
      </c>
      <c r="G43" s="145" t="s">
        <v>242</v>
      </c>
      <c r="H43" s="142">
        <v>1851.7651979299512</v>
      </c>
    </row>
    <row r="44" spans="1:8">
      <c r="A44" s="143"/>
      <c r="B44" s="136" t="s">
        <v>241</v>
      </c>
      <c r="C44" s="82">
        <v>0</v>
      </c>
      <c r="D44" s="82">
        <v>0</v>
      </c>
      <c r="E44" s="82">
        <v>2.0426817528993899</v>
      </c>
      <c r="F44" s="27"/>
      <c r="G44" s="137" t="s">
        <v>242</v>
      </c>
      <c r="H44" s="138"/>
    </row>
    <row r="45" spans="1:8">
      <c r="A45" s="139" t="s">
        <v>212</v>
      </c>
      <c r="B45" s="140" t="s">
        <v>3</v>
      </c>
      <c r="C45" s="80">
        <v>0</v>
      </c>
      <c r="D45" s="80">
        <v>5.7776326828792497</v>
      </c>
      <c r="E45" s="83">
        <v>15.872060344930935</v>
      </c>
      <c r="F45" s="22" t="s">
        <v>240</v>
      </c>
      <c r="G45" s="145" t="s">
        <v>242</v>
      </c>
      <c r="H45" s="142">
        <v>174.71563555717745</v>
      </c>
    </row>
    <row r="46" spans="1:8">
      <c r="A46" s="143"/>
      <c r="B46" s="136" t="s">
        <v>241</v>
      </c>
      <c r="C46" s="82">
        <v>0</v>
      </c>
      <c r="D46" s="82">
        <v>0</v>
      </c>
      <c r="E46" s="82">
        <v>11.904045258698201</v>
      </c>
      <c r="F46" s="27"/>
      <c r="G46" s="137" t="s">
        <v>242</v>
      </c>
      <c r="H46" s="138"/>
    </row>
    <row r="47" spans="1:8">
      <c r="A47" s="139" t="s">
        <v>213</v>
      </c>
      <c r="B47" s="140" t="s">
        <v>3</v>
      </c>
      <c r="C47" s="80">
        <v>0</v>
      </c>
      <c r="D47" s="80">
        <v>21.3131634143962</v>
      </c>
      <c r="E47" s="83">
        <v>56.377635057987867</v>
      </c>
      <c r="F47" s="22" t="s">
        <v>240</v>
      </c>
      <c r="G47" s="134" t="s">
        <v>242</v>
      </c>
      <c r="H47" s="135">
        <v>164.52025896778417</v>
      </c>
    </row>
    <row r="48" spans="1:8" ht="13.5" thickBot="1">
      <c r="A48" s="149"/>
      <c r="B48" s="150" t="s">
        <v>241</v>
      </c>
      <c r="C48" s="86">
        <v>0</v>
      </c>
      <c r="D48" s="86">
        <v>0</v>
      </c>
      <c r="E48" s="86">
        <v>42.283226293490898</v>
      </c>
      <c r="F48" s="44"/>
      <c r="G48" s="151" t="s">
        <v>242</v>
      </c>
      <c r="H48" s="152"/>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22</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223</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214</v>
      </c>
      <c r="B7" s="133" t="s">
        <v>3</v>
      </c>
      <c r="C7" s="20">
        <v>0</v>
      </c>
      <c r="D7" s="20">
        <v>179542</v>
      </c>
      <c r="E7" s="79">
        <v>192315.40251052534</v>
      </c>
      <c r="F7" s="22" t="s">
        <v>240</v>
      </c>
      <c r="G7" s="134" t="s">
        <v>242</v>
      </c>
      <c r="H7" s="135">
        <v>7.1144370178149501</v>
      </c>
    </row>
    <row r="8" spans="1:8" ht="12.75" customHeight="1">
      <c r="A8" s="210"/>
      <c r="B8" s="136" t="s">
        <v>241</v>
      </c>
      <c r="C8" s="26">
        <v>0</v>
      </c>
      <c r="D8" s="26">
        <v>0</v>
      </c>
      <c r="E8" s="26">
        <v>144236.55188289401</v>
      </c>
      <c r="F8" s="27"/>
      <c r="G8" s="137" t="s">
        <v>242</v>
      </c>
      <c r="H8" s="138"/>
    </row>
    <row r="9" spans="1:8">
      <c r="A9" s="139" t="s">
        <v>234</v>
      </c>
      <c r="B9" s="140" t="s">
        <v>3</v>
      </c>
      <c r="C9" s="20">
        <v>0</v>
      </c>
      <c r="D9" s="20">
        <v>11159</v>
      </c>
      <c r="E9" s="21">
        <v>8338.3734749947344</v>
      </c>
      <c r="F9" s="22" t="s">
        <v>240</v>
      </c>
      <c r="G9" s="141" t="s">
        <v>242</v>
      </c>
      <c r="H9" s="142">
        <v>-25.276696164578055</v>
      </c>
    </row>
    <row r="10" spans="1:8">
      <c r="A10" s="143"/>
      <c r="B10" s="136" t="s">
        <v>241</v>
      </c>
      <c r="C10" s="26">
        <v>0</v>
      </c>
      <c r="D10" s="26">
        <v>0</v>
      </c>
      <c r="E10" s="26">
        <v>6253.7801062460503</v>
      </c>
      <c r="F10" s="27"/>
      <c r="G10" s="144" t="s">
        <v>242</v>
      </c>
      <c r="H10" s="138"/>
    </row>
    <row r="11" spans="1:8">
      <c r="A11" s="139" t="s">
        <v>215</v>
      </c>
      <c r="B11" s="140" t="s">
        <v>3</v>
      </c>
      <c r="C11" s="20">
        <v>0</v>
      </c>
      <c r="D11" s="20">
        <v>105003</v>
      </c>
      <c r="E11" s="21">
        <v>115847.09535416627</v>
      </c>
      <c r="F11" s="22" t="s">
        <v>240</v>
      </c>
      <c r="G11" s="145" t="s">
        <v>242</v>
      </c>
      <c r="H11" s="142">
        <v>10.32741479211667</v>
      </c>
    </row>
    <row r="12" spans="1:8">
      <c r="A12" s="143"/>
      <c r="B12" s="136" t="s">
        <v>241</v>
      </c>
      <c r="C12" s="26">
        <v>0</v>
      </c>
      <c r="D12" s="26">
        <v>0</v>
      </c>
      <c r="E12" s="26">
        <v>86885.321515624702</v>
      </c>
      <c r="F12" s="27"/>
      <c r="G12" s="137" t="s">
        <v>242</v>
      </c>
      <c r="H12" s="138"/>
    </row>
    <row r="13" spans="1:8">
      <c r="A13" s="139" t="s">
        <v>216</v>
      </c>
      <c r="B13" s="140" t="s">
        <v>3</v>
      </c>
      <c r="C13" s="20">
        <v>0</v>
      </c>
      <c r="D13" s="20">
        <v>65527</v>
      </c>
      <c r="E13" s="21">
        <v>66476.096294377203</v>
      </c>
      <c r="F13" s="22" t="s">
        <v>240</v>
      </c>
      <c r="G13" s="134" t="s">
        <v>242</v>
      </c>
      <c r="H13" s="135">
        <v>1.4484049237370726</v>
      </c>
    </row>
    <row r="14" spans="1:8">
      <c r="A14" s="143"/>
      <c r="B14" s="136" t="s">
        <v>241</v>
      </c>
      <c r="C14" s="26">
        <v>0</v>
      </c>
      <c r="D14" s="26">
        <v>0</v>
      </c>
      <c r="E14" s="26">
        <v>49857.072220782902</v>
      </c>
      <c r="F14" s="27"/>
      <c r="G14" s="146" t="s">
        <v>242</v>
      </c>
      <c r="H14" s="135"/>
    </row>
    <row r="15" spans="1:8">
      <c r="A15" s="139" t="s">
        <v>217</v>
      </c>
      <c r="B15" s="140" t="s">
        <v>3</v>
      </c>
      <c r="C15" s="20">
        <v>0</v>
      </c>
      <c r="D15" s="20">
        <v>3355</v>
      </c>
      <c r="E15" s="21">
        <v>3591.1306292872</v>
      </c>
      <c r="F15" s="22" t="s">
        <v>240</v>
      </c>
      <c r="G15" s="145" t="s">
        <v>242</v>
      </c>
      <c r="H15" s="142">
        <v>7.0381707686199633</v>
      </c>
    </row>
    <row r="16" spans="1:8">
      <c r="A16" s="143"/>
      <c r="B16" s="136" t="s">
        <v>241</v>
      </c>
      <c r="C16" s="26">
        <v>0</v>
      </c>
      <c r="D16" s="26">
        <v>0</v>
      </c>
      <c r="E16" s="26">
        <v>2693.3479719654001</v>
      </c>
      <c r="F16" s="27"/>
      <c r="G16" s="137" t="s">
        <v>242</v>
      </c>
      <c r="H16" s="138"/>
    </row>
    <row r="17" spans="1:9">
      <c r="A17" s="139" t="s">
        <v>218</v>
      </c>
      <c r="B17" s="140" t="s">
        <v>3</v>
      </c>
      <c r="C17" s="20">
        <v>0</v>
      </c>
      <c r="D17" s="20">
        <v>12571</v>
      </c>
      <c r="E17" s="21">
        <v>10265.53666126936</v>
      </c>
      <c r="F17" s="22" t="s">
        <v>240</v>
      </c>
      <c r="G17" s="134" t="s">
        <v>242</v>
      </c>
      <c r="H17" s="135">
        <v>-18.339538133248269</v>
      </c>
    </row>
    <row r="18" spans="1:9" ht="13.5" thickBot="1">
      <c r="A18" s="149"/>
      <c r="B18" s="150" t="s">
        <v>241</v>
      </c>
      <c r="C18" s="43">
        <v>0</v>
      </c>
      <c r="D18" s="43">
        <v>0</v>
      </c>
      <c r="E18" s="43">
        <v>7699.1524959520202</v>
      </c>
      <c r="F18" s="44"/>
      <c r="G18" s="151" t="s">
        <v>242</v>
      </c>
      <c r="H18" s="152"/>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224</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214</v>
      </c>
      <c r="B35" s="133" t="s">
        <v>3</v>
      </c>
      <c r="C35" s="80">
        <v>0</v>
      </c>
      <c r="D35" s="80">
        <v>562.24680055355304</v>
      </c>
      <c r="E35" s="81">
        <v>668.14022133481205</v>
      </c>
      <c r="F35" s="22" t="s">
        <v>240</v>
      </c>
      <c r="G35" s="134" t="s">
        <v>242</v>
      </c>
      <c r="H35" s="135">
        <v>18.833974809105712</v>
      </c>
    </row>
    <row r="36" spans="1:8" ht="12.75" customHeight="1">
      <c r="A36" s="210"/>
      <c r="B36" s="136" t="s">
        <v>241</v>
      </c>
      <c r="C36" s="82">
        <v>0</v>
      </c>
      <c r="D36" s="82">
        <v>0</v>
      </c>
      <c r="E36" s="82">
        <v>501.10516600110901</v>
      </c>
      <c r="F36" s="27"/>
      <c r="G36" s="137" t="s">
        <v>242</v>
      </c>
      <c r="H36" s="138"/>
    </row>
    <row r="37" spans="1:8">
      <c r="A37" s="139" t="s">
        <v>234</v>
      </c>
      <c r="B37" s="140" t="s">
        <v>3</v>
      </c>
      <c r="C37" s="80">
        <v>0</v>
      </c>
      <c r="D37" s="80">
        <v>202.58026053560801</v>
      </c>
      <c r="E37" s="83">
        <v>210.73780560506</v>
      </c>
      <c r="F37" s="22" t="s">
        <v>240</v>
      </c>
      <c r="G37" s="141" t="s">
        <v>242</v>
      </c>
      <c r="H37" s="142">
        <v>4.0268212943768589</v>
      </c>
    </row>
    <row r="38" spans="1:8">
      <c r="A38" s="143"/>
      <c r="B38" s="136" t="s">
        <v>241</v>
      </c>
      <c r="C38" s="82">
        <v>0</v>
      </c>
      <c r="D38" s="82">
        <v>0</v>
      </c>
      <c r="E38" s="82">
        <v>158.05335420379501</v>
      </c>
      <c r="F38" s="27"/>
      <c r="G38" s="144" t="s">
        <v>242</v>
      </c>
      <c r="H38" s="138"/>
    </row>
    <row r="39" spans="1:8">
      <c r="A39" s="139" t="s">
        <v>215</v>
      </c>
      <c r="B39" s="140" t="s">
        <v>3</v>
      </c>
      <c r="C39" s="80">
        <v>0</v>
      </c>
      <c r="D39" s="80">
        <v>138.81392867252401</v>
      </c>
      <c r="E39" s="83">
        <v>173.97517479126932</v>
      </c>
      <c r="F39" s="22" t="s">
        <v>240</v>
      </c>
      <c r="G39" s="145" t="s">
        <v>242</v>
      </c>
      <c r="H39" s="142">
        <v>25.329768024716188</v>
      </c>
    </row>
    <row r="40" spans="1:8">
      <c r="A40" s="143"/>
      <c r="B40" s="136" t="s">
        <v>241</v>
      </c>
      <c r="C40" s="82">
        <v>0</v>
      </c>
      <c r="D40" s="82">
        <v>0</v>
      </c>
      <c r="E40" s="82">
        <v>130.481381093452</v>
      </c>
      <c r="F40" s="27"/>
      <c r="G40" s="137" t="s">
        <v>242</v>
      </c>
      <c r="H40" s="138"/>
    </row>
    <row r="41" spans="1:8">
      <c r="A41" s="139" t="s">
        <v>216</v>
      </c>
      <c r="B41" s="140" t="s">
        <v>3</v>
      </c>
      <c r="C41" s="80">
        <v>0</v>
      </c>
      <c r="D41" s="80">
        <v>170.617133252337</v>
      </c>
      <c r="E41" s="83">
        <v>211.06044541951334</v>
      </c>
      <c r="F41" s="22" t="s">
        <v>240</v>
      </c>
      <c r="G41" s="134" t="s">
        <v>242</v>
      </c>
      <c r="H41" s="135">
        <v>23.704132988427389</v>
      </c>
    </row>
    <row r="42" spans="1:8">
      <c r="A42" s="143"/>
      <c r="B42" s="136" t="s">
        <v>241</v>
      </c>
      <c r="C42" s="82">
        <v>0</v>
      </c>
      <c r="D42" s="82">
        <v>0</v>
      </c>
      <c r="E42" s="82">
        <v>158.295334064635</v>
      </c>
      <c r="F42" s="27"/>
      <c r="G42" s="146" t="s">
        <v>242</v>
      </c>
      <c r="H42" s="135"/>
    </row>
    <row r="43" spans="1:8">
      <c r="A43" s="139" t="s">
        <v>217</v>
      </c>
      <c r="B43" s="140" t="s">
        <v>3</v>
      </c>
      <c r="C43" s="80">
        <v>0</v>
      </c>
      <c r="D43" s="80">
        <v>9.0937188266355307</v>
      </c>
      <c r="E43" s="83">
        <v>12.462675733870974</v>
      </c>
      <c r="F43" s="22" t="s">
        <v>240</v>
      </c>
      <c r="G43" s="145" t="s">
        <v>242</v>
      </c>
      <c r="H43" s="142">
        <v>37.047075805420292</v>
      </c>
    </row>
    <row r="44" spans="1:8">
      <c r="A44" s="143"/>
      <c r="B44" s="136" t="s">
        <v>241</v>
      </c>
      <c r="C44" s="82">
        <v>0</v>
      </c>
      <c r="D44" s="82">
        <v>0</v>
      </c>
      <c r="E44" s="82">
        <v>9.3470068004032303</v>
      </c>
      <c r="F44" s="27"/>
      <c r="G44" s="137" t="s">
        <v>242</v>
      </c>
      <c r="H44" s="138"/>
    </row>
    <row r="45" spans="1:8">
      <c r="A45" s="139" t="s">
        <v>218</v>
      </c>
      <c r="B45" s="140" t="s">
        <v>3</v>
      </c>
      <c r="C45" s="80">
        <v>0</v>
      </c>
      <c r="D45" s="80">
        <v>41.141759266448702</v>
      </c>
      <c r="E45" s="83">
        <v>59.904119785098267</v>
      </c>
      <c r="F45" s="22" t="s">
        <v>240</v>
      </c>
      <c r="G45" s="134" t="s">
        <v>242</v>
      </c>
      <c r="H45" s="135">
        <v>45.60417651840757</v>
      </c>
    </row>
    <row r="46" spans="1:8" ht="13.5" thickBot="1">
      <c r="A46" s="149"/>
      <c r="B46" s="150" t="s">
        <v>241</v>
      </c>
      <c r="C46" s="86">
        <v>0</v>
      </c>
      <c r="D46" s="86">
        <v>0</v>
      </c>
      <c r="E46" s="86">
        <v>44.928089838823702</v>
      </c>
      <c r="F46" s="44"/>
      <c r="G46" s="151" t="s">
        <v>242</v>
      </c>
      <c r="H46" s="152"/>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23</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2</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2014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+B123</f>
        <v>Finans Norge / Skadestatistikk</v>
      </c>
      <c r="H61" s="193">
        <v>1</v>
      </c>
      <c r="I61" s="77"/>
    </row>
    <row r="62" spans="1:14" ht="12.75" customHeight="1">
      <c r="B62" s="54" t="str">
        <f>+B124</f>
        <v>Skadestatistikk for landbasert forsikring 3. kvartal 2014</v>
      </c>
      <c r="H62" s="194"/>
      <c r="I62" s="77"/>
    </row>
    <row r="63" spans="1:14" ht="12.75" customHeight="1">
      <c r="I63" s="77"/>
    </row>
    <row r="64" spans="1:14" ht="12.75" customHeight="1">
      <c r="I64" s="77"/>
    </row>
    <row r="66" spans="1:13" ht="12.75" customHeight="1">
      <c r="A66" s="91" t="s">
        <v>127</v>
      </c>
      <c r="B66" s="73" t="s">
        <v>225</v>
      </c>
      <c r="H66" s="76">
        <f>H48+1</f>
        <v>21</v>
      </c>
    </row>
    <row r="67" spans="1:13" ht="12.75" customHeight="1">
      <c r="B67" s="73" t="s">
        <v>226</v>
      </c>
      <c r="H67" s="76">
        <f>H66</f>
        <v>21</v>
      </c>
    </row>
    <row r="68" spans="1:13" ht="12.75" customHeight="1">
      <c r="A68" s="91" t="s">
        <v>128</v>
      </c>
      <c r="B68" s="73" t="s">
        <v>227</v>
      </c>
      <c r="H68" s="76">
        <f>H67+1</f>
        <v>22</v>
      </c>
    </row>
    <row r="69" spans="1:13" ht="12.75" customHeight="1">
      <c r="B69" s="73" t="s">
        <v>228</v>
      </c>
      <c r="H69" s="76">
        <f>H68</f>
        <v>22</v>
      </c>
    </row>
    <row r="70" spans="1:13" ht="12.75" customHeight="1">
      <c r="A70" s="91" t="s">
        <v>129</v>
      </c>
      <c r="B70" s="73" t="s">
        <v>229</v>
      </c>
      <c r="H70" s="76">
        <f>H69+1</f>
        <v>23</v>
      </c>
      <c r="J70"/>
      <c r="K70"/>
      <c r="L70"/>
      <c r="M70"/>
    </row>
    <row r="71" spans="1:13" ht="12.75" customHeight="1">
      <c r="B71" s="73" t="s">
        <v>230</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231</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232</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233</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54" t="str">
        <f>"Finans Norge / Skadestatistikk"</f>
        <v>Finans Norge / Skadestatistikk</v>
      </c>
      <c r="H123" s="193">
        <v>2</v>
      </c>
      <c r="I123"/>
      <c r="J123" s="69"/>
      <c r="K123" s="69"/>
      <c r="L123" s="69"/>
    </row>
    <row r="124" spans="2:13" ht="12.75" customHeight="1">
      <c r="B124" s="54" t="str">
        <f>"Skadestatistikk for landbasert forsikring 3. kvartal 2014"</f>
        <v>Skadestatistikk for landbasert forsikring 3. kvartal 2014</v>
      </c>
      <c r="H124" s="194"/>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61</v>
      </c>
      <c r="B7" s="19" t="s">
        <v>3</v>
      </c>
      <c r="C7" s="20">
        <v>299510</v>
      </c>
      <c r="D7" s="20">
        <v>317630</v>
      </c>
      <c r="E7" s="79">
        <v>322067.18387477554</v>
      </c>
      <c r="F7" s="22" t="s">
        <v>240</v>
      </c>
      <c r="G7" s="23">
        <v>7.5313625170363423</v>
      </c>
      <c r="H7" s="24">
        <v>1.3969662420978892</v>
      </c>
    </row>
    <row r="8" spans="1:8">
      <c r="A8" s="199"/>
      <c r="B8" s="25" t="s">
        <v>241</v>
      </c>
      <c r="C8" s="26">
        <v>220772.454545455</v>
      </c>
      <c r="D8" s="26">
        <v>239879</v>
      </c>
      <c r="E8" s="26">
        <v>241255</v>
      </c>
      <c r="F8" s="27"/>
      <c r="G8" s="28">
        <v>9.2776725686708517</v>
      </c>
      <c r="H8" s="29">
        <v>0.57362253469457869</v>
      </c>
    </row>
    <row r="9" spans="1:8">
      <c r="A9" s="30" t="s">
        <v>62</v>
      </c>
      <c r="B9" s="31" t="s">
        <v>3</v>
      </c>
      <c r="C9" s="20">
        <v>100045</v>
      </c>
      <c r="D9" s="20">
        <v>104271</v>
      </c>
      <c r="E9" s="21">
        <v>108898.98191717236</v>
      </c>
      <c r="F9" s="22" t="s">
        <v>240</v>
      </c>
      <c r="G9" s="32">
        <v>8.8499994174345176</v>
      </c>
      <c r="H9" s="33">
        <v>4.4384171218961939</v>
      </c>
    </row>
    <row r="10" spans="1:8">
      <c r="A10" s="34"/>
      <c r="B10" s="25" t="s">
        <v>241</v>
      </c>
      <c r="C10" s="26">
        <v>78419.5</v>
      </c>
      <c r="D10" s="26">
        <v>78493</v>
      </c>
      <c r="E10" s="26">
        <v>83074.25</v>
      </c>
      <c r="F10" s="27"/>
      <c r="G10" s="35">
        <v>5.9357047673091614</v>
      </c>
      <c r="H10" s="29">
        <v>5.8365077140636714</v>
      </c>
    </row>
    <row r="11" spans="1:8">
      <c r="A11" s="30" t="s">
        <v>47</v>
      </c>
      <c r="B11" s="31" t="s">
        <v>3</v>
      </c>
      <c r="C11" s="20">
        <v>8274</v>
      </c>
      <c r="D11" s="20">
        <v>9861</v>
      </c>
      <c r="E11" s="21">
        <v>13822.668347714201</v>
      </c>
      <c r="F11" s="22" t="s">
        <v>240</v>
      </c>
      <c r="G11" s="37">
        <v>67.061498038605293</v>
      </c>
      <c r="H11" s="33">
        <v>40.17511761194811</v>
      </c>
    </row>
    <row r="12" spans="1:8">
      <c r="A12" s="34"/>
      <c r="B12" s="25" t="s">
        <v>241</v>
      </c>
      <c r="C12" s="26">
        <v>6435.7981481481502</v>
      </c>
      <c r="D12" s="26">
        <v>7296</v>
      </c>
      <c r="E12" s="26">
        <v>10396.25</v>
      </c>
      <c r="F12" s="27"/>
      <c r="G12" s="28">
        <v>61.537850639262814</v>
      </c>
      <c r="H12" s="29">
        <v>42.492461622807014</v>
      </c>
    </row>
    <row r="13" spans="1:8">
      <c r="A13" s="30" t="s">
        <v>48</v>
      </c>
      <c r="B13" s="31" t="s">
        <v>3</v>
      </c>
      <c r="C13" s="20">
        <v>96673</v>
      </c>
      <c r="D13" s="20">
        <v>98034</v>
      </c>
      <c r="E13" s="21">
        <v>101020.0969955093</v>
      </c>
      <c r="F13" s="22" t="s">
        <v>240</v>
      </c>
      <c r="G13" s="23">
        <v>4.4967022803774626</v>
      </c>
      <c r="H13" s="24">
        <v>3.0459809816077126</v>
      </c>
    </row>
    <row r="14" spans="1:8">
      <c r="A14" s="34"/>
      <c r="B14" s="25" t="s">
        <v>241</v>
      </c>
      <c r="C14" s="26">
        <v>73712.183333333305</v>
      </c>
      <c r="D14" s="26">
        <v>72884</v>
      </c>
      <c r="E14" s="26">
        <v>75734.2</v>
      </c>
      <c r="F14" s="27"/>
      <c r="G14" s="38">
        <v>2.7431241013754004</v>
      </c>
      <c r="H14" s="24">
        <v>3.9105976620382989</v>
      </c>
    </row>
    <row r="15" spans="1:8">
      <c r="A15" s="30" t="s">
        <v>49</v>
      </c>
      <c r="B15" s="31" t="s">
        <v>3</v>
      </c>
      <c r="C15" s="20">
        <v>52704</v>
      </c>
      <c r="D15" s="20">
        <v>57038</v>
      </c>
      <c r="E15" s="21">
        <v>68173.965293888847</v>
      </c>
      <c r="F15" s="22" t="s">
        <v>240</v>
      </c>
      <c r="G15" s="37">
        <v>29.352544956528618</v>
      </c>
      <c r="H15" s="33">
        <v>19.523765373766338</v>
      </c>
    </row>
    <row r="16" spans="1:8">
      <c r="A16" s="34"/>
      <c r="B16" s="25" t="s">
        <v>241</v>
      </c>
      <c r="C16" s="26">
        <v>39768.183333333298</v>
      </c>
      <c r="D16" s="26">
        <v>40160</v>
      </c>
      <c r="E16" s="26">
        <v>49095.25</v>
      </c>
      <c r="F16" s="27"/>
      <c r="G16" s="28">
        <v>23.453589993005394</v>
      </c>
      <c r="H16" s="29">
        <v>22.249128486055781</v>
      </c>
    </row>
    <row r="17" spans="1:9">
      <c r="A17" s="30" t="s">
        <v>50</v>
      </c>
      <c r="B17" s="31" t="s">
        <v>3</v>
      </c>
      <c r="C17" s="20">
        <v>47387</v>
      </c>
      <c r="D17" s="20">
        <v>60746</v>
      </c>
      <c r="E17" s="21">
        <v>50720.552728034403</v>
      </c>
      <c r="F17" s="22" t="s">
        <v>240</v>
      </c>
      <c r="G17" s="37">
        <v>7.0347410218718238</v>
      </c>
      <c r="H17" s="33">
        <v>-16.503880538579651</v>
      </c>
    </row>
    <row r="18" spans="1:9" ht="13.5" thickBot="1">
      <c r="A18" s="56"/>
      <c r="B18" s="42" t="s">
        <v>241</v>
      </c>
      <c r="C18" s="43">
        <v>26772.394444444399</v>
      </c>
      <c r="D18" s="43">
        <v>49446</v>
      </c>
      <c r="E18" s="43">
        <v>35997.050000000003</v>
      </c>
      <c r="F18" s="44"/>
      <c r="G18" s="57">
        <v>34.455848074021759</v>
      </c>
      <c r="H18" s="46">
        <v>-27.199267888201263</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61</v>
      </c>
      <c r="B35" s="19" t="s">
        <v>3</v>
      </c>
      <c r="C35" s="80">
        <v>1684.93698043927</v>
      </c>
      <c r="D35" s="80">
        <v>1801.5142984868201</v>
      </c>
      <c r="E35" s="81">
        <v>1927.6241794302832</v>
      </c>
      <c r="F35" s="22" t="s">
        <v>240</v>
      </c>
      <c r="G35" s="23">
        <v>14.403339816765353</v>
      </c>
      <c r="H35" s="24">
        <v>7.0002153771074234</v>
      </c>
    </row>
    <row r="36" spans="1:9" ht="12.75" customHeight="1">
      <c r="A36" s="199"/>
      <c r="B36" s="25" t="s">
        <v>241</v>
      </c>
      <c r="C36" s="82">
        <v>1250.3457337587899</v>
      </c>
      <c r="D36" s="82">
        <v>1455.68243320594</v>
      </c>
      <c r="E36" s="82">
        <v>1512.7621388085499</v>
      </c>
      <c r="F36" s="27"/>
      <c r="G36" s="28">
        <v>20.987507532087449</v>
      </c>
      <c r="H36" s="29">
        <v>3.9211646922811241</v>
      </c>
    </row>
    <row r="37" spans="1:9">
      <c r="A37" s="30" t="s">
        <v>62</v>
      </c>
      <c r="B37" s="31" t="s">
        <v>3</v>
      </c>
      <c r="C37" s="80">
        <v>325.12739390000098</v>
      </c>
      <c r="D37" s="80">
        <v>329.962690165955</v>
      </c>
      <c r="E37" s="83">
        <v>355.58629893237986</v>
      </c>
      <c r="F37" s="22" t="s">
        <v>240</v>
      </c>
      <c r="G37" s="32">
        <v>9.368298581985087</v>
      </c>
      <c r="H37" s="33">
        <v>7.7656079096510808</v>
      </c>
    </row>
    <row r="38" spans="1:9">
      <c r="A38" s="34"/>
      <c r="B38" s="25" t="s">
        <v>241</v>
      </c>
      <c r="C38" s="82">
        <v>265.26371665768499</v>
      </c>
      <c r="D38" s="82">
        <v>263.40439951431</v>
      </c>
      <c r="E38" s="82">
        <v>285.91418624646701</v>
      </c>
      <c r="F38" s="27"/>
      <c r="G38" s="35">
        <v>7.784882851291286</v>
      </c>
      <c r="H38" s="29">
        <v>8.5457140327430636</v>
      </c>
    </row>
    <row r="39" spans="1:9">
      <c r="A39" s="30" t="s">
        <v>47</v>
      </c>
      <c r="B39" s="31" t="s">
        <v>3</v>
      </c>
      <c r="C39" s="80">
        <v>156.13917776832099</v>
      </c>
      <c r="D39" s="80">
        <v>161.99595767031099</v>
      </c>
      <c r="E39" s="83">
        <v>186.14340031683693</v>
      </c>
      <c r="F39" s="22" t="s">
        <v>240</v>
      </c>
      <c r="G39" s="37">
        <v>19.216331850444448</v>
      </c>
      <c r="H39" s="33">
        <v>14.906200743397591</v>
      </c>
    </row>
    <row r="40" spans="1:9">
      <c r="A40" s="34"/>
      <c r="B40" s="25" t="s">
        <v>241</v>
      </c>
      <c r="C40" s="82">
        <v>131.473366884981</v>
      </c>
      <c r="D40" s="82">
        <v>144.25694001711099</v>
      </c>
      <c r="E40" s="82">
        <v>162.639445715676</v>
      </c>
      <c r="F40" s="27"/>
      <c r="G40" s="28">
        <v>23.705241273664598</v>
      </c>
      <c r="H40" s="29">
        <v>12.742891743291224</v>
      </c>
    </row>
    <row r="41" spans="1:9">
      <c r="A41" s="30" t="s">
        <v>48</v>
      </c>
      <c r="B41" s="31" t="s">
        <v>3</v>
      </c>
      <c r="C41" s="80">
        <v>742.96737256322001</v>
      </c>
      <c r="D41" s="80">
        <v>787.49019373077795</v>
      </c>
      <c r="E41" s="83">
        <v>903.3316277352551</v>
      </c>
      <c r="F41" s="22" t="s">
        <v>240</v>
      </c>
      <c r="G41" s="23">
        <v>21.584293078548285</v>
      </c>
      <c r="H41" s="24">
        <v>14.710206543102714</v>
      </c>
    </row>
    <row r="42" spans="1:9">
      <c r="A42" s="34"/>
      <c r="B42" s="25" t="s">
        <v>241</v>
      </c>
      <c r="C42" s="82">
        <v>562.16928971457696</v>
      </c>
      <c r="D42" s="82">
        <v>577.863469649683</v>
      </c>
      <c r="E42" s="82">
        <v>669.608843637478</v>
      </c>
      <c r="F42" s="27"/>
      <c r="G42" s="38">
        <v>19.111601414130945</v>
      </c>
      <c r="H42" s="24">
        <v>15.876652324711515</v>
      </c>
    </row>
    <row r="43" spans="1:9">
      <c r="A43" s="30" t="s">
        <v>49</v>
      </c>
      <c r="B43" s="31" t="s">
        <v>3</v>
      </c>
      <c r="C43" s="80">
        <v>262.06058354049497</v>
      </c>
      <c r="D43" s="80">
        <v>290.17067962360102</v>
      </c>
      <c r="E43" s="83">
        <v>350.2876396898493</v>
      </c>
      <c r="F43" s="22" t="s">
        <v>240</v>
      </c>
      <c r="G43" s="37">
        <v>33.666664004707513</v>
      </c>
      <c r="H43" s="33">
        <v>20.717792763979404</v>
      </c>
    </row>
    <row r="44" spans="1:9">
      <c r="A44" s="34"/>
      <c r="B44" s="25" t="s">
        <v>241</v>
      </c>
      <c r="C44" s="82">
        <v>202.09672110652701</v>
      </c>
      <c r="D44" s="82">
        <v>216.58417492990199</v>
      </c>
      <c r="E44" s="82">
        <v>264.28641750563401</v>
      </c>
      <c r="F44" s="27"/>
      <c r="G44" s="28">
        <v>30.772244130732929</v>
      </c>
      <c r="H44" s="29">
        <v>22.024805178481287</v>
      </c>
    </row>
    <row r="45" spans="1:9">
      <c r="A45" s="30" t="s">
        <v>50</v>
      </c>
      <c r="B45" s="31" t="s">
        <v>3</v>
      </c>
      <c r="C45" s="80">
        <v>189.222452667233</v>
      </c>
      <c r="D45" s="80">
        <v>231.894777296173</v>
      </c>
      <c r="E45" s="83">
        <v>179.67060549347062</v>
      </c>
      <c r="F45" s="22" t="s">
        <v>240</v>
      </c>
      <c r="G45" s="37">
        <v>-5.047945970006154</v>
      </c>
      <c r="H45" s="33">
        <v>-22.520633026591341</v>
      </c>
    </row>
    <row r="46" spans="1:9" ht="13.5" thickBot="1">
      <c r="A46" s="56"/>
      <c r="B46" s="42" t="s">
        <v>241</v>
      </c>
      <c r="C46" s="86">
        <v>82.011639395018307</v>
      </c>
      <c r="D46" s="86">
        <v>253.573449094929</v>
      </c>
      <c r="E46" s="86">
        <v>130.31324570329599</v>
      </c>
      <c r="F46" s="44"/>
      <c r="G46" s="57">
        <v>58.896038007029148</v>
      </c>
      <c r="H46" s="46">
        <v>-48.609270344186825</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201">
        <v>24</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51</v>
      </c>
      <c r="B7" s="19" t="s">
        <v>3</v>
      </c>
      <c r="C7" s="20">
        <v>8915</v>
      </c>
      <c r="D7" s="20">
        <v>9251</v>
      </c>
      <c r="E7" s="79">
        <v>11536.208056471223</v>
      </c>
      <c r="F7" s="22" t="s">
        <v>240</v>
      </c>
      <c r="G7" s="23">
        <v>29.402221609323874</v>
      </c>
      <c r="H7" s="24">
        <v>24.702281444938095</v>
      </c>
    </row>
    <row r="8" spans="1:8">
      <c r="A8" s="199"/>
      <c r="B8" s="25" t="s">
        <v>241</v>
      </c>
      <c r="C8" s="26">
        <v>7393.6223776223796</v>
      </c>
      <c r="D8" s="26">
        <v>6629</v>
      </c>
      <c r="E8" s="26">
        <v>8659</v>
      </c>
      <c r="F8" s="27"/>
      <c r="G8" s="28">
        <v>17.11444752990667</v>
      </c>
      <c r="H8" s="29">
        <v>30.623020063357984</v>
      </c>
    </row>
    <row r="9" spans="1:8">
      <c r="A9" s="30" t="s">
        <v>12</v>
      </c>
      <c r="B9" s="31" t="s">
        <v>3</v>
      </c>
      <c r="C9" s="20">
        <v>181</v>
      </c>
      <c r="D9" s="20">
        <v>190</v>
      </c>
      <c r="E9" s="21">
        <v>235.36677326384793</v>
      </c>
      <c r="F9" s="22" t="s">
        <v>240</v>
      </c>
      <c r="G9" s="32">
        <v>30.03689130599335</v>
      </c>
      <c r="H9" s="33">
        <v>23.877249086235764</v>
      </c>
    </row>
    <row r="10" spans="1:8">
      <c r="A10" s="34"/>
      <c r="B10" s="25" t="s">
        <v>241</v>
      </c>
      <c r="C10" s="26">
        <v>137.06168831168799</v>
      </c>
      <c r="D10" s="26">
        <v>140</v>
      </c>
      <c r="E10" s="26">
        <v>175</v>
      </c>
      <c r="F10" s="27"/>
      <c r="G10" s="35">
        <v>27.679734691460681</v>
      </c>
      <c r="H10" s="29">
        <v>25</v>
      </c>
    </row>
    <row r="11" spans="1:8">
      <c r="A11" s="30" t="s">
        <v>18</v>
      </c>
      <c r="B11" s="31" t="s">
        <v>3</v>
      </c>
      <c r="C11" s="20">
        <v>265</v>
      </c>
      <c r="D11" s="20">
        <v>279</v>
      </c>
      <c r="E11" s="21">
        <v>367.2832210906289</v>
      </c>
      <c r="F11" s="22" t="s">
        <v>240</v>
      </c>
      <c r="G11" s="37">
        <v>38.597441920992026</v>
      </c>
      <c r="H11" s="33">
        <v>31.642731573702122</v>
      </c>
    </row>
    <row r="12" spans="1:8">
      <c r="A12" s="34"/>
      <c r="B12" s="25" t="s">
        <v>241</v>
      </c>
      <c r="C12" s="26">
        <v>249.092897727273</v>
      </c>
      <c r="D12" s="26">
        <v>203</v>
      </c>
      <c r="E12" s="26">
        <v>289</v>
      </c>
      <c r="F12" s="27"/>
      <c r="G12" s="28">
        <v>16.020971547900388</v>
      </c>
      <c r="H12" s="29">
        <v>42.364532019704427</v>
      </c>
    </row>
    <row r="13" spans="1:8">
      <c r="A13" s="30" t="s">
        <v>63</v>
      </c>
      <c r="B13" s="31" t="s">
        <v>3</v>
      </c>
      <c r="C13" s="20">
        <v>1499</v>
      </c>
      <c r="D13" s="20">
        <v>1425</v>
      </c>
      <c r="E13" s="21">
        <v>1752.9296640183259</v>
      </c>
      <c r="F13" s="22" t="s">
        <v>240</v>
      </c>
      <c r="G13" s="23">
        <v>16.939937559594796</v>
      </c>
      <c r="H13" s="24">
        <v>23.012608001286011</v>
      </c>
    </row>
    <row r="14" spans="1:8">
      <c r="A14" s="34"/>
      <c r="B14" s="25" t="s">
        <v>241</v>
      </c>
      <c r="C14" s="26">
        <v>1185.60330578512</v>
      </c>
      <c r="D14" s="26">
        <v>1026</v>
      </c>
      <c r="E14" s="26">
        <v>1301</v>
      </c>
      <c r="F14" s="27"/>
      <c r="G14" s="38">
        <v>9.7331623192854551</v>
      </c>
      <c r="H14" s="24">
        <v>26.803118908382075</v>
      </c>
    </row>
    <row r="15" spans="1:8">
      <c r="A15" s="30" t="s">
        <v>52</v>
      </c>
      <c r="B15" s="31" t="s">
        <v>3</v>
      </c>
      <c r="C15" s="20">
        <v>4567</v>
      </c>
      <c r="D15" s="20">
        <v>4289</v>
      </c>
      <c r="E15" s="21">
        <v>5637.2847333424506</v>
      </c>
      <c r="F15" s="22" t="s">
        <v>240</v>
      </c>
      <c r="G15" s="37">
        <v>23.43518137382199</v>
      </c>
      <c r="H15" s="33">
        <v>31.43587627284802</v>
      </c>
    </row>
    <row r="16" spans="1:8">
      <c r="A16" s="34"/>
      <c r="B16" s="25" t="s">
        <v>241</v>
      </c>
      <c r="C16" s="26">
        <v>3862.3974025973998</v>
      </c>
      <c r="D16" s="26">
        <v>3197</v>
      </c>
      <c r="E16" s="26">
        <v>4375</v>
      </c>
      <c r="F16" s="27"/>
      <c r="G16" s="28">
        <v>13.27161718413241</v>
      </c>
      <c r="H16" s="29">
        <v>36.847044103847367</v>
      </c>
    </row>
    <row r="17" spans="1:9">
      <c r="A17" s="30" t="s">
        <v>50</v>
      </c>
      <c r="B17" s="31" t="s">
        <v>3</v>
      </c>
      <c r="C17" s="20">
        <v>3047</v>
      </c>
      <c r="D17" s="20">
        <v>3689</v>
      </c>
      <c r="E17" s="21">
        <v>4392.4120833782326</v>
      </c>
      <c r="F17" s="22" t="s">
        <v>240</v>
      </c>
      <c r="G17" s="37">
        <v>44.155303031776583</v>
      </c>
      <c r="H17" s="33">
        <v>19.067825518520792</v>
      </c>
    </row>
    <row r="18" spans="1:9" ht="13.5" thickBot="1">
      <c r="A18" s="56"/>
      <c r="B18" s="42" t="s">
        <v>241</v>
      </c>
      <c r="C18" s="43">
        <v>2404.4863636363598</v>
      </c>
      <c r="D18" s="43">
        <v>2448</v>
      </c>
      <c r="E18" s="43">
        <v>3078</v>
      </c>
      <c r="F18" s="44"/>
      <c r="G18" s="57">
        <v>28.01070725745646</v>
      </c>
      <c r="H18" s="46">
        <v>25.735294117647058</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51</v>
      </c>
      <c r="B35" s="19" t="s">
        <v>3</v>
      </c>
      <c r="C35" s="80">
        <v>394.80414792680301</v>
      </c>
      <c r="D35" s="80">
        <v>404.534367515675</v>
      </c>
      <c r="E35" s="81">
        <v>538.44486339686512</v>
      </c>
      <c r="F35" s="22" t="s">
        <v>240</v>
      </c>
      <c r="G35" s="23">
        <v>36.382777694801035</v>
      </c>
      <c r="H35" s="24">
        <v>33.102378100422158</v>
      </c>
    </row>
    <row r="36" spans="1:9" ht="12.75" customHeight="1">
      <c r="A36" s="199"/>
      <c r="B36" s="25" t="s">
        <v>241</v>
      </c>
      <c r="C36" s="82">
        <v>320.79357679115901</v>
      </c>
      <c r="D36" s="82">
        <v>294.69381432008402</v>
      </c>
      <c r="E36" s="82">
        <v>406.25428052813402</v>
      </c>
      <c r="F36" s="27"/>
      <c r="G36" s="28">
        <v>26.640403648920667</v>
      </c>
      <c r="H36" s="29">
        <v>37.856399010424326</v>
      </c>
    </row>
    <row r="37" spans="1:9">
      <c r="A37" s="30" t="s">
        <v>12</v>
      </c>
      <c r="B37" s="31" t="s">
        <v>3</v>
      </c>
      <c r="C37" s="80">
        <v>1.8544556363036</v>
      </c>
      <c r="D37" s="80">
        <v>2.0241663228742</v>
      </c>
      <c r="E37" s="83">
        <v>1.9387366996666564</v>
      </c>
      <c r="F37" s="22" t="s">
        <v>240</v>
      </c>
      <c r="G37" s="32">
        <v>4.5447872525572848</v>
      </c>
      <c r="H37" s="33">
        <v>-4.2204843664347891</v>
      </c>
    </row>
    <row r="38" spans="1:9">
      <c r="A38" s="34"/>
      <c r="B38" s="25" t="s">
        <v>241</v>
      </c>
      <c r="C38" s="82">
        <v>2.60211889765446</v>
      </c>
      <c r="D38" s="82">
        <v>1.9656692695601701</v>
      </c>
      <c r="E38" s="82">
        <v>2.0980560228457001</v>
      </c>
      <c r="F38" s="27"/>
      <c r="G38" s="35">
        <v>-19.371246842837209</v>
      </c>
      <c r="H38" s="29">
        <v>6.7349454628830898</v>
      </c>
    </row>
    <row r="39" spans="1:9">
      <c r="A39" s="30" t="s">
        <v>18</v>
      </c>
      <c r="B39" s="31" t="s">
        <v>3</v>
      </c>
      <c r="C39" s="80">
        <v>40.100149569710297</v>
      </c>
      <c r="D39" s="80">
        <v>31.099412505888399</v>
      </c>
      <c r="E39" s="83">
        <v>47.527185442962917</v>
      </c>
      <c r="F39" s="22" t="s">
        <v>240</v>
      </c>
      <c r="G39" s="37">
        <v>18.521217384342734</v>
      </c>
      <c r="H39" s="33">
        <v>52.823418879581936</v>
      </c>
    </row>
    <row r="40" spans="1:9">
      <c r="A40" s="34"/>
      <c r="B40" s="25" t="s">
        <v>241</v>
      </c>
      <c r="C40" s="82">
        <v>32.103438707719697</v>
      </c>
      <c r="D40" s="82">
        <v>23.209441834015198</v>
      </c>
      <c r="E40" s="82">
        <v>36.289664720770297</v>
      </c>
      <c r="F40" s="27"/>
      <c r="G40" s="28">
        <v>13.039805645630011</v>
      </c>
      <c r="H40" s="29">
        <v>56.357335003141003</v>
      </c>
    </row>
    <row r="41" spans="1:9">
      <c r="A41" s="30" t="s">
        <v>63</v>
      </c>
      <c r="B41" s="31" t="s">
        <v>3</v>
      </c>
      <c r="C41" s="80">
        <v>69.817991306111097</v>
      </c>
      <c r="D41" s="80">
        <v>61.685822127677099</v>
      </c>
      <c r="E41" s="83">
        <v>80.943297342910626</v>
      </c>
      <c r="F41" s="22" t="s">
        <v>240</v>
      </c>
      <c r="G41" s="23">
        <v>15.934726606529765</v>
      </c>
      <c r="H41" s="24">
        <v>31.218640768659071</v>
      </c>
    </row>
    <row r="42" spans="1:9">
      <c r="A42" s="34"/>
      <c r="B42" s="25" t="s">
        <v>241</v>
      </c>
      <c r="C42" s="82">
        <v>56.639061093133201</v>
      </c>
      <c r="D42" s="82">
        <v>47.204195540784603</v>
      </c>
      <c r="E42" s="82">
        <v>63.134088269539603</v>
      </c>
      <c r="F42" s="27"/>
      <c r="G42" s="38">
        <v>11.467399090049256</v>
      </c>
      <c r="H42" s="24">
        <v>33.746773027815948</v>
      </c>
    </row>
    <row r="43" spans="1:9">
      <c r="A43" s="30" t="s">
        <v>52</v>
      </c>
      <c r="B43" s="31" t="s">
        <v>3</v>
      </c>
      <c r="C43" s="80">
        <v>203.934184681294</v>
      </c>
      <c r="D43" s="80">
        <v>199.56325693002799</v>
      </c>
      <c r="E43" s="83">
        <v>260.93897347246087</v>
      </c>
      <c r="F43" s="22" t="s">
        <v>240</v>
      </c>
      <c r="G43" s="37">
        <v>27.952542081286325</v>
      </c>
      <c r="H43" s="33">
        <v>30.75501847715023</v>
      </c>
    </row>
    <row r="44" spans="1:9">
      <c r="A44" s="34"/>
      <c r="B44" s="25" t="s">
        <v>241</v>
      </c>
      <c r="C44" s="82">
        <v>172.77281585998699</v>
      </c>
      <c r="D44" s="82">
        <v>150.58214755400601</v>
      </c>
      <c r="E44" s="82">
        <v>204.341914686601</v>
      </c>
      <c r="F44" s="27"/>
      <c r="G44" s="28">
        <v>18.27202888919588</v>
      </c>
      <c r="H44" s="29">
        <v>35.701288636034462</v>
      </c>
    </row>
    <row r="45" spans="1:9">
      <c r="A45" s="30" t="s">
        <v>50</v>
      </c>
      <c r="B45" s="31" t="s">
        <v>3</v>
      </c>
      <c r="C45" s="80">
        <v>79.097366733383694</v>
      </c>
      <c r="D45" s="80">
        <v>110.161709629208</v>
      </c>
      <c r="E45" s="83">
        <v>149.48379182680645</v>
      </c>
      <c r="F45" s="22" t="s">
        <v>240</v>
      </c>
      <c r="G45" s="37">
        <v>88.987064930589639</v>
      </c>
      <c r="H45" s="33">
        <v>35.694872864584426</v>
      </c>
    </row>
    <row r="46" spans="1:9" ht="13.5" thickBot="1">
      <c r="A46" s="56"/>
      <c r="B46" s="42" t="s">
        <v>241</v>
      </c>
      <c r="C46" s="86">
        <v>56.676142232664503</v>
      </c>
      <c r="D46" s="86">
        <v>71.732360121717505</v>
      </c>
      <c r="E46" s="86">
        <v>100.390556828377</v>
      </c>
      <c r="F46" s="44"/>
      <c r="G46" s="57">
        <v>77.13018718927259</v>
      </c>
      <c r="H46" s="46">
        <v>39.951559739609081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25</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64</v>
      </c>
      <c r="B7" s="19" t="s">
        <v>3</v>
      </c>
      <c r="C7" s="20">
        <v>6707</v>
      </c>
      <c r="D7" s="20">
        <v>7206</v>
      </c>
      <c r="E7" s="79">
        <v>8207.9107698919524</v>
      </c>
      <c r="F7" s="22" t="s">
        <v>240</v>
      </c>
      <c r="G7" s="23">
        <v>22.378272996748947</v>
      </c>
      <c r="H7" s="24">
        <v>13.903840825589128</v>
      </c>
    </row>
    <row r="8" spans="1:8" ht="12.75" customHeight="1">
      <c r="A8" s="199"/>
      <c r="B8" s="25" t="s">
        <v>241</v>
      </c>
      <c r="C8" s="26">
        <v>4587.7753846153801</v>
      </c>
      <c r="D8" s="26">
        <v>6362.95</v>
      </c>
      <c r="E8" s="26">
        <v>6607</v>
      </c>
      <c r="F8" s="27"/>
      <c r="G8" s="28">
        <v>44.013153350006547</v>
      </c>
      <c r="H8" s="29">
        <v>3.8354851130371941</v>
      </c>
    </row>
    <row r="9" spans="1:8">
      <c r="A9" s="30" t="s">
        <v>53</v>
      </c>
      <c r="B9" s="31" t="s">
        <v>3</v>
      </c>
      <c r="C9" s="20">
        <v>3</v>
      </c>
      <c r="D9" s="20">
        <v>9</v>
      </c>
      <c r="E9" s="21">
        <v>2.6341906782697961</v>
      </c>
      <c r="F9" s="22" t="s">
        <v>240</v>
      </c>
      <c r="G9" s="32">
        <v>-12.193644057673453</v>
      </c>
      <c r="H9" s="33">
        <v>-70.73121468589116</v>
      </c>
    </row>
    <row r="10" spans="1:8">
      <c r="A10" s="34"/>
      <c r="B10" s="25" t="s">
        <v>241</v>
      </c>
      <c r="C10" s="26">
        <v>2.0977538461538501</v>
      </c>
      <c r="D10" s="26">
        <v>7.1395</v>
      </c>
      <c r="E10" s="26">
        <v>2</v>
      </c>
      <c r="F10" s="27"/>
      <c r="G10" s="35">
        <v>-4.6599293016708287</v>
      </c>
      <c r="H10" s="29">
        <v>-71.986833811891586</v>
      </c>
    </row>
    <row r="11" spans="1:8">
      <c r="A11" s="30" t="s">
        <v>54</v>
      </c>
      <c r="B11" s="31" t="s">
        <v>3</v>
      </c>
      <c r="C11" s="20">
        <v>363</v>
      </c>
      <c r="D11" s="20">
        <v>640</v>
      </c>
      <c r="E11" s="21">
        <v>820.07034105581477</v>
      </c>
      <c r="F11" s="22" t="s">
        <v>240</v>
      </c>
      <c r="G11" s="37">
        <v>125.9146945057341</v>
      </c>
      <c r="H11" s="33">
        <v>28.135990789971061</v>
      </c>
    </row>
    <row r="12" spans="1:8">
      <c r="A12" s="34"/>
      <c r="B12" s="25" t="s">
        <v>241</v>
      </c>
      <c r="C12" s="26">
        <v>232.09775384615401</v>
      </c>
      <c r="D12" s="26">
        <v>443.69749999999999</v>
      </c>
      <c r="E12" s="26">
        <v>553</v>
      </c>
      <c r="F12" s="27"/>
      <c r="G12" s="28">
        <v>138.26167674442726</v>
      </c>
      <c r="H12" s="29">
        <v>24.63446379571667</v>
      </c>
    </row>
    <row r="13" spans="1:8">
      <c r="A13" s="30" t="s">
        <v>66</v>
      </c>
      <c r="B13" s="31" t="s">
        <v>3</v>
      </c>
      <c r="C13" s="20">
        <v>440</v>
      </c>
      <c r="D13" s="20">
        <v>102</v>
      </c>
      <c r="E13" s="21">
        <v>3487.3072295512743</v>
      </c>
      <c r="F13" s="22" t="s">
        <v>240</v>
      </c>
      <c r="G13" s="23">
        <v>692.5698248980168</v>
      </c>
      <c r="H13" s="24">
        <v>3318.9286564228178</v>
      </c>
    </row>
    <row r="14" spans="1:8">
      <c r="A14" s="34"/>
      <c r="B14" s="25" t="s">
        <v>241</v>
      </c>
      <c r="C14" s="26">
        <v>56.1955076923077</v>
      </c>
      <c r="D14" s="26">
        <v>1357.279</v>
      </c>
      <c r="E14" s="26">
        <v>1311</v>
      </c>
      <c r="F14" s="27"/>
      <c r="G14" s="38">
        <v>2232.9266943867397</v>
      </c>
      <c r="H14" s="24">
        <v>-3.4096895332499884</v>
      </c>
    </row>
    <row r="15" spans="1:8">
      <c r="A15" s="30" t="s">
        <v>55</v>
      </c>
      <c r="B15" s="31" t="s">
        <v>3</v>
      </c>
      <c r="C15" s="20">
        <v>4775</v>
      </c>
      <c r="D15" s="20">
        <v>5307</v>
      </c>
      <c r="E15" s="21">
        <v>4464.589316074509</v>
      </c>
      <c r="F15" s="22" t="s">
        <v>240</v>
      </c>
      <c r="G15" s="37">
        <v>-6.5007473073401201</v>
      </c>
      <c r="H15" s="33">
        <v>-15.87357610562448</v>
      </c>
    </row>
    <row r="16" spans="1:8">
      <c r="A16" s="34"/>
      <c r="B16" s="25" t="s">
        <v>241</v>
      </c>
      <c r="C16" s="26">
        <v>3440.8955999999998</v>
      </c>
      <c r="D16" s="26">
        <v>3919.16</v>
      </c>
      <c r="E16" s="26">
        <v>3270</v>
      </c>
      <c r="F16" s="27"/>
      <c r="G16" s="28">
        <v>-4.9666022997035952</v>
      </c>
      <c r="H16" s="29">
        <v>-16.563753457373522</v>
      </c>
    </row>
    <row r="17" spans="1:9">
      <c r="A17" s="30" t="s">
        <v>67</v>
      </c>
      <c r="B17" s="31" t="s">
        <v>3</v>
      </c>
      <c r="C17" s="20">
        <v>426</v>
      </c>
      <c r="D17" s="20">
        <v>547</v>
      </c>
      <c r="E17" s="21">
        <v>1651.6829402704648</v>
      </c>
      <c r="F17" s="22" t="s">
        <v>240</v>
      </c>
      <c r="G17" s="37">
        <v>287.71900006348937</v>
      </c>
      <c r="H17" s="33">
        <v>201.95300553390581</v>
      </c>
    </row>
    <row r="18" spans="1:9">
      <c r="A18" s="30"/>
      <c r="B18" s="25" t="s">
        <v>241</v>
      </c>
      <c r="C18" s="26">
        <v>306.19550769230801</v>
      </c>
      <c r="D18" s="26">
        <v>218.69749999999999</v>
      </c>
      <c r="E18" s="26">
        <v>775</v>
      </c>
      <c r="F18" s="27"/>
      <c r="G18" s="28">
        <v>153.10626071587819</v>
      </c>
      <c r="H18" s="29">
        <v>254.37076326889883</v>
      </c>
    </row>
    <row r="19" spans="1:9">
      <c r="A19" s="39" t="s">
        <v>56</v>
      </c>
      <c r="B19" s="31" t="s">
        <v>3</v>
      </c>
      <c r="C19" s="20">
        <v>15</v>
      </c>
      <c r="D19" s="20">
        <v>18</v>
      </c>
      <c r="E19" s="21">
        <v>21.992122156188326</v>
      </c>
      <c r="F19" s="22" t="s">
        <v>240</v>
      </c>
      <c r="G19" s="23">
        <v>46.614147707922172</v>
      </c>
      <c r="H19" s="24">
        <v>22.178456423268472</v>
      </c>
    </row>
    <row r="20" spans="1:9">
      <c r="A20" s="34"/>
      <c r="B20" s="25" t="s">
        <v>241</v>
      </c>
      <c r="C20" s="26">
        <v>8.0977538461538501</v>
      </c>
      <c r="D20" s="26">
        <v>14.1395</v>
      </c>
      <c r="E20" s="26">
        <v>15</v>
      </c>
      <c r="F20" s="27"/>
      <c r="G20" s="38">
        <v>85.236551826337319</v>
      </c>
      <c r="H20" s="24">
        <v>6.0857880405955029</v>
      </c>
    </row>
    <row r="21" spans="1:9">
      <c r="A21" s="39" t="s">
        <v>68</v>
      </c>
      <c r="B21" s="31" t="s">
        <v>3</v>
      </c>
      <c r="C21" s="20">
        <v>94</v>
      </c>
      <c r="D21" s="20">
        <v>54</v>
      </c>
      <c r="E21" s="21">
        <v>53.334956003906932</v>
      </c>
      <c r="F21" s="22" t="s">
        <v>240</v>
      </c>
      <c r="G21" s="37">
        <v>-43.260685102226674</v>
      </c>
      <c r="H21" s="33">
        <v>-1.2315629557279095</v>
      </c>
    </row>
    <row r="22" spans="1:9">
      <c r="A22" s="34"/>
      <c r="B22" s="25" t="s">
        <v>241</v>
      </c>
      <c r="C22" s="26">
        <v>68.097753846153907</v>
      </c>
      <c r="D22" s="26">
        <v>31.139500000000002</v>
      </c>
      <c r="E22" s="26">
        <v>33</v>
      </c>
      <c r="F22" s="27"/>
      <c r="G22" s="28">
        <v>-51.540251864175389</v>
      </c>
      <c r="H22" s="29">
        <v>5.9747266333756102</v>
      </c>
    </row>
    <row r="23" spans="1:9">
      <c r="A23" s="30" t="s">
        <v>69</v>
      </c>
      <c r="B23" s="31" t="s">
        <v>3</v>
      </c>
      <c r="C23" s="20">
        <v>605</v>
      </c>
      <c r="D23" s="20">
        <v>560</v>
      </c>
      <c r="E23" s="21">
        <v>930.63240907805437</v>
      </c>
      <c r="F23" s="22" t="s">
        <v>240</v>
      </c>
      <c r="G23" s="23">
        <v>53.823538690587498</v>
      </c>
      <c r="H23" s="24">
        <v>66.184358763938292</v>
      </c>
    </row>
    <row r="24" spans="1:9" ht="13.5" thickBot="1">
      <c r="A24" s="56"/>
      <c r="B24" s="42" t="s">
        <v>241</v>
      </c>
      <c r="C24" s="43">
        <v>486.09775384615398</v>
      </c>
      <c r="D24" s="43">
        <v>385.69749999999999</v>
      </c>
      <c r="E24" s="43">
        <v>673</v>
      </c>
      <c r="F24" s="44"/>
      <c r="G24" s="57">
        <v>38.449518574199999</v>
      </c>
      <c r="H24" s="46">
        <v>74.489074987522628</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64</v>
      </c>
      <c r="B35" s="19" t="s">
        <v>3</v>
      </c>
      <c r="C35" s="80">
        <v>924.24003950207202</v>
      </c>
      <c r="D35" s="80">
        <v>849.16776182496903</v>
      </c>
      <c r="E35" s="81">
        <v>1245.2688740471551</v>
      </c>
      <c r="F35" s="22" t="s">
        <v>240</v>
      </c>
      <c r="G35" s="23">
        <v>34.734356966187619</v>
      </c>
      <c r="H35" s="24">
        <v>46.645801928574713</v>
      </c>
    </row>
    <row r="36" spans="1:8" ht="12.75" customHeight="1">
      <c r="A36" s="199"/>
      <c r="B36" s="25" t="s">
        <v>241</v>
      </c>
      <c r="C36" s="82">
        <v>634.22520512267704</v>
      </c>
      <c r="D36" s="82">
        <v>733.65861045853899</v>
      </c>
      <c r="E36" s="82">
        <v>990.36284570371299</v>
      </c>
      <c r="F36" s="27"/>
      <c r="G36" s="28">
        <v>56.153183081418035</v>
      </c>
      <c r="H36" s="29">
        <v>34.989603009597744</v>
      </c>
    </row>
    <row r="37" spans="1:8">
      <c r="A37" s="30" t="s">
        <v>53</v>
      </c>
      <c r="B37" s="31" t="s">
        <v>3</v>
      </c>
      <c r="C37" s="80">
        <v>1.27704969538873</v>
      </c>
      <c r="D37" s="80">
        <v>0.86601121786198698</v>
      </c>
      <c r="E37" s="83">
        <v>0.48824669798444414</v>
      </c>
      <c r="F37" s="22" t="s">
        <v>240</v>
      </c>
      <c r="G37" s="32">
        <v>-61.7676038961175</v>
      </c>
      <c r="H37" s="33">
        <v>-43.621203985113475</v>
      </c>
    </row>
    <row r="38" spans="1:8">
      <c r="A38" s="34"/>
      <c r="B38" s="25" t="s">
        <v>241</v>
      </c>
      <c r="C38" s="82">
        <v>1.02877034441972</v>
      </c>
      <c r="D38" s="82">
        <v>0.72073867416045301</v>
      </c>
      <c r="E38" s="82">
        <v>0.40190897424192801</v>
      </c>
      <c r="F38" s="27"/>
      <c r="G38" s="35">
        <v>-60.933071562378139</v>
      </c>
      <c r="H38" s="29">
        <v>-44.236518914419484</v>
      </c>
    </row>
    <row r="39" spans="1:8">
      <c r="A39" s="30" t="s">
        <v>54</v>
      </c>
      <c r="B39" s="31" t="s">
        <v>3</v>
      </c>
      <c r="C39" s="80">
        <v>27.506265535160999</v>
      </c>
      <c r="D39" s="80">
        <v>40.226443139946198</v>
      </c>
      <c r="E39" s="83">
        <v>43.724799261396456</v>
      </c>
      <c r="F39" s="22" t="s">
        <v>240</v>
      </c>
      <c r="G39" s="37">
        <v>58.963052274411666</v>
      </c>
      <c r="H39" s="33">
        <v>8.6966578409122945</v>
      </c>
    </row>
    <row r="40" spans="1:8">
      <c r="A40" s="34"/>
      <c r="B40" s="25" t="s">
        <v>241</v>
      </c>
      <c r="C40" s="82">
        <v>18.4382185694535</v>
      </c>
      <c r="D40" s="82">
        <v>27.1966435306731</v>
      </c>
      <c r="E40" s="82">
        <v>29.477400378596201</v>
      </c>
      <c r="F40" s="27"/>
      <c r="G40" s="28">
        <v>59.87119508080491</v>
      </c>
      <c r="H40" s="29">
        <v>8.3861703204323845</v>
      </c>
    </row>
    <row r="41" spans="1:8">
      <c r="A41" s="30" t="s">
        <v>66</v>
      </c>
      <c r="B41" s="31" t="s">
        <v>3</v>
      </c>
      <c r="C41" s="80">
        <v>71.695448421688596</v>
      </c>
      <c r="D41" s="80">
        <v>27.7097108265427</v>
      </c>
      <c r="E41" s="83">
        <v>512.67666009511527</v>
      </c>
      <c r="F41" s="22" t="s">
        <v>240</v>
      </c>
      <c r="G41" s="23">
        <v>615.07560295839562</v>
      </c>
      <c r="H41" s="24">
        <v>1750.1696510092422</v>
      </c>
    </row>
    <row r="42" spans="1:8">
      <c r="A42" s="34"/>
      <c r="B42" s="25" t="s">
        <v>241</v>
      </c>
      <c r="C42" s="82">
        <v>3.6489551322665301</v>
      </c>
      <c r="D42" s="82">
        <v>161.147452961591</v>
      </c>
      <c r="E42" s="82">
        <v>76.931816883583906</v>
      </c>
      <c r="F42" s="27"/>
      <c r="G42" s="38">
        <v>2008.3245503158073</v>
      </c>
      <c r="H42" s="24">
        <v>-52.259985826818891</v>
      </c>
    </row>
    <row r="43" spans="1:8">
      <c r="A43" s="30" t="s">
        <v>55</v>
      </c>
      <c r="B43" s="31" t="s">
        <v>3</v>
      </c>
      <c r="C43" s="80">
        <v>611.61889912668005</v>
      </c>
      <c r="D43" s="80">
        <v>569.07119653393295</v>
      </c>
      <c r="E43" s="83">
        <v>575.5082182601011</v>
      </c>
      <c r="F43" s="22" t="s">
        <v>240</v>
      </c>
      <c r="G43" s="37">
        <v>-5.9041146240151789</v>
      </c>
      <c r="H43" s="33">
        <v>1.1311452354950262</v>
      </c>
    </row>
    <row r="44" spans="1:8">
      <c r="A44" s="34"/>
      <c r="B44" s="25" t="s">
        <v>241</v>
      </c>
      <c r="C44" s="82">
        <v>446.052665543697</v>
      </c>
      <c r="D44" s="82">
        <v>421.49678432672499</v>
      </c>
      <c r="E44" s="82">
        <v>424.059506001427</v>
      </c>
      <c r="F44" s="27"/>
      <c r="G44" s="28">
        <v>-4.9306194629422038</v>
      </c>
      <c r="H44" s="29">
        <v>0.6080050358618081</v>
      </c>
    </row>
    <row r="45" spans="1:8">
      <c r="A45" s="30" t="s">
        <v>67</v>
      </c>
      <c r="B45" s="31" t="s">
        <v>3</v>
      </c>
      <c r="C45" s="80">
        <v>95.738799072321598</v>
      </c>
      <c r="D45" s="80">
        <v>120.06349333380599</v>
      </c>
      <c r="E45" s="83">
        <v>389.96628753295204</v>
      </c>
      <c r="F45" s="22" t="s">
        <v>240</v>
      </c>
      <c r="G45" s="37">
        <v>307.32314517374448</v>
      </c>
      <c r="H45" s="33">
        <v>224.80005096032812</v>
      </c>
    </row>
    <row r="46" spans="1:8">
      <c r="A46" s="30"/>
      <c r="B46" s="25" t="s">
        <v>241</v>
      </c>
      <c r="C46" s="82">
        <v>82.407166599975795</v>
      </c>
      <c r="D46" s="82">
        <v>58.190941395356703</v>
      </c>
      <c r="E46" s="82">
        <v>221.22344856588199</v>
      </c>
      <c r="F46" s="27"/>
      <c r="G46" s="28">
        <v>168.4517108078158</v>
      </c>
      <c r="H46" s="29">
        <v>280.16818986113589</v>
      </c>
    </row>
    <row r="47" spans="1:8">
      <c r="A47" s="39" t="s">
        <v>56</v>
      </c>
      <c r="B47" s="31" t="s">
        <v>3</v>
      </c>
      <c r="C47" s="80">
        <v>6.6453368072366104</v>
      </c>
      <c r="D47" s="80">
        <v>4.5817872323860698</v>
      </c>
      <c r="E47" s="83">
        <v>227.19113291874831</v>
      </c>
      <c r="F47" s="22" t="s">
        <v>240</v>
      </c>
      <c r="G47" s="23">
        <v>3318.8053895378589</v>
      </c>
      <c r="H47" s="24">
        <v>4858.5701254930018</v>
      </c>
    </row>
    <row r="48" spans="1:8">
      <c r="A48" s="34"/>
      <c r="B48" s="25" t="s">
        <v>241</v>
      </c>
      <c r="C48" s="82">
        <v>4.9699625026012901</v>
      </c>
      <c r="D48" s="82">
        <v>3.5767546894962798</v>
      </c>
      <c r="E48" s="82">
        <v>174.80364008151301</v>
      </c>
      <c r="F48" s="27"/>
      <c r="G48" s="38">
        <v>3417.2023931774206</v>
      </c>
      <c r="H48" s="24">
        <v>4787.2135568830663</v>
      </c>
    </row>
    <row r="49" spans="1:9">
      <c r="A49" s="39" t="s">
        <v>68</v>
      </c>
      <c r="B49" s="31" t="s">
        <v>3</v>
      </c>
      <c r="C49" s="80">
        <v>5.9436803538543304</v>
      </c>
      <c r="D49" s="80">
        <v>7.0984550552735897</v>
      </c>
      <c r="E49" s="83">
        <v>8.6307142886246329</v>
      </c>
      <c r="F49" s="22" t="s">
        <v>240</v>
      </c>
      <c r="G49" s="37">
        <v>45.208251029647442</v>
      </c>
      <c r="H49" s="33">
        <v>21.585812989161582</v>
      </c>
    </row>
    <row r="50" spans="1:9">
      <c r="A50" s="34"/>
      <c r="B50" s="25" t="s">
        <v>241</v>
      </c>
      <c r="C50" s="82">
        <v>4.3627436363058303</v>
      </c>
      <c r="D50" s="82">
        <v>3.6003289292401002</v>
      </c>
      <c r="E50" s="82">
        <v>4.8801554390790098</v>
      </c>
      <c r="F50" s="27"/>
      <c r="G50" s="28">
        <v>11.859780127060134</v>
      </c>
      <c r="H50" s="29">
        <v>35.547488437647701</v>
      </c>
    </row>
    <row r="51" spans="1:9">
      <c r="A51" s="30" t="s">
        <v>69</v>
      </c>
      <c r="B51" s="31" t="s">
        <v>3</v>
      </c>
      <c r="C51" s="80">
        <v>103.81456048974199</v>
      </c>
      <c r="D51" s="80">
        <v>79.550664485219698</v>
      </c>
      <c r="E51" s="83">
        <v>81.471754030510724</v>
      </c>
      <c r="F51" s="22" t="s">
        <v>240</v>
      </c>
      <c r="G51" s="23">
        <v>-21.521842749061179</v>
      </c>
      <c r="H51" s="24">
        <v>2.4149258308809607</v>
      </c>
    </row>
    <row r="52" spans="1:9" ht="13.5" thickBot="1">
      <c r="A52" s="56"/>
      <c r="B52" s="42" t="s">
        <v>241</v>
      </c>
      <c r="C52" s="86">
        <v>73.316722793957496</v>
      </c>
      <c r="D52" s="86">
        <v>57.728965951296402</v>
      </c>
      <c r="E52" s="86">
        <v>58.584969379389399</v>
      </c>
      <c r="F52" s="44"/>
      <c r="G52" s="57">
        <v>-20.093305937812914</v>
      </c>
      <c r="H52" s="46">
        <v>1.4827970915245032</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243</v>
      </c>
      <c r="G61" s="53"/>
      <c r="H61" s="201">
        <v>26</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+Innhold!B123</f>
        <v>Finans Norge / Skadestatistikk</v>
      </c>
      <c r="G52" s="193">
        <v>27</v>
      </c>
      <c r="H52" s="54" t="str">
        <f>+Innhold!B123</f>
        <v>Finans Norge / Skadestatistikk</v>
      </c>
      <c r="N52" s="193">
        <v>28</v>
      </c>
    </row>
    <row r="53" spans="1:14" ht="12.75" customHeight="1">
      <c r="A53" s="54" t="str">
        <f>+Innhold!B124</f>
        <v>Skadestatistikk for landbasert forsikring 3. kvartal 2014</v>
      </c>
      <c r="G53" s="194"/>
      <c r="H53" s="54" t="str">
        <f>+Innhold!B124</f>
        <v>Skadestatistikk for landbasert forsikring 3. kvartal 2014</v>
      </c>
      <c r="N53" s="194"/>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+Innhold!B123</f>
        <v>Finans Norge / Skadestatistikk</v>
      </c>
      <c r="G51" s="193">
        <v>3</v>
      </c>
      <c r="H51" s="77"/>
    </row>
    <row r="52" spans="1:13" ht="15.6" customHeight="1">
      <c r="A52" s="54" t="str">
        <f>+Innhold!B124</f>
        <v>Skadestatistikk for landbasert forsikring 3. kvartal 2014</v>
      </c>
      <c r="G52" s="194"/>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12"/>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95" t="s">
        <v>90</v>
      </c>
      <c r="B4" s="2"/>
      <c r="C4" s="2"/>
      <c r="D4" s="2"/>
      <c r="E4" s="2"/>
      <c r="F4" s="2"/>
      <c r="G4" s="2"/>
      <c r="H4" s="67"/>
    </row>
    <row r="5" spans="1:36" ht="12.75" customHeight="1">
      <c r="A5" s="195"/>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2014</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c r="A62" s="54" t="str">
        <f>+Innhold!B124</f>
        <v>Skadestatistikk for landbasert forsikring 3. kvartal 2014</v>
      </c>
      <c r="H62" s="194"/>
      <c r="I62" s="54" t="str">
        <f>+Innhold!B124</f>
        <v>Skadestatistikk for landbasert forsikring 3. kvartal 2014</v>
      </c>
      <c r="O62" s="194"/>
      <c r="P62" s="54" t="str">
        <f>+Innhold!B124</f>
        <v>Skadestatistikk for landbasert forsikring 3. kvartal 2014</v>
      </c>
      <c r="V62" s="194"/>
      <c r="W62" s="54" t="str">
        <f>+Innhold!B124</f>
        <v>Skadestatistikk for landbasert forsikring 3. kvartal 2014</v>
      </c>
      <c r="AC62" s="194"/>
      <c r="AD62" s="54" t="str">
        <f>+Innhold!B124</f>
        <v>Skadestatistikk for landbasert forsikring 3. kvartal 2014</v>
      </c>
      <c r="AJ62" s="194"/>
    </row>
    <row r="67" spans="1:33" ht="12.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row>
    <row r="68" spans="1:33" ht="12.75" customHeight="1">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row>
    <row r="69" spans="1:33">
      <c r="A69" s="166" t="s">
        <v>184</v>
      </c>
      <c r="B69" s="167"/>
      <c r="C69" s="167"/>
      <c r="D69" s="167" t="s">
        <v>74</v>
      </c>
      <c r="E69" s="167"/>
      <c r="F69" s="167"/>
      <c r="G69" s="167"/>
      <c r="H69" s="166"/>
      <c r="I69" s="168">
        <f>134.2</f>
        <v>134.19999999999999</v>
      </c>
      <c r="J69" s="169" t="s">
        <v>194</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row>
    <row r="70" spans="1:33">
      <c r="A70" s="167" t="s">
        <v>75</v>
      </c>
      <c r="B70" s="167" t="s">
        <v>76</v>
      </c>
      <c r="C70" s="167" t="s">
        <v>26</v>
      </c>
      <c r="D70" s="167" t="s">
        <v>77</v>
      </c>
      <c r="E70" s="167"/>
      <c r="F70" s="167"/>
      <c r="G70" s="167"/>
      <c r="H70" s="164"/>
      <c r="I70" s="170" t="s">
        <v>160</v>
      </c>
      <c r="J70" s="164"/>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2012</v>
      </c>
      <c r="Y70" s="171" t="str">
        <f>+'Tab3'!D6</f>
        <v>2013</v>
      </c>
      <c r="Z70" s="171" t="str">
        <f>+'Tab3'!E6</f>
        <v>2014</v>
      </c>
      <c r="AA70" s="164"/>
      <c r="AB70" s="164"/>
      <c r="AC70" s="164"/>
      <c r="AD70" s="164"/>
      <c r="AE70" s="164"/>
      <c r="AF70" s="164"/>
      <c r="AG70" s="164"/>
    </row>
    <row r="71" spans="1:33">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201.79888475836432</v>
      </c>
      <c r="O71" s="164"/>
      <c r="P71" s="164"/>
      <c r="Q71" s="164"/>
      <c r="R71" s="164"/>
      <c r="S71" s="164"/>
      <c r="T71" s="164"/>
      <c r="U71" s="164"/>
      <c r="V71" s="167"/>
      <c r="W71" s="167"/>
      <c r="X71" s="167"/>
      <c r="Y71" s="167"/>
      <c r="Z71" s="167"/>
      <c r="AA71" s="164"/>
      <c r="AB71" s="164"/>
      <c r="AC71" s="164"/>
      <c r="AD71" s="164"/>
      <c r="AE71" s="164"/>
      <c r="AF71" s="164"/>
      <c r="AG71" s="164"/>
    </row>
    <row r="72" spans="1:33">
      <c r="A72" s="167">
        <v>2</v>
      </c>
      <c r="B72" s="167"/>
      <c r="C72" s="167">
        <v>78.8</v>
      </c>
      <c r="D72" s="167">
        <v>61.3</v>
      </c>
      <c r="E72" s="167"/>
      <c r="F72" s="167"/>
      <c r="G72" s="167"/>
      <c r="H72" s="164"/>
      <c r="I72" s="172">
        <v>54.7</v>
      </c>
      <c r="J72" s="164">
        <v>2</v>
      </c>
      <c r="K72" s="164"/>
      <c r="L72" s="173">
        <v>11120</v>
      </c>
      <c r="M72" s="172">
        <v>68.900000000000006</v>
      </c>
      <c r="N72" s="172">
        <f t="shared" si="0"/>
        <v>169.0380255941499</v>
      </c>
      <c r="O72" s="164"/>
      <c r="P72" s="164"/>
      <c r="Q72" s="164"/>
      <c r="R72" s="164"/>
      <c r="S72" s="164"/>
      <c r="T72" s="164"/>
      <c r="U72" s="164"/>
      <c r="V72" s="167" t="s">
        <v>26</v>
      </c>
      <c r="W72" s="167"/>
      <c r="X72" s="174">
        <f>IF('Tab6'!C36="",'Tab6'!C35,'Tab6'!C36)</f>
        <v>8958.4432729784294</v>
      </c>
      <c r="Y72" s="174">
        <f>IF('Tab6'!D36="",'Tab6'!D35,'Tab6'!D36)</f>
        <v>9196.0926712313903</v>
      </c>
      <c r="Z72" s="174">
        <f>IF('Tab6'!E36="",'Tab6'!E35,'Tab6'!E36)</f>
        <v>9656.7090500214108</v>
      </c>
      <c r="AA72" s="164"/>
      <c r="AB72" s="164"/>
      <c r="AC72" s="164"/>
      <c r="AD72" s="164"/>
      <c r="AE72" s="164"/>
      <c r="AF72" s="164"/>
      <c r="AG72" s="164"/>
    </row>
    <row r="73" spans="1:33">
      <c r="A73" s="167">
        <v>3</v>
      </c>
      <c r="B73" s="167"/>
      <c r="C73" s="167">
        <v>84.8</v>
      </c>
      <c r="D73" s="167">
        <v>63</v>
      </c>
      <c r="E73" s="167"/>
      <c r="F73" s="167"/>
      <c r="G73" s="167"/>
      <c r="H73" s="164"/>
      <c r="I73" s="172">
        <v>55.3</v>
      </c>
      <c r="J73" s="164">
        <v>3</v>
      </c>
      <c r="K73" s="164"/>
      <c r="L73" s="173">
        <v>11918</v>
      </c>
      <c r="M73" s="172">
        <v>63.7</v>
      </c>
      <c r="N73" s="172">
        <f t="shared" si="0"/>
        <v>154.58481012658228</v>
      </c>
      <c r="O73" s="164"/>
      <c r="P73" s="164"/>
      <c r="Q73" s="164"/>
      <c r="R73" s="164"/>
      <c r="S73" s="164"/>
      <c r="T73" s="164"/>
      <c r="U73" s="164"/>
      <c r="V73" s="167"/>
      <c r="W73" s="167"/>
      <c r="X73" s="174"/>
      <c r="Y73" s="174"/>
      <c r="Z73" s="174"/>
      <c r="AA73" s="164"/>
      <c r="AB73" s="164"/>
      <c r="AC73" s="164"/>
      <c r="AD73" s="164"/>
      <c r="AE73" s="164"/>
      <c r="AF73" s="164"/>
      <c r="AG73" s="164"/>
    </row>
    <row r="74" spans="1:33">
      <c r="A74" s="167">
        <v>4</v>
      </c>
      <c r="B74" s="167"/>
      <c r="C74" s="167">
        <v>91.2</v>
      </c>
      <c r="D74" s="167">
        <v>70.8</v>
      </c>
      <c r="E74" s="167"/>
      <c r="F74" s="167"/>
      <c r="G74" s="167"/>
      <c r="H74" s="164"/>
      <c r="I74" s="172">
        <v>56.2</v>
      </c>
      <c r="J74" s="164">
        <v>4</v>
      </c>
      <c r="K74" s="164"/>
      <c r="L74" s="173">
        <v>11905</v>
      </c>
      <c r="M74" s="172">
        <v>79.3</v>
      </c>
      <c r="N74" s="172">
        <f t="shared" si="0"/>
        <v>189.36049822064055</v>
      </c>
      <c r="O74" s="164"/>
      <c r="P74" s="164"/>
      <c r="Q74" s="164"/>
      <c r="R74" s="164"/>
      <c r="S74" s="164"/>
      <c r="T74" s="164"/>
      <c r="U74" s="164"/>
      <c r="V74" s="167" t="s">
        <v>63</v>
      </c>
      <c r="W74" s="167"/>
      <c r="X74" s="174">
        <f>IF('Tab6'!C36="",'Tab6'!C45+'Tab6'!C47,'Tab6'!C46+'Tab6'!C48)</f>
        <v>240.79499743918143</v>
      </c>
      <c r="Y74" s="174">
        <f>IF('Tab6'!D36="",'Tab6'!D45+'Tab6'!D47,'Tab6'!D46+'Tab6'!D48)</f>
        <v>211.2728498838876</v>
      </c>
      <c r="Z74" s="174">
        <f>IF('Tab6'!E36="",'Tab6'!E45+'Tab6'!E47,'Tab6'!E46+'Tab6'!E48)</f>
        <v>208.45836340181222</v>
      </c>
      <c r="AA74" s="164"/>
      <c r="AB74" s="164"/>
      <c r="AC74" s="164"/>
      <c r="AD74" s="164"/>
      <c r="AE74" s="164"/>
      <c r="AF74" s="164"/>
      <c r="AG74" s="164"/>
    </row>
    <row r="75" spans="1:33">
      <c r="A75" s="167">
        <v>1</v>
      </c>
      <c r="B75" s="167">
        <v>1984</v>
      </c>
      <c r="C75" s="167">
        <v>112.2</v>
      </c>
      <c r="D75" s="167">
        <v>90.4</v>
      </c>
      <c r="E75" s="167"/>
      <c r="F75" s="167"/>
      <c r="G75" s="167"/>
      <c r="H75" s="164"/>
      <c r="I75" s="172">
        <v>57.3</v>
      </c>
      <c r="J75" s="164">
        <v>1</v>
      </c>
      <c r="K75" s="164">
        <v>1984</v>
      </c>
      <c r="L75" s="173">
        <v>13205</v>
      </c>
      <c r="M75" s="172">
        <v>86.7</v>
      </c>
      <c r="N75" s="172">
        <f t="shared" si="0"/>
        <v>203.05654450261781</v>
      </c>
      <c r="O75" s="164"/>
      <c r="P75" s="164"/>
      <c r="Q75" s="164"/>
      <c r="R75" s="164"/>
      <c r="S75" s="164"/>
      <c r="T75" s="164"/>
      <c r="U75" s="164"/>
      <c r="V75" s="167" t="s">
        <v>39</v>
      </c>
      <c r="W75" s="167"/>
      <c r="X75" s="174">
        <f>IF('Tab6'!C36="",'Tab6'!C49,'Tab6'!C50)</f>
        <v>989.90551314148502</v>
      </c>
      <c r="Y75" s="174">
        <f>IF('Tab6'!D36="",'Tab6'!D49,'Tab6'!D50)</f>
        <v>1023.10419906785</v>
      </c>
      <c r="Z75" s="174">
        <f>IF('Tab6'!E36="",'Tab6'!E49,'Tab6'!E50)</f>
        <v>1083.35333466372</v>
      </c>
      <c r="AA75" s="164"/>
      <c r="AB75" s="164"/>
      <c r="AC75" s="164"/>
      <c r="AD75" s="164"/>
      <c r="AE75" s="164"/>
      <c r="AF75" s="164"/>
      <c r="AG75" s="164"/>
    </row>
    <row r="76" spans="1:33">
      <c r="A76" s="167">
        <v>2</v>
      </c>
      <c r="B76" s="167"/>
      <c r="C76" s="167">
        <v>81.8</v>
      </c>
      <c r="D76" s="167">
        <v>64.400000000000006</v>
      </c>
      <c r="E76" s="167"/>
      <c r="F76" s="167"/>
      <c r="G76" s="167"/>
      <c r="H76" s="164"/>
      <c r="I76" s="172">
        <v>58.2</v>
      </c>
      <c r="J76" s="164">
        <v>2</v>
      </c>
      <c r="K76" s="164"/>
      <c r="L76" s="173">
        <v>12453</v>
      </c>
      <c r="M76" s="172">
        <v>83.3</v>
      </c>
      <c r="N76" s="172">
        <f t="shared" si="0"/>
        <v>192.07663230240544</v>
      </c>
      <c r="O76" s="164"/>
      <c r="P76" s="164"/>
      <c r="Q76" s="164"/>
      <c r="R76" s="164"/>
      <c r="S76" s="164"/>
      <c r="T76" s="164"/>
      <c r="U76" s="164"/>
      <c r="V76" s="167" t="s">
        <v>18</v>
      </c>
      <c r="W76" s="167"/>
      <c r="X76" s="174">
        <f>IF('Tab6'!C36="",'Tab6'!C43,'Tab6'!C44)</f>
        <v>145.07730772923</v>
      </c>
      <c r="Y76" s="174">
        <f>IF('Tab6'!D36="",'Tab6'!D43,'Tab6'!D44)</f>
        <v>159.61654209661199</v>
      </c>
      <c r="Z76" s="174">
        <f>IF('Tab6'!E36="",'Tab6'!E43,'Tab6'!E44)</f>
        <v>172.10780001725701</v>
      </c>
      <c r="AA76" s="164"/>
      <c r="AB76" s="164"/>
      <c r="AC76" s="164"/>
      <c r="AD76" s="164"/>
      <c r="AE76" s="164"/>
      <c r="AF76" s="164"/>
      <c r="AG76" s="164"/>
    </row>
    <row r="77" spans="1:33">
      <c r="A77" s="167">
        <v>3</v>
      </c>
      <c r="B77" s="167"/>
      <c r="C77" s="167">
        <v>90.4</v>
      </c>
      <c r="D77" s="167">
        <v>71.099999999999994</v>
      </c>
      <c r="E77" s="167"/>
      <c r="F77" s="167"/>
      <c r="G77" s="167"/>
      <c r="H77" s="164"/>
      <c r="I77" s="172">
        <v>58.7</v>
      </c>
      <c r="J77" s="164">
        <v>3</v>
      </c>
      <c r="K77" s="164"/>
      <c r="L77" s="173">
        <v>12278</v>
      </c>
      <c r="M77" s="172">
        <v>83.3</v>
      </c>
      <c r="N77" s="172">
        <f t="shared" si="0"/>
        <v>190.44054514480405</v>
      </c>
      <c r="O77" s="164"/>
      <c r="P77" s="164"/>
      <c r="Q77" s="164"/>
      <c r="R77" s="164"/>
      <c r="S77" s="164"/>
      <c r="T77" s="164"/>
      <c r="U77" s="164"/>
      <c r="V77" s="167" t="s">
        <v>82</v>
      </c>
      <c r="W77" s="167"/>
      <c r="X77" s="174">
        <f>IF('Tab6'!C36="",'Tab6'!C37+'Tab6'!C39,'Tab6'!C38+'Tab6'!C40)</f>
        <v>1533.9141585615721</v>
      </c>
      <c r="Y77" s="174">
        <f>IF('Tab6'!D36="",'Tab6'!D37+'Tab6'!D39,'Tab6'!D38+'Tab6'!D40)</f>
        <v>1610.950647161663</v>
      </c>
      <c r="Z77" s="174">
        <f>IF('Tab6'!E36="",'Tab6'!E37+'Tab6'!E39,'Tab6'!E38+'Tab6'!E40)</f>
        <v>1533.2411951203796</v>
      </c>
      <c r="AA77" s="164"/>
      <c r="AB77" s="164"/>
      <c r="AC77" s="164"/>
      <c r="AD77" s="164"/>
      <c r="AE77" s="164"/>
      <c r="AF77" s="164"/>
      <c r="AG77" s="164"/>
    </row>
    <row r="78" spans="1:33">
      <c r="A78" s="167">
        <v>4</v>
      </c>
      <c r="B78" s="167"/>
      <c r="C78" s="167">
        <v>92.9</v>
      </c>
      <c r="D78" s="167">
        <v>73.900000000000006</v>
      </c>
      <c r="E78" s="167"/>
      <c r="F78" s="167"/>
      <c r="G78" s="167"/>
      <c r="H78" s="164"/>
      <c r="I78" s="172">
        <v>59.6</v>
      </c>
      <c r="J78" s="164">
        <v>4</v>
      </c>
      <c r="K78" s="164"/>
      <c r="L78" s="173">
        <v>11449</v>
      </c>
      <c r="M78" s="172">
        <v>94.6</v>
      </c>
      <c r="N78" s="172">
        <f t="shared" si="0"/>
        <v>213.00872483221471</v>
      </c>
      <c r="O78" s="164"/>
      <c r="P78" s="164"/>
      <c r="Q78" s="164"/>
      <c r="R78" s="164"/>
      <c r="S78" s="164"/>
      <c r="T78" s="164"/>
      <c r="U78" s="164"/>
      <c r="V78" s="167" t="s">
        <v>83</v>
      </c>
      <c r="W78" s="167"/>
      <c r="X78" s="175">
        <f>X72-X77-X76-X75-X74</f>
        <v>6048.7512961069606</v>
      </c>
      <c r="Y78" s="175">
        <f>Y72-Y77-Y76-Y75-Y74</f>
        <v>6191.1484330213771</v>
      </c>
      <c r="Z78" s="175">
        <f>Z72-Z77-Z76-Z75-Z74</f>
        <v>6659.5483568182408</v>
      </c>
      <c r="AA78" s="164"/>
      <c r="AB78" s="164"/>
      <c r="AC78" s="164"/>
      <c r="AD78" s="164"/>
      <c r="AE78" s="164"/>
      <c r="AF78" s="164"/>
      <c r="AG78" s="164"/>
    </row>
    <row r="79" spans="1:33">
      <c r="A79" s="167">
        <v>1</v>
      </c>
      <c r="B79" s="167">
        <v>1985</v>
      </c>
      <c r="C79" s="167">
        <v>123.4</v>
      </c>
      <c r="D79" s="167">
        <v>100.8</v>
      </c>
      <c r="E79" s="167"/>
      <c r="F79" s="167"/>
      <c r="G79" s="167"/>
      <c r="H79" s="164"/>
      <c r="I79" s="172">
        <v>60.4</v>
      </c>
      <c r="J79" s="164">
        <v>1</v>
      </c>
      <c r="K79" s="164">
        <v>1985</v>
      </c>
      <c r="L79" s="173">
        <v>16918</v>
      </c>
      <c r="M79" s="172">
        <v>103.6</v>
      </c>
      <c r="N79" s="172">
        <f t="shared" si="0"/>
        <v>230.18410596026487</v>
      </c>
      <c r="O79" s="164"/>
      <c r="P79" s="164"/>
      <c r="Q79" s="164"/>
      <c r="R79" s="164"/>
      <c r="S79" s="164"/>
      <c r="T79" s="164"/>
      <c r="U79" s="164"/>
      <c r="V79" s="167"/>
      <c r="W79" s="167"/>
      <c r="X79" s="167"/>
      <c r="Y79" s="167"/>
      <c r="Z79" s="167"/>
      <c r="AA79" s="164"/>
      <c r="AB79" s="164"/>
      <c r="AC79" s="164"/>
      <c r="AD79" s="164"/>
      <c r="AE79" s="164"/>
      <c r="AF79" s="164"/>
      <c r="AG79" s="164"/>
    </row>
    <row r="80" spans="1:33">
      <c r="A80" s="167">
        <v>2</v>
      </c>
      <c r="B80" s="167"/>
      <c r="C80" s="167">
        <v>102</v>
      </c>
      <c r="D80" s="167">
        <v>81.099999999999994</v>
      </c>
      <c r="E80" s="167"/>
      <c r="F80" s="167"/>
      <c r="G80" s="167"/>
      <c r="H80" s="164"/>
      <c r="I80" s="172">
        <v>61.5</v>
      </c>
      <c r="J80" s="164">
        <v>2</v>
      </c>
      <c r="K80" s="164"/>
      <c r="L80" s="173">
        <v>14237</v>
      </c>
      <c r="M80" s="172">
        <v>115.3</v>
      </c>
      <c r="N80" s="172">
        <f t="shared" si="0"/>
        <v>251.59772357723574</v>
      </c>
      <c r="O80" s="164"/>
      <c r="P80" s="164"/>
      <c r="Q80" s="164"/>
      <c r="R80" s="164"/>
      <c r="S80" s="164"/>
      <c r="T80" s="164"/>
      <c r="U80" s="164"/>
      <c r="V80" s="166" t="s">
        <v>163</v>
      </c>
      <c r="W80" s="167"/>
      <c r="X80" s="167"/>
      <c r="Y80" s="167"/>
      <c r="Z80" s="164"/>
      <c r="AA80" s="164"/>
      <c r="AB80" s="164"/>
      <c r="AC80" s="164"/>
      <c r="AD80" s="164"/>
      <c r="AE80" s="164"/>
      <c r="AF80" s="164"/>
      <c r="AG80" s="164"/>
    </row>
    <row r="81" spans="1:33">
      <c r="A81" s="167">
        <v>3</v>
      </c>
      <c r="B81" s="167"/>
      <c r="C81" s="167">
        <v>108.4</v>
      </c>
      <c r="D81" s="167">
        <v>86</v>
      </c>
      <c r="E81" s="167"/>
      <c r="F81" s="167"/>
      <c r="G81" s="167"/>
      <c r="H81" s="164"/>
      <c r="I81" s="172">
        <v>62</v>
      </c>
      <c r="J81" s="164">
        <v>3</v>
      </c>
      <c r="K81" s="164"/>
      <c r="L81" s="173">
        <v>14329</v>
      </c>
      <c r="M81" s="172">
        <v>103</v>
      </c>
      <c r="N81" s="172">
        <f t="shared" si="0"/>
        <v>222.94516129032257</v>
      </c>
      <c r="O81" s="164"/>
      <c r="P81" s="164"/>
      <c r="Q81" s="164"/>
      <c r="R81" s="164"/>
      <c r="S81" s="164"/>
      <c r="T81" s="164"/>
      <c r="U81" s="164"/>
      <c r="V81" s="167"/>
      <c r="W81" s="167"/>
      <c r="X81" s="167"/>
      <c r="Y81" s="167"/>
      <c r="Z81" s="164"/>
      <c r="AA81" s="164"/>
      <c r="AB81" s="164"/>
      <c r="AC81" s="164"/>
      <c r="AD81" s="164"/>
      <c r="AE81" s="164"/>
      <c r="AF81" s="164"/>
      <c r="AG81" s="164"/>
    </row>
    <row r="82" spans="1:33">
      <c r="A82" s="167">
        <v>4</v>
      </c>
      <c r="B82" s="167"/>
      <c r="C82" s="167">
        <v>109.6</v>
      </c>
      <c r="D82" s="167">
        <v>87.1</v>
      </c>
      <c r="E82" s="167"/>
      <c r="F82" s="167"/>
      <c r="G82" s="167"/>
      <c r="H82" s="164"/>
      <c r="I82" s="172">
        <v>63</v>
      </c>
      <c r="J82" s="164">
        <v>4</v>
      </c>
      <c r="K82" s="164"/>
      <c r="L82" s="173">
        <v>13060</v>
      </c>
      <c r="M82" s="172">
        <v>118.7</v>
      </c>
      <c r="N82" s="172">
        <f t="shared" si="0"/>
        <v>252.84984126984125</v>
      </c>
      <c r="O82" s="164"/>
      <c r="P82" s="164"/>
      <c r="Q82" s="164"/>
      <c r="R82" s="164"/>
      <c r="S82" s="164"/>
      <c r="T82" s="164"/>
      <c r="U82" s="164"/>
      <c r="V82" s="167"/>
      <c r="W82" s="171" t="str">
        <f>+'Tab4'!C6</f>
        <v>2012</v>
      </c>
      <c r="X82" s="171" t="str">
        <f>+'Tab4'!D6</f>
        <v>2013</v>
      </c>
      <c r="Y82" s="171" t="str">
        <f>+'Tab4'!E6</f>
        <v>2014</v>
      </c>
      <c r="Z82" s="164"/>
      <c r="AA82" s="164"/>
      <c r="AB82" s="164"/>
      <c r="AC82" s="164"/>
      <c r="AD82" s="164"/>
      <c r="AE82" s="164"/>
      <c r="AF82" s="164"/>
      <c r="AG82" s="164"/>
    </row>
    <row r="83" spans="1:33">
      <c r="A83" s="167">
        <v>1</v>
      </c>
      <c r="B83" s="167">
        <v>1986</v>
      </c>
      <c r="C83" s="167">
        <v>141</v>
      </c>
      <c r="D83" s="167">
        <v>115.2</v>
      </c>
      <c r="E83" s="167"/>
      <c r="F83" s="167"/>
      <c r="G83" s="167"/>
      <c r="H83" s="164"/>
      <c r="I83" s="172">
        <v>64</v>
      </c>
      <c r="J83" s="164">
        <v>1</v>
      </c>
      <c r="K83" s="164">
        <v>1986</v>
      </c>
      <c r="L83" s="173">
        <v>14314</v>
      </c>
      <c r="M83" s="172">
        <v>111.8</v>
      </c>
      <c r="N83" s="172">
        <f t="shared" si="0"/>
        <v>234.43062499999996</v>
      </c>
      <c r="O83" s="164"/>
      <c r="P83" s="164"/>
      <c r="Q83" s="164"/>
      <c r="R83" s="164"/>
      <c r="S83" s="164"/>
      <c r="T83" s="164"/>
      <c r="U83" s="164"/>
      <c r="V83" s="167" t="s">
        <v>84</v>
      </c>
      <c r="W83" s="174">
        <f>IF('Tab4'!C14="",'Tab4'!C13,'Tab4'!C14)</f>
        <v>4481.1932546349199</v>
      </c>
      <c r="X83" s="174">
        <f>IF('Tab4'!D14="",'Tab4'!D13,'Tab4'!D14)</f>
        <v>4830.7343936059297</v>
      </c>
      <c r="Y83" s="174">
        <f>IF('Tab4'!E14="",'Tab4'!E13,'Tab4'!E14)</f>
        <v>5211.6840563879095</v>
      </c>
      <c r="Z83" s="164"/>
      <c r="AA83" s="164"/>
      <c r="AB83" s="164"/>
      <c r="AC83" s="164"/>
      <c r="AD83" s="164"/>
      <c r="AE83" s="164"/>
      <c r="AF83" s="164"/>
      <c r="AG83" s="164"/>
    </row>
    <row r="84" spans="1:33">
      <c r="A84" s="167">
        <v>2</v>
      </c>
      <c r="B84" s="167"/>
      <c r="C84" s="167">
        <v>120.5</v>
      </c>
      <c r="D84" s="167">
        <v>93.2</v>
      </c>
      <c r="E84" s="167"/>
      <c r="F84" s="167"/>
      <c r="G84" s="167"/>
      <c r="H84" s="164"/>
      <c r="I84" s="172">
        <v>65</v>
      </c>
      <c r="J84" s="164">
        <v>2</v>
      </c>
      <c r="K84" s="164"/>
      <c r="L84" s="173">
        <v>13505</v>
      </c>
      <c r="M84" s="172">
        <v>121.5</v>
      </c>
      <c r="N84" s="172">
        <f t="shared" si="0"/>
        <v>250.8507692307692</v>
      </c>
      <c r="O84" s="164"/>
      <c r="P84" s="164"/>
      <c r="Q84" s="164"/>
      <c r="R84" s="164"/>
      <c r="S84" s="164"/>
      <c r="T84" s="164"/>
      <c r="U84" s="164"/>
      <c r="V84" s="167" t="s">
        <v>170</v>
      </c>
      <c r="W84" s="174">
        <f>IF('Tab4'!C16="",'Tab4'!C15,'Tab4'!C16)</f>
        <v>3362.85883928259</v>
      </c>
      <c r="X84" s="174">
        <f>IF('Tab4'!D16="",'Tab4'!D15,'Tab4'!D16)</f>
        <v>3642.07942248072</v>
      </c>
      <c r="Y84" s="174">
        <f>IF('Tab4'!E16="",'Tab4'!E15,'Tab4'!E16)</f>
        <v>3754.6905902880699</v>
      </c>
      <c r="Z84" s="164"/>
      <c r="AA84" s="164"/>
      <c r="AB84" s="164"/>
      <c r="AC84" s="164"/>
      <c r="AD84" s="164"/>
      <c r="AE84" s="164"/>
      <c r="AF84" s="164"/>
      <c r="AG84" s="164"/>
    </row>
    <row r="85" spans="1:33">
      <c r="A85" s="167">
        <v>3</v>
      </c>
      <c r="B85" s="167"/>
      <c r="C85" s="167">
        <v>115.7</v>
      </c>
      <c r="D85" s="167">
        <v>91.1</v>
      </c>
      <c r="E85" s="167"/>
      <c r="F85" s="167"/>
      <c r="G85" s="167"/>
      <c r="H85" s="164"/>
      <c r="I85" s="172">
        <v>67</v>
      </c>
      <c r="J85" s="164">
        <v>3</v>
      </c>
      <c r="K85" s="164"/>
      <c r="L85" s="173">
        <v>12132</v>
      </c>
      <c r="M85" s="172">
        <v>100.8</v>
      </c>
      <c r="N85" s="172">
        <f t="shared" si="0"/>
        <v>201.90089552238805</v>
      </c>
      <c r="O85" s="164"/>
      <c r="P85" s="164"/>
      <c r="Q85" s="164"/>
      <c r="R85" s="164"/>
      <c r="S85" s="164"/>
      <c r="T85" s="164"/>
      <c r="U85" s="164"/>
      <c r="V85" s="167" t="s">
        <v>7</v>
      </c>
      <c r="W85" s="174">
        <f>IF('Tab4'!C18="",'Tab4'!C17,'Tab4'!C18)</f>
        <v>1738.8266912004501</v>
      </c>
      <c r="X85" s="174">
        <f>IF('Tab4'!D18="",'Tab4'!D17,'Tab4'!D18)</f>
        <v>1911.7416348280201</v>
      </c>
      <c r="Y85" s="174">
        <f>IF('Tab4'!E18="",'Tab4'!E17,'Tab4'!E18)</f>
        <v>1880.6380751505201</v>
      </c>
      <c r="Z85" s="164"/>
      <c r="AA85" s="164"/>
      <c r="AB85" s="164"/>
      <c r="AC85" s="164"/>
      <c r="AD85" s="164"/>
      <c r="AE85" s="164"/>
      <c r="AF85" s="164"/>
      <c r="AG85" s="164"/>
    </row>
    <row r="86" spans="1:33">
      <c r="A86" s="167">
        <v>4</v>
      </c>
      <c r="B86" s="167"/>
      <c r="C86" s="167">
        <v>114.4</v>
      </c>
      <c r="D86" s="167">
        <v>90.8</v>
      </c>
      <c r="E86" s="167"/>
      <c r="F86" s="167"/>
      <c r="G86" s="167"/>
      <c r="H86" s="164"/>
      <c r="I86" s="172">
        <v>68.5</v>
      </c>
      <c r="J86" s="164">
        <v>4</v>
      </c>
      <c r="K86" s="164"/>
      <c r="L86" s="173">
        <v>11763</v>
      </c>
      <c r="M86" s="172">
        <v>120.6</v>
      </c>
      <c r="N86" s="172">
        <f t="shared" si="0"/>
        <v>236.27036496350362</v>
      </c>
      <c r="O86" s="164"/>
      <c r="P86" s="164"/>
      <c r="Q86" s="164"/>
      <c r="R86" s="164"/>
      <c r="S86" s="164"/>
      <c r="T86" s="164"/>
      <c r="U86" s="164"/>
      <c r="V86" s="164" t="s">
        <v>8</v>
      </c>
      <c r="W86" s="174">
        <f>IF('Tab4'!C20="",'Tab4'!C19,'Tab4'!C20)</f>
        <v>1191.4056944198101</v>
      </c>
      <c r="X86" s="174">
        <f>IF('Tab4'!D20="",'Tab4'!D19,'Tab4'!D20)</f>
        <v>1289.4605870123401</v>
      </c>
      <c r="Y86" s="174">
        <f>IF('Tab4'!E20="",'Tab4'!E19,'Tab4'!E20)</f>
        <v>1321.5277262157499</v>
      </c>
      <c r="Z86" s="164"/>
      <c r="AA86" s="164"/>
      <c r="AB86" s="164"/>
      <c r="AC86" s="164"/>
      <c r="AD86" s="164"/>
      <c r="AE86" s="164"/>
      <c r="AF86" s="164"/>
      <c r="AG86" s="164"/>
    </row>
    <row r="87" spans="1:33">
      <c r="A87" s="167">
        <v>1</v>
      </c>
      <c r="B87" s="167">
        <v>1987</v>
      </c>
      <c r="C87" s="167">
        <v>152.19999999999999</v>
      </c>
      <c r="D87" s="167">
        <v>121.3</v>
      </c>
      <c r="E87" s="167"/>
      <c r="F87" s="167"/>
      <c r="G87" s="167"/>
      <c r="H87" s="164"/>
      <c r="I87" s="172">
        <v>70.5</v>
      </c>
      <c r="J87" s="164">
        <v>1</v>
      </c>
      <c r="K87" s="164">
        <v>1987</v>
      </c>
      <c r="L87" s="173">
        <v>17280</v>
      </c>
      <c r="M87" s="172">
        <v>135.6</v>
      </c>
      <c r="N87" s="172">
        <f t="shared" si="0"/>
        <v>258.12085106382978</v>
      </c>
      <c r="O87" s="164"/>
      <c r="P87" s="164"/>
      <c r="Q87" s="164"/>
      <c r="R87" s="164"/>
      <c r="S87" s="164"/>
      <c r="T87" s="164"/>
      <c r="U87" s="164"/>
      <c r="V87" s="167" t="s">
        <v>9</v>
      </c>
      <c r="W87" s="174">
        <f>IF('Tab4'!C20="",'Tab4'!C21,'Tab4'!C22)</f>
        <v>449.80903446908701</v>
      </c>
      <c r="X87" s="174">
        <f>IF('Tab4'!D20="",'Tab4'!D21,'Tab4'!D22)</f>
        <v>480.16077264411001</v>
      </c>
      <c r="Y87" s="174">
        <f>IF('Tab4'!E20="",'Tab4'!E21,'Tab4'!E22)</f>
        <v>499.202389672251</v>
      </c>
      <c r="Z87" s="164"/>
      <c r="AA87" s="164"/>
      <c r="AB87" s="164"/>
      <c r="AC87" s="164"/>
      <c r="AD87" s="164"/>
      <c r="AE87" s="164"/>
      <c r="AF87" s="164"/>
      <c r="AG87" s="164"/>
    </row>
    <row r="88" spans="1:33">
      <c r="A88" s="167">
        <v>2</v>
      </c>
      <c r="B88" s="167"/>
      <c r="C88" s="167">
        <v>109.2</v>
      </c>
      <c r="D88" s="167">
        <v>86.1</v>
      </c>
      <c r="E88" s="167"/>
      <c r="F88" s="167"/>
      <c r="G88" s="167"/>
      <c r="H88" s="164"/>
      <c r="I88" s="172">
        <v>71.599999999999994</v>
      </c>
      <c r="J88" s="164">
        <v>2</v>
      </c>
      <c r="K88" s="164"/>
      <c r="L88" s="173">
        <v>12241</v>
      </c>
      <c r="M88" s="172">
        <v>135.9</v>
      </c>
      <c r="N88" s="172">
        <f t="shared" si="0"/>
        <v>254.71759776536314</v>
      </c>
      <c r="O88" s="164"/>
      <c r="P88" s="164"/>
      <c r="Q88" s="164"/>
      <c r="R88" s="164"/>
      <c r="S88" s="164"/>
      <c r="T88" s="164"/>
      <c r="U88" s="164"/>
      <c r="V88" s="167" t="s">
        <v>10</v>
      </c>
      <c r="W88" s="174">
        <f>IF('Tab4'!C22="",'Tab4'!C29,'Tab4'!C30)</f>
        <v>1250.3457337587899</v>
      </c>
      <c r="X88" s="174">
        <f>IF('Tab4'!D22="",'Tab4'!D29,'Tab4'!D30)</f>
        <v>1455.68243320593</v>
      </c>
      <c r="Y88" s="174">
        <f>IF('Tab4'!E22="",'Tab4'!E29,'Tab4'!E30)</f>
        <v>1512.7621388085499</v>
      </c>
      <c r="Z88" s="164"/>
      <c r="AA88" s="164"/>
      <c r="AB88" s="164"/>
      <c r="AC88" s="164"/>
      <c r="AD88" s="164"/>
      <c r="AE88" s="164"/>
      <c r="AF88" s="164"/>
      <c r="AG88" s="164"/>
    </row>
    <row r="89" spans="1:33">
      <c r="A89" s="167">
        <v>3</v>
      </c>
      <c r="B89" s="167"/>
      <c r="C89" s="167">
        <v>110.1</v>
      </c>
      <c r="D89" s="167">
        <v>87.3</v>
      </c>
      <c r="E89" s="167"/>
      <c r="F89" s="167"/>
      <c r="G89" s="167"/>
      <c r="H89" s="164"/>
      <c r="I89" s="172">
        <v>72.3</v>
      </c>
      <c r="J89" s="164">
        <v>3</v>
      </c>
      <c r="K89" s="164"/>
      <c r="L89" s="173">
        <v>11506</v>
      </c>
      <c r="M89" s="172">
        <v>112.3</v>
      </c>
      <c r="N89" s="172">
        <f t="shared" si="0"/>
        <v>208.44619640387273</v>
      </c>
      <c r="O89" s="164"/>
      <c r="P89" s="164"/>
      <c r="Q89" s="164"/>
      <c r="R89" s="164"/>
      <c r="S89" s="164"/>
      <c r="T89" s="164"/>
      <c r="U89" s="164"/>
      <c r="V89" s="167" t="s">
        <v>11</v>
      </c>
      <c r="W89" s="174">
        <f>IF('Tab4'!C30="",'Tab4'!C31,'Tab4'!C32)</f>
        <v>320.79357679115901</v>
      </c>
      <c r="X89" s="174">
        <f>IF('Tab4'!D30="",'Tab4'!D31,'Tab4'!D32)</f>
        <v>294.69381432008402</v>
      </c>
      <c r="Y89" s="174">
        <f>IF('Tab4'!E30="",'Tab4'!E31,'Tab4'!E32)</f>
        <v>406.25428052813402</v>
      </c>
      <c r="Z89" s="164"/>
      <c r="AA89" s="164"/>
      <c r="AB89" s="164"/>
      <c r="AC89" s="164"/>
      <c r="AD89" s="164"/>
      <c r="AE89" s="164"/>
      <c r="AF89" s="164"/>
      <c r="AG89" s="164"/>
    </row>
    <row r="90" spans="1:33">
      <c r="A90" s="167">
        <v>4</v>
      </c>
      <c r="B90" s="167"/>
      <c r="C90" s="167">
        <v>112</v>
      </c>
      <c r="D90" s="167">
        <v>89.8</v>
      </c>
      <c r="E90" s="167"/>
      <c r="F90" s="167"/>
      <c r="G90" s="167"/>
      <c r="H90" s="164"/>
      <c r="I90" s="172">
        <v>73.599999999999994</v>
      </c>
      <c r="J90" s="164">
        <v>4</v>
      </c>
      <c r="K90" s="164"/>
      <c r="L90" s="173">
        <v>12860</v>
      </c>
      <c r="M90" s="172">
        <v>134.5</v>
      </c>
      <c r="N90" s="172">
        <f t="shared" si="0"/>
        <v>245.24320652173913</v>
      </c>
      <c r="O90" s="164"/>
      <c r="P90" s="164"/>
      <c r="Q90" s="164"/>
      <c r="R90" s="164"/>
      <c r="S90" s="164"/>
      <c r="T90" s="164"/>
      <c r="U90" s="164"/>
      <c r="V90" s="167" t="s">
        <v>12</v>
      </c>
      <c r="W90" s="174">
        <f>IF('Tab4'!C32="",'Tab4'!C33,'Tab4'!C34)</f>
        <v>634.22520512267704</v>
      </c>
      <c r="X90" s="174">
        <f>IF('Tab4'!D32="",'Tab4'!D33,'Tab4'!D34)</f>
        <v>733.65861045853899</v>
      </c>
      <c r="Y90" s="174">
        <f>IF('Tab4'!E32="",'Tab4'!E33,'Tab4'!E34)</f>
        <v>990.36284570371299</v>
      </c>
      <c r="Z90" s="164"/>
      <c r="AA90" s="164"/>
      <c r="AB90" s="164"/>
      <c r="AC90" s="164"/>
      <c r="AD90" s="164"/>
      <c r="AE90" s="164"/>
      <c r="AF90" s="164"/>
      <c r="AG90" s="164"/>
    </row>
    <row r="91" spans="1:33">
      <c r="A91" s="167">
        <v>1</v>
      </c>
      <c r="B91" s="167">
        <v>1988</v>
      </c>
      <c r="C91" s="167">
        <v>134.1</v>
      </c>
      <c r="D91" s="167">
        <v>107.5</v>
      </c>
      <c r="E91" s="167"/>
      <c r="F91" s="167"/>
      <c r="G91" s="167"/>
      <c r="H91" s="164"/>
      <c r="I91" s="172">
        <v>75.2</v>
      </c>
      <c r="J91" s="164">
        <v>1</v>
      </c>
      <c r="K91" s="164">
        <v>1988</v>
      </c>
      <c r="L91" s="173">
        <v>10180</v>
      </c>
      <c r="M91" s="172">
        <v>130.80000000000001</v>
      </c>
      <c r="N91" s="172">
        <f t="shared" si="0"/>
        <v>233.42234042553193</v>
      </c>
      <c r="O91" s="164"/>
      <c r="P91" s="164"/>
      <c r="Q91" s="164"/>
      <c r="R91" s="164"/>
      <c r="S91" s="164"/>
      <c r="T91" s="164"/>
      <c r="U91" s="164"/>
      <c r="V91" s="167" t="s">
        <v>13</v>
      </c>
      <c r="W91" s="174">
        <f>IF('Tab4'!C34="",'Tab4'!C35,'Tab4'!C36)</f>
        <v>75.303075636085694</v>
      </c>
      <c r="X91" s="174">
        <f>IF('Tab4'!D34="",'Tab4'!D35,'Tab4'!D36)</f>
        <v>90.6191654838468</v>
      </c>
      <c r="Y91" s="174">
        <f>IF('Tab4'!E34="",'Tab4'!E35,'Tab4'!E36)</f>
        <v>113.81609590070499</v>
      </c>
      <c r="Z91" s="164"/>
      <c r="AA91" s="164"/>
      <c r="AB91" s="164"/>
      <c r="AC91" s="164"/>
      <c r="AD91" s="164"/>
      <c r="AE91" s="164"/>
      <c r="AF91" s="164"/>
      <c r="AG91" s="164"/>
    </row>
    <row r="92" spans="1:33">
      <c r="A92" s="167">
        <v>2</v>
      </c>
      <c r="B92" s="167"/>
      <c r="C92" s="167">
        <v>113.7</v>
      </c>
      <c r="D92" s="167">
        <v>90</v>
      </c>
      <c r="E92" s="167"/>
      <c r="F92" s="167"/>
      <c r="G92" s="167"/>
      <c r="H92" s="164"/>
      <c r="I92" s="172">
        <v>76.7</v>
      </c>
      <c r="J92" s="164">
        <v>2</v>
      </c>
      <c r="K92" s="164"/>
      <c r="L92" s="173">
        <v>11081</v>
      </c>
      <c r="M92" s="172">
        <v>95.1</v>
      </c>
      <c r="N92" s="172">
        <f t="shared" si="0"/>
        <v>166.3940026075619</v>
      </c>
      <c r="O92" s="164"/>
      <c r="P92" s="164"/>
      <c r="Q92" s="164"/>
      <c r="R92" s="164"/>
      <c r="S92" s="164"/>
      <c r="T92" s="164"/>
      <c r="U92" s="164"/>
      <c r="V92" s="167" t="s">
        <v>14</v>
      </c>
      <c r="W92" s="174">
        <f>IF('Tab4'!C38="",'Tab4'!C37,'Tab4'!C38)</f>
        <v>707.26247875517322</v>
      </c>
      <c r="X92" s="174">
        <f>IF('Tab4'!D38="",'Tab4'!D37,'Tab4'!D38)</f>
        <v>507.03092211462524</v>
      </c>
      <c r="Y92" s="174">
        <f>IF('Tab4'!E38="",'Tab4'!E37,'Tab4'!E38)</f>
        <v>524.32472099800702</v>
      </c>
      <c r="Z92" s="164"/>
      <c r="AA92" s="164"/>
      <c r="AB92" s="164"/>
      <c r="AC92" s="164"/>
      <c r="AD92" s="164"/>
      <c r="AE92" s="164"/>
      <c r="AF92" s="164"/>
      <c r="AG92" s="164"/>
    </row>
    <row r="93" spans="1:33">
      <c r="A93" s="167">
        <v>3</v>
      </c>
      <c r="B93" s="167"/>
      <c r="C93" s="167">
        <v>116.3</v>
      </c>
      <c r="D93" s="167">
        <v>93.1</v>
      </c>
      <c r="E93" s="167"/>
      <c r="F93" s="167"/>
      <c r="G93" s="167"/>
      <c r="H93" s="164"/>
      <c r="I93" s="172">
        <v>77</v>
      </c>
      <c r="J93" s="164">
        <v>3</v>
      </c>
      <c r="K93" s="164"/>
      <c r="L93" s="173">
        <v>15987</v>
      </c>
      <c r="M93" s="172">
        <v>148.69999999999999</v>
      </c>
      <c r="N93" s="172">
        <f t="shared" si="0"/>
        <v>259.16285714285709</v>
      </c>
      <c r="O93" s="164"/>
      <c r="P93" s="164"/>
      <c r="Q93" s="164"/>
      <c r="R93" s="164"/>
      <c r="S93" s="164"/>
      <c r="T93" s="164"/>
      <c r="U93" s="164"/>
      <c r="V93" s="167" t="s">
        <v>85</v>
      </c>
      <c r="W93" s="175">
        <f>SUM(W83:W92)</f>
        <v>14212.023584070739</v>
      </c>
      <c r="X93" s="175">
        <f>SUM(X83:X92)</f>
        <v>15235.861756154145</v>
      </c>
      <c r="Y93" s="175">
        <f>SUM(Y83:Y92)</f>
        <v>16215.262919653613</v>
      </c>
      <c r="Z93" s="164"/>
      <c r="AA93" s="164"/>
      <c r="AB93" s="164"/>
      <c r="AC93" s="164"/>
      <c r="AD93" s="164"/>
      <c r="AE93" s="164"/>
      <c r="AF93" s="164"/>
      <c r="AG93" s="164"/>
    </row>
    <row r="94" spans="1:33">
      <c r="A94" s="167">
        <v>4</v>
      </c>
      <c r="B94" s="167"/>
      <c r="C94" s="167">
        <v>115.2</v>
      </c>
      <c r="D94" s="167">
        <v>93.4</v>
      </c>
      <c r="E94" s="167"/>
      <c r="F94" s="167"/>
      <c r="G94" s="167"/>
      <c r="H94" s="164"/>
      <c r="I94" s="172">
        <v>78.099999999999994</v>
      </c>
      <c r="J94" s="164">
        <v>4</v>
      </c>
      <c r="K94" s="164"/>
      <c r="L94" s="173">
        <v>12493</v>
      </c>
      <c r="M94" s="172">
        <v>199.8</v>
      </c>
      <c r="N94" s="172">
        <f t="shared" si="0"/>
        <v>343.31830985915497</v>
      </c>
      <c r="O94" s="164"/>
      <c r="P94" s="164"/>
      <c r="Q94" s="164"/>
      <c r="R94" s="164"/>
      <c r="S94" s="164"/>
      <c r="T94" s="164"/>
      <c r="U94" s="164"/>
      <c r="V94" s="167"/>
      <c r="W94" s="167"/>
      <c r="X94" s="167"/>
      <c r="Y94" s="167"/>
      <c r="Z94" s="164"/>
      <c r="AA94" s="164"/>
      <c r="AB94" s="164"/>
      <c r="AC94" s="164"/>
      <c r="AD94" s="164"/>
      <c r="AE94" s="164"/>
      <c r="AF94" s="164"/>
      <c r="AG94" s="164"/>
    </row>
    <row r="95" spans="1:33">
      <c r="A95" s="167">
        <v>1</v>
      </c>
      <c r="B95" s="167">
        <v>1989</v>
      </c>
      <c r="C95" s="167">
        <v>106.6</v>
      </c>
      <c r="D95" s="167">
        <v>86.4</v>
      </c>
      <c r="E95" s="167"/>
      <c r="F95" s="167"/>
      <c r="G95" s="167"/>
      <c r="H95" s="164"/>
      <c r="I95" s="172">
        <v>78.900000000000006</v>
      </c>
      <c r="J95" s="164">
        <v>1</v>
      </c>
      <c r="K95" s="164">
        <v>1989</v>
      </c>
      <c r="L95" s="173">
        <v>10988</v>
      </c>
      <c r="M95" s="172">
        <v>142.6</v>
      </c>
      <c r="N95" s="172">
        <f t="shared" si="0"/>
        <v>242.54651457541186</v>
      </c>
      <c r="O95" s="164"/>
      <c r="P95" s="164"/>
      <c r="Q95" s="164"/>
      <c r="R95" s="164"/>
      <c r="S95" s="164"/>
      <c r="T95" s="164"/>
      <c r="U95" s="164"/>
      <c r="V95" s="167" t="s">
        <v>171</v>
      </c>
      <c r="W95" s="176">
        <f>+W93+X72</f>
        <v>23170.46685704917</v>
      </c>
      <c r="X95" s="176">
        <f>+X93+Y72</f>
        <v>24431.954427385535</v>
      </c>
      <c r="Y95" s="176">
        <f>+Y93+Z72</f>
        <v>25871.971969675025</v>
      </c>
      <c r="Z95" s="164"/>
      <c r="AA95" s="164"/>
      <c r="AB95" s="164"/>
      <c r="AC95" s="164"/>
      <c r="AD95" s="164"/>
      <c r="AE95" s="164"/>
      <c r="AF95" s="164"/>
      <c r="AG95" s="164"/>
    </row>
    <row r="96" spans="1:33">
      <c r="A96" s="167">
        <v>2</v>
      </c>
      <c r="B96" s="167"/>
      <c r="C96" s="167">
        <v>98</v>
      </c>
      <c r="D96" s="167">
        <v>79.599999999999994</v>
      </c>
      <c r="E96" s="167"/>
      <c r="F96" s="167"/>
      <c r="G96" s="167"/>
      <c r="H96" s="164"/>
      <c r="I96" s="172">
        <v>80.3</v>
      </c>
      <c r="J96" s="164">
        <v>2</v>
      </c>
      <c r="K96" s="164"/>
      <c r="L96" s="173">
        <v>10292</v>
      </c>
      <c r="M96" s="172">
        <v>117.3</v>
      </c>
      <c r="N96" s="172">
        <f t="shared" si="0"/>
        <v>196.03561643835616</v>
      </c>
      <c r="O96" s="164"/>
      <c r="P96" s="164"/>
      <c r="Q96" s="164"/>
      <c r="R96" s="164"/>
      <c r="S96" s="164"/>
      <c r="T96" s="164"/>
      <c r="U96" s="164"/>
      <c r="V96" s="164"/>
      <c r="W96" s="164"/>
      <c r="X96" s="164"/>
      <c r="Y96" s="164"/>
      <c r="Z96" s="164"/>
      <c r="AA96" s="164"/>
      <c r="AB96" s="164"/>
      <c r="AC96" s="164"/>
      <c r="AD96" s="164"/>
      <c r="AE96" s="164"/>
      <c r="AF96" s="164"/>
      <c r="AG96" s="164"/>
    </row>
    <row r="97" spans="1:33">
      <c r="A97" s="167">
        <v>3</v>
      </c>
      <c r="B97" s="167"/>
      <c r="C97" s="167">
        <v>96.9</v>
      </c>
      <c r="D97" s="167">
        <v>79</v>
      </c>
      <c r="E97" s="167"/>
      <c r="F97" s="167"/>
      <c r="G97" s="167"/>
      <c r="H97" s="164"/>
      <c r="I97" s="172">
        <v>80.599999999999994</v>
      </c>
      <c r="J97" s="164">
        <v>3</v>
      </c>
      <c r="K97" s="164"/>
      <c r="L97" s="173">
        <v>11352</v>
      </c>
      <c r="M97" s="172">
        <v>103.6</v>
      </c>
      <c r="N97" s="172">
        <f t="shared" si="0"/>
        <v>172.49528535980147</v>
      </c>
      <c r="O97" s="164"/>
      <c r="P97" s="164"/>
      <c r="Q97" s="164"/>
      <c r="R97" s="164"/>
      <c r="S97" s="164"/>
      <c r="T97" s="164"/>
      <c r="U97" s="164"/>
      <c r="V97" s="164"/>
      <c r="W97" s="164"/>
      <c r="X97" s="164"/>
      <c r="Y97" s="167"/>
      <c r="Z97" s="164"/>
      <c r="AA97" s="164"/>
      <c r="AB97" s="164"/>
      <c r="AC97" s="164"/>
      <c r="AD97" s="164"/>
      <c r="AE97" s="164"/>
      <c r="AF97" s="164"/>
      <c r="AG97" s="164"/>
    </row>
    <row r="98" spans="1:33">
      <c r="A98" s="167">
        <v>4</v>
      </c>
      <c r="B98" s="167"/>
      <c r="C98" s="167">
        <v>93.4</v>
      </c>
      <c r="D98" s="167">
        <v>76.8</v>
      </c>
      <c r="E98" s="167"/>
      <c r="F98" s="167"/>
      <c r="G98" s="167"/>
      <c r="H98" s="164"/>
      <c r="I98" s="172">
        <v>81.400000000000006</v>
      </c>
      <c r="J98" s="164">
        <v>4</v>
      </c>
      <c r="K98" s="164"/>
      <c r="L98" s="173">
        <v>11958</v>
      </c>
      <c r="M98" s="172">
        <v>132</v>
      </c>
      <c r="N98" s="172">
        <f t="shared" si="0"/>
        <v>217.62162162162159</v>
      </c>
      <c r="O98" s="164"/>
      <c r="P98" s="164"/>
      <c r="Q98" s="164"/>
      <c r="R98" s="164"/>
      <c r="S98" s="164"/>
      <c r="T98" s="164"/>
      <c r="U98" s="164"/>
      <c r="V98" s="166" t="s">
        <v>186</v>
      </c>
      <c r="W98" s="167"/>
      <c r="X98" s="167"/>
      <c r="Y98" s="167"/>
      <c r="Z98" s="164"/>
      <c r="AA98" s="164"/>
      <c r="AB98" s="164"/>
      <c r="AC98" s="164"/>
      <c r="AD98" s="164"/>
      <c r="AE98" s="164"/>
      <c r="AF98" s="164"/>
      <c r="AG98" s="164"/>
    </row>
    <row r="99" spans="1:33">
      <c r="A99" s="167">
        <v>1</v>
      </c>
      <c r="B99" s="167">
        <v>1990</v>
      </c>
      <c r="C99" s="167">
        <v>99.4</v>
      </c>
      <c r="D99" s="167">
        <v>81.3</v>
      </c>
      <c r="E99" s="167"/>
      <c r="F99" s="167"/>
      <c r="G99" s="167"/>
      <c r="H99" s="164"/>
      <c r="I99" s="172">
        <v>82.3</v>
      </c>
      <c r="J99" s="164">
        <v>1</v>
      </c>
      <c r="K99" s="164">
        <v>1990</v>
      </c>
      <c r="L99" s="173">
        <v>13741</v>
      </c>
      <c r="M99" s="172">
        <v>142.9</v>
      </c>
      <c r="N99" s="172">
        <f t="shared" si="0"/>
        <v>233.01555285540704</v>
      </c>
      <c r="O99" s="164"/>
      <c r="P99" s="164"/>
      <c r="Q99" s="164"/>
      <c r="R99" s="164"/>
      <c r="S99" s="164"/>
      <c r="T99" s="164"/>
      <c r="U99" s="164"/>
      <c r="V99" s="167"/>
      <c r="W99" s="164"/>
      <c r="X99" s="167"/>
      <c r="Y99" s="167"/>
      <c r="Z99" s="164"/>
      <c r="AA99" s="164"/>
      <c r="AB99" s="164"/>
      <c r="AC99" s="164"/>
      <c r="AD99" s="164"/>
      <c r="AE99" s="164"/>
      <c r="AF99" s="164"/>
      <c r="AG99" s="164"/>
    </row>
    <row r="100" spans="1:33">
      <c r="A100" s="167">
        <v>2</v>
      </c>
      <c r="B100" s="167"/>
      <c r="C100" s="167">
        <v>88.6</v>
      </c>
      <c r="D100" s="167">
        <v>73.099999999999994</v>
      </c>
      <c r="E100" s="167"/>
      <c r="F100" s="167"/>
      <c r="G100" s="167"/>
      <c r="H100" s="164"/>
      <c r="I100" s="172">
        <v>83.4</v>
      </c>
      <c r="J100" s="164">
        <v>2</v>
      </c>
      <c r="K100" s="164"/>
      <c r="L100" s="173">
        <v>10045</v>
      </c>
      <c r="M100" s="172">
        <v>116.5</v>
      </c>
      <c r="N100" s="172">
        <f t="shared" si="0"/>
        <v>187.46163069544363</v>
      </c>
      <c r="O100" s="164"/>
      <c r="P100" s="164"/>
      <c r="Q100" s="164"/>
      <c r="R100" s="164"/>
      <c r="S100" s="164"/>
      <c r="T100" s="164"/>
      <c r="U100" s="164"/>
      <c r="V100" s="167"/>
      <c r="W100" s="171" t="str">
        <f>+W82</f>
        <v>2012</v>
      </c>
      <c r="X100" s="171" t="str">
        <f>+X82</f>
        <v>2013</v>
      </c>
      <c r="Y100" s="171" t="str">
        <f>+Y82</f>
        <v>2014</v>
      </c>
      <c r="Z100" s="164"/>
      <c r="AA100" s="164"/>
      <c r="AB100" s="164"/>
      <c r="AC100" s="164"/>
      <c r="AD100" s="164"/>
      <c r="AE100" s="164"/>
      <c r="AF100" s="164"/>
      <c r="AG100" s="164"/>
    </row>
    <row r="101" spans="1:33">
      <c r="A101" s="167">
        <v>3</v>
      </c>
      <c r="B101" s="167"/>
      <c r="C101" s="167">
        <v>88.2</v>
      </c>
      <c r="D101" s="167">
        <v>72.5</v>
      </c>
      <c r="E101" s="167"/>
      <c r="F101" s="167"/>
      <c r="G101" s="167"/>
      <c r="H101" s="164"/>
      <c r="I101" s="172">
        <v>83.7</v>
      </c>
      <c r="J101" s="164">
        <v>3</v>
      </c>
      <c r="K101" s="164"/>
      <c r="L101" s="173">
        <v>10870</v>
      </c>
      <c r="M101" s="172">
        <v>101.4</v>
      </c>
      <c r="N101" s="172">
        <f t="shared" si="0"/>
        <v>162.57921146953404</v>
      </c>
      <c r="O101" s="164"/>
      <c r="P101" s="164"/>
      <c r="Q101" s="164"/>
      <c r="R101" s="164"/>
      <c r="S101" s="164"/>
      <c r="T101" s="164"/>
      <c r="U101" s="164"/>
      <c r="V101" s="167" t="s">
        <v>18</v>
      </c>
      <c r="W101" s="177">
        <f>IF('Tab7'!C10="",+'Tab7'!C9+'Tab11'!C9,+'Tab7'!C10+'Tab11'!C10)</f>
        <v>18489.05363973865</v>
      </c>
      <c r="X101" s="177">
        <f>IF('Tab7'!D10="",+'Tab7'!D9+'Tab11'!D9,+'Tab7'!D10+'Tab11'!D10)</f>
        <v>23361.844021739129</v>
      </c>
      <c r="Y101" s="177">
        <f>IF('Tab7'!E10="",+'Tab7'!E9+'Tab11'!E9,+'Tab7'!E10+'Tab11'!E10)</f>
        <v>33667</v>
      </c>
      <c r="Z101" s="164"/>
      <c r="AA101" s="164"/>
      <c r="AB101" s="164"/>
      <c r="AC101" s="164"/>
      <c r="AD101" s="164"/>
      <c r="AE101" s="164"/>
      <c r="AF101" s="164"/>
      <c r="AG101" s="164"/>
    </row>
    <row r="102" spans="1:33">
      <c r="A102" s="167">
        <v>4</v>
      </c>
      <c r="B102" s="167"/>
      <c r="C102" s="167">
        <v>84.8</v>
      </c>
      <c r="D102" s="167">
        <v>70.2</v>
      </c>
      <c r="E102" s="167"/>
      <c r="F102" s="167"/>
      <c r="G102" s="167"/>
      <c r="H102" s="164"/>
      <c r="I102" s="172">
        <v>85.1</v>
      </c>
      <c r="J102" s="164">
        <v>4</v>
      </c>
      <c r="K102" s="164"/>
      <c r="L102" s="173">
        <v>11076</v>
      </c>
      <c r="M102" s="172">
        <v>120</v>
      </c>
      <c r="N102" s="172">
        <f t="shared" si="0"/>
        <v>189.23619271445358</v>
      </c>
      <c r="O102" s="164"/>
      <c r="P102" s="164"/>
      <c r="Q102" s="164"/>
      <c r="R102" s="164"/>
      <c r="S102" s="164"/>
      <c r="T102" s="164"/>
      <c r="U102" s="164"/>
      <c r="V102" s="167" t="s">
        <v>86</v>
      </c>
      <c r="W102" s="177">
        <f>IF('Tab7'!C12="",+'Tab7'!C11+'Tab11'!C11,+'Tab7'!C12+'Tab11'!C12)</f>
        <v>53604.460714285698</v>
      </c>
      <c r="X102" s="177">
        <f>IF('Tab7'!D12="",+'Tab7'!D11+'Tab11'!D11,+'Tab7'!D12+'Tab11'!D12)</f>
        <v>64182.944071146201</v>
      </c>
      <c r="Y102" s="177">
        <f>IF('Tab7'!E12="",+'Tab7'!E11+'Tab11'!E11,+'Tab7'!E12+'Tab11'!E12)</f>
        <v>58221</v>
      </c>
      <c r="Z102" s="164"/>
      <c r="AA102" s="164"/>
      <c r="AB102" s="164"/>
      <c r="AC102" s="164"/>
      <c r="AD102" s="164"/>
      <c r="AE102" s="164"/>
      <c r="AF102" s="164"/>
      <c r="AG102" s="164"/>
    </row>
    <row r="103" spans="1:33">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204.2037426900585</v>
      </c>
      <c r="O103" s="173">
        <v>6727</v>
      </c>
      <c r="P103" s="172">
        <v>376.9</v>
      </c>
      <c r="Q103" s="172">
        <f>P103/I103*$I$69</f>
        <v>591.5787134502923</v>
      </c>
      <c r="R103" s="173">
        <v>9077</v>
      </c>
      <c r="S103" s="172">
        <v>139.9</v>
      </c>
      <c r="T103" s="172">
        <f>S103/I103*$I$69</f>
        <v>219.58573099415204</v>
      </c>
      <c r="U103" s="164"/>
      <c r="V103" s="167" t="s">
        <v>63</v>
      </c>
      <c r="W103" s="177">
        <f>IF('Tab7'!C14="",+'Tab7'!C13+'Tab11'!C13,+'Tab7'!C14+'Tab11'!C14)</f>
        <v>28444.781177428838</v>
      </c>
      <c r="X103" s="177">
        <f>IF('Tab7'!D14="",+'Tab7'!D13+'Tab11'!D13,+'Tab7'!D14+'Tab11'!D14)</f>
        <v>27877.956413043481</v>
      </c>
      <c r="Y103" s="177">
        <f>IF('Tab7'!E14="",+'Tab7'!E13+'Tab11'!E13,+'Tab7'!E14+'Tab11'!E14)</f>
        <v>31267</v>
      </c>
      <c r="Z103" s="164"/>
      <c r="AA103" s="164"/>
      <c r="AB103" s="164"/>
      <c r="AC103" s="164"/>
      <c r="AD103" s="164"/>
      <c r="AE103" s="164"/>
      <c r="AF103" s="164"/>
      <c r="AG103" s="164"/>
    </row>
    <row r="104" spans="1:33">
      <c r="A104" s="167">
        <v>2</v>
      </c>
      <c r="B104" s="167"/>
      <c r="C104" s="167">
        <v>93.9</v>
      </c>
      <c r="D104" s="167">
        <v>78</v>
      </c>
      <c r="E104" s="167"/>
      <c r="F104" s="167"/>
      <c r="G104" s="167"/>
      <c r="H104" s="164"/>
      <c r="I104" s="172">
        <v>86.6</v>
      </c>
      <c r="J104" s="164">
        <v>2</v>
      </c>
      <c r="K104" s="164"/>
      <c r="L104" s="173">
        <v>10188</v>
      </c>
      <c r="M104" s="172">
        <v>126.69999999999993</v>
      </c>
      <c r="N104" s="172">
        <f t="shared" si="1"/>
        <v>196.34110854503456</v>
      </c>
      <c r="O104" s="173">
        <v>5864</v>
      </c>
      <c r="P104" s="172">
        <v>369.29999999999995</v>
      </c>
      <c r="Q104" s="172">
        <f t="shared" ref="Q104:Q167" si="2">P104/I104*$I$69</f>
        <v>572.28706697459575</v>
      </c>
      <c r="R104" s="173">
        <v>12525</v>
      </c>
      <c r="S104" s="172">
        <v>176.29999999999998</v>
      </c>
      <c r="T104" s="172">
        <f t="shared" ref="T104:T167" si="3">S104/I104*$I$69</f>
        <v>273.20392609699769</v>
      </c>
      <c r="U104" s="164"/>
      <c r="V104" s="167" t="s">
        <v>14</v>
      </c>
      <c r="W104" s="178">
        <f>+W106-SUM(W101:W103)</f>
        <v>113738.51800302984</v>
      </c>
      <c r="X104" s="178">
        <f>+X106-SUM(X101:X103)</f>
        <v>120296.65969856241</v>
      </c>
      <c r="Y104" s="178">
        <f>+Y106-SUM(Y101:Y103)</f>
        <v>133689</v>
      </c>
      <c r="Z104" s="164"/>
      <c r="AA104" s="164"/>
      <c r="AB104" s="164"/>
      <c r="AC104" s="164"/>
      <c r="AD104" s="164"/>
      <c r="AE104" s="164"/>
      <c r="AF104" s="164"/>
      <c r="AG104" s="164"/>
    </row>
    <row r="105" spans="1:33">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205.48406466512705</v>
      </c>
      <c r="O105" s="173">
        <v>7951</v>
      </c>
      <c r="P105" s="172">
        <v>430.9</v>
      </c>
      <c r="Q105" s="172">
        <f t="shared" si="2"/>
        <v>667.74572748267894</v>
      </c>
      <c r="R105" s="173">
        <v>14126</v>
      </c>
      <c r="S105" s="172">
        <v>204.90000000000003</v>
      </c>
      <c r="T105" s="172">
        <f t="shared" si="3"/>
        <v>317.52401847575061</v>
      </c>
      <c r="U105" s="164"/>
      <c r="V105" s="167"/>
      <c r="W105" s="167"/>
      <c r="X105" s="167"/>
      <c r="Y105" s="167"/>
      <c r="Z105" s="164"/>
      <c r="AA105" s="164"/>
      <c r="AB105" s="164"/>
      <c r="AC105" s="164"/>
      <c r="AD105" s="164"/>
      <c r="AE105" s="164"/>
      <c r="AF105" s="164"/>
      <c r="AG105" s="164"/>
    </row>
    <row r="106" spans="1:33">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212.4449026345934</v>
      </c>
      <c r="O106" s="173">
        <v>13048</v>
      </c>
      <c r="P106" s="172">
        <v>427.00000000000023</v>
      </c>
      <c r="Q106" s="172">
        <f t="shared" si="2"/>
        <v>656.39633447880908</v>
      </c>
      <c r="R106" s="173">
        <v>13048</v>
      </c>
      <c r="S106" s="172">
        <v>185</v>
      </c>
      <c r="T106" s="172">
        <f t="shared" si="3"/>
        <v>284.38717067583048</v>
      </c>
      <c r="U106" s="164"/>
      <c r="V106" s="167" t="s">
        <v>87</v>
      </c>
      <c r="W106" s="177">
        <f>IF('Tab7'!C8="",+'Tab7'!C7+'Tab11'!C7,+'Tab7'!C8+'Tab11'!C8)</f>
        <v>214276.81353448302</v>
      </c>
      <c r="X106" s="177">
        <f>IF('Tab7'!D8="",+'Tab7'!D7+'Tab11'!D7,+'Tab7'!D8+'Tab11'!D8)</f>
        <v>235719.40420449121</v>
      </c>
      <c r="Y106" s="177">
        <f>IF('Tab7'!E8="",+'Tab7'!E7+'Tab11'!E7,+'Tab7'!E8+'Tab11'!E8)</f>
        <v>256844</v>
      </c>
      <c r="Z106" s="164"/>
      <c r="AA106" s="164"/>
      <c r="AB106" s="164"/>
      <c r="AC106" s="164"/>
      <c r="AD106" s="164"/>
      <c r="AE106" s="164"/>
      <c r="AF106" s="164"/>
      <c r="AG106" s="164"/>
    </row>
    <row r="107" spans="1:33">
      <c r="A107" s="167">
        <v>1</v>
      </c>
      <c r="B107" s="167">
        <v>1992</v>
      </c>
      <c r="C107" s="167">
        <v>102</v>
      </c>
      <c r="D107" s="167">
        <v>87.1</v>
      </c>
      <c r="E107" s="167"/>
      <c r="F107" s="167"/>
      <c r="G107" s="167"/>
      <c r="H107" s="164"/>
      <c r="I107" s="172">
        <v>87.5</v>
      </c>
      <c r="J107" s="164">
        <v>1</v>
      </c>
      <c r="K107" s="164">
        <v>1992</v>
      </c>
      <c r="L107" s="173">
        <v>10520</v>
      </c>
      <c r="M107" s="172">
        <v>129.4</v>
      </c>
      <c r="N107" s="172">
        <f>M107/I107*$I$69</f>
        <v>198.46262857142855</v>
      </c>
      <c r="O107" s="173">
        <v>6509</v>
      </c>
      <c r="P107" s="172">
        <v>409.5</v>
      </c>
      <c r="Q107" s="172">
        <f t="shared" si="2"/>
        <v>628.05599999999993</v>
      </c>
      <c r="R107" s="173">
        <v>11030</v>
      </c>
      <c r="S107" s="172">
        <v>180.5</v>
      </c>
      <c r="T107" s="172">
        <f t="shared" si="3"/>
        <v>276.83542857142851</v>
      </c>
      <c r="U107" s="164"/>
      <c r="V107" s="164"/>
      <c r="W107" s="164"/>
      <c r="X107" s="164"/>
      <c r="Y107" s="164"/>
      <c r="Z107" s="164"/>
      <c r="AA107" s="164"/>
      <c r="AB107" s="164"/>
      <c r="AC107" s="164"/>
      <c r="AD107" s="164"/>
      <c r="AE107" s="164"/>
      <c r="AF107" s="164"/>
      <c r="AG107" s="164"/>
    </row>
    <row r="108" spans="1:33">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171.00654627539507</v>
      </c>
      <c r="O108" s="173">
        <v>5632</v>
      </c>
      <c r="P108" s="172">
        <v>412</v>
      </c>
      <c r="Q108" s="172">
        <f t="shared" si="2"/>
        <v>624.0451467268623</v>
      </c>
      <c r="R108" s="173">
        <v>13252</v>
      </c>
      <c r="S108" s="172">
        <v>167</v>
      </c>
      <c r="T108" s="172">
        <f t="shared" si="3"/>
        <v>252.95033860045146</v>
      </c>
      <c r="U108" s="164"/>
      <c r="V108" s="164"/>
      <c r="W108" s="164"/>
      <c r="X108" s="164"/>
      <c r="Y108" s="164"/>
      <c r="Z108" s="164"/>
      <c r="AA108" s="164"/>
      <c r="AB108" s="164"/>
      <c r="AC108" s="164"/>
      <c r="AD108" s="164"/>
      <c r="AE108" s="164"/>
      <c r="AF108" s="164"/>
      <c r="AG108" s="164"/>
    </row>
    <row r="109" spans="1:33">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197.59323562570452</v>
      </c>
      <c r="O109" s="173">
        <v>8642</v>
      </c>
      <c r="P109" s="172">
        <v>440.40000000000009</v>
      </c>
      <c r="Q109" s="172">
        <f t="shared" si="2"/>
        <v>666.30980834272839</v>
      </c>
      <c r="R109" s="173">
        <v>15450</v>
      </c>
      <c r="S109" s="172">
        <v>219.10000000000002</v>
      </c>
      <c r="T109" s="172">
        <f t="shared" si="3"/>
        <v>331.49064261555804</v>
      </c>
      <c r="U109" s="164"/>
      <c r="V109" s="166" t="s">
        <v>187</v>
      </c>
      <c r="W109" s="167"/>
      <c r="X109" s="167"/>
      <c r="Y109" s="167"/>
      <c r="Z109" s="164"/>
      <c r="AA109" s="164"/>
      <c r="AB109" s="164"/>
      <c r="AC109" s="164"/>
      <c r="AD109" s="164"/>
      <c r="AE109" s="164"/>
      <c r="AF109" s="164"/>
      <c r="AG109" s="164"/>
    </row>
    <row r="110" spans="1:33">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163.0537513997761</v>
      </c>
      <c r="O110" s="173">
        <v>7139</v>
      </c>
      <c r="P110" s="172">
        <v>425.59999999999991</v>
      </c>
      <c r="Q110" s="172">
        <f t="shared" si="2"/>
        <v>639.59148936170197</v>
      </c>
      <c r="R110" s="173">
        <v>12309</v>
      </c>
      <c r="S110" s="172">
        <v>109.39999999999998</v>
      </c>
      <c r="T110" s="172">
        <f t="shared" si="3"/>
        <v>164.4062709966405</v>
      </c>
      <c r="U110" s="164"/>
      <c r="V110" s="167"/>
      <c r="W110" s="167"/>
      <c r="X110" s="167"/>
      <c r="Y110" s="167"/>
      <c r="Z110" s="164"/>
      <c r="AA110" s="164"/>
      <c r="AB110" s="164"/>
      <c r="AC110" s="164"/>
      <c r="AD110" s="164"/>
      <c r="AE110" s="164"/>
      <c r="AF110" s="164"/>
      <c r="AG110" s="164"/>
    </row>
    <row r="111" spans="1:33">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204.58775055679283</v>
      </c>
      <c r="O111" s="173">
        <v>6982</v>
      </c>
      <c r="P111" s="172">
        <v>449.4</v>
      </c>
      <c r="Q111" s="172">
        <f t="shared" si="2"/>
        <v>671.59777282850769</v>
      </c>
      <c r="R111" s="173">
        <v>10571</v>
      </c>
      <c r="S111" s="172">
        <v>175.5</v>
      </c>
      <c r="T111" s="172">
        <f t="shared" si="3"/>
        <v>262.27282850779511</v>
      </c>
      <c r="U111" s="164"/>
      <c r="V111" s="167"/>
      <c r="W111" s="171" t="str">
        <f>+W100</f>
        <v>2012</v>
      </c>
      <c r="X111" s="171" t="str">
        <f>+X100</f>
        <v>2013</v>
      </c>
      <c r="Y111" s="171" t="str">
        <f>+Y100</f>
        <v>2014</v>
      </c>
      <c r="Z111" s="164"/>
      <c r="AA111" s="164"/>
      <c r="AB111" s="164"/>
      <c r="AC111" s="164"/>
      <c r="AD111" s="164"/>
      <c r="AE111" s="164"/>
      <c r="AF111" s="164"/>
      <c r="AG111" s="164"/>
    </row>
    <row r="112" spans="1:33">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170.26255506607933</v>
      </c>
      <c r="O112" s="173">
        <v>6332</v>
      </c>
      <c r="P112" s="172">
        <v>352.9</v>
      </c>
      <c r="Q112" s="172">
        <f t="shared" si="2"/>
        <v>521.57687224669598</v>
      </c>
      <c r="R112" s="173">
        <v>12919</v>
      </c>
      <c r="S112" s="172">
        <v>191.20000000000005</v>
      </c>
      <c r="T112" s="172">
        <f t="shared" si="3"/>
        <v>282.58854625550663</v>
      </c>
      <c r="U112" s="164"/>
      <c r="V112" s="167" t="s">
        <v>172</v>
      </c>
      <c r="W112" s="176">
        <f>IF('Tab7'!C38="",+'Tab7'!C37+'Tab11'!C37,+'Tab7'!C38+'Tab11'!C38)</f>
        <v>3320.17204514997</v>
      </c>
      <c r="X112" s="176">
        <f>IF('Tab7'!D38="",+'Tab7'!D37+'Tab11'!D37,+'Tab7'!D38+'Tab11'!D38)</f>
        <v>3616.0442120389998</v>
      </c>
      <c r="Y112" s="176">
        <f>IF('Tab7'!E38="",+'Tab7'!E37+'Tab11'!E37,+'Tab7'!E38+'Tab11'!E38)</f>
        <v>3903.5568402416197</v>
      </c>
      <c r="Z112" s="164"/>
      <c r="AA112" s="164"/>
      <c r="AB112" s="164"/>
      <c r="AC112" s="164"/>
      <c r="AD112" s="164"/>
      <c r="AE112" s="164"/>
      <c r="AF112" s="164"/>
      <c r="AG112" s="164"/>
    </row>
    <row r="113" spans="1:33">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196.70816777041941</v>
      </c>
      <c r="O113" s="173">
        <v>6675</v>
      </c>
      <c r="P113" s="172">
        <v>388.50000000000023</v>
      </c>
      <c r="Q113" s="172">
        <f t="shared" si="2"/>
        <v>575.46026490066254</v>
      </c>
      <c r="R113" s="173">
        <v>14800</v>
      </c>
      <c r="S113" s="172">
        <v>216.89999999999998</v>
      </c>
      <c r="T113" s="172">
        <f t="shared" si="3"/>
        <v>321.28013245033111</v>
      </c>
      <c r="U113" s="164"/>
      <c r="V113" s="167" t="s">
        <v>86</v>
      </c>
      <c r="W113" s="176">
        <f>IF('Tab7'!C40="",+'Tab7'!C39+'Tab11'!C39,+'Tab7'!C40+'Tab11'!C40)</f>
        <v>2369.3598134586759</v>
      </c>
      <c r="X113" s="176">
        <f>IF('Tab7'!D40="",+'Tab7'!D39+'Tab11'!D39,+'Tab7'!D40+'Tab11'!D40)</f>
        <v>2764.1312851816701</v>
      </c>
      <c r="Y113" s="176">
        <f>IF('Tab7'!E40="",+'Tab7'!E39+'Tab11'!E39,+'Tab7'!E40+'Tab11'!E40)</f>
        <v>2700.2308665594501</v>
      </c>
      <c r="Z113" s="164"/>
      <c r="AA113" s="164"/>
      <c r="AB113" s="164"/>
      <c r="AC113" s="164"/>
      <c r="AD113" s="164"/>
      <c r="AE113" s="164"/>
      <c r="AF113" s="164"/>
      <c r="AG113" s="164"/>
    </row>
    <row r="114" spans="1:33">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232.71164835164825</v>
      </c>
      <c r="O114" s="173">
        <v>6319</v>
      </c>
      <c r="P114" s="172">
        <v>466.99999999999977</v>
      </c>
      <c r="Q114" s="172">
        <f t="shared" si="2"/>
        <v>688.69670329670294</v>
      </c>
      <c r="R114" s="173">
        <v>11391</v>
      </c>
      <c r="S114" s="172">
        <v>164.5</v>
      </c>
      <c r="T114" s="172">
        <f t="shared" si="3"/>
        <v>242.59230769230768</v>
      </c>
      <c r="U114" s="164"/>
      <c r="V114" s="167" t="s">
        <v>63</v>
      </c>
      <c r="W114" s="176">
        <f>IF('Tab7'!C42="",+'Tab7'!C41+'Tab11'!C41,+'Tab7'!C42+'Tab11'!C42)</f>
        <v>549.97371188519605</v>
      </c>
      <c r="X114" s="176">
        <f>IF('Tab7'!D42="",+'Tab7'!D41+'Tab11'!D41,+'Tab7'!D42+'Tab11'!D42)</f>
        <v>516.06400372643202</v>
      </c>
      <c r="Y114" s="176">
        <f>IF('Tab7'!E42="",+'Tab7'!E41+'Tab11'!E41,+'Tab7'!E42+'Tab11'!E42)</f>
        <v>509.51550604078898</v>
      </c>
      <c r="Z114" s="164"/>
      <c r="AA114" s="164"/>
      <c r="AB114" s="164"/>
      <c r="AC114" s="164"/>
      <c r="AD114" s="164"/>
      <c r="AE114" s="164"/>
      <c r="AF114" s="164"/>
      <c r="AG114" s="164"/>
    </row>
    <row r="115" spans="1:33">
      <c r="A115" s="167">
        <v>1</v>
      </c>
      <c r="B115" s="167">
        <v>1994</v>
      </c>
      <c r="C115" s="167">
        <v>138.4</v>
      </c>
      <c r="D115" s="167">
        <v>120</v>
      </c>
      <c r="E115" s="167"/>
      <c r="F115" s="167"/>
      <c r="G115" s="167"/>
      <c r="H115" s="164"/>
      <c r="I115" s="172">
        <v>91</v>
      </c>
      <c r="J115" s="164">
        <v>1</v>
      </c>
      <c r="K115" s="164">
        <v>1994</v>
      </c>
      <c r="L115" s="173">
        <v>15224</v>
      </c>
      <c r="M115" s="172">
        <v>189</v>
      </c>
      <c r="N115" s="172">
        <f t="shared" si="4"/>
        <v>278.72307692307692</v>
      </c>
      <c r="O115" s="173">
        <v>6291</v>
      </c>
      <c r="P115" s="172">
        <v>427.6</v>
      </c>
      <c r="Q115" s="172">
        <f t="shared" si="2"/>
        <v>630.59252747252742</v>
      </c>
      <c r="R115" s="173">
        <v>8795</v>
      </c>
      <c r="S115" s="172">
        <v>161.69999999999999</v>
      </c>
      <c r="T115" s="172">
        <f t="shared" si="3"/>
        <v>238.4630769230769</v>
      </c>
      <c r="U115" s="164"/>
      <c r="V115" s="167" t="s">
        <v>14</v>
      </c>
      <c r="W115" s="179">
        <f>+W117-SUM(W112:W114)</f>
        <v>1604.5465234236672</v>
      </c>
      <c r="X115" s="179">
        <f>+X117-SUM(X112:X114)</f>
        <v>1576.5743151395473</v>
      </c>
      <c r="Y115" s="179">
        <f>+Y117-SUM(Y112:Y114)</f>
        <v>1853.0714338341222</v>
      </c>
      <c r="Z115" s="164"/>
      <c r="AA115" s="164"/>
      <c r="AB115" s="164"/>
      <c r="AC115" s="164"/>
      <c r="AD115" s="164"/>
      <c r="AE115" s="164"/>
      <c r="AF115" s="164"/>
      <c r="AG115" s="164"/>
    </row>
    <row r="116" spans="1:33">
      <c r="A116" s="167">
        <v>2</v>
      </c>
      <c r="B116" s="167"/>
      <c r="C116" s="167">
        <f>252.9-C115</f>
        <v>114.5</v>
      </c>
      <c r="D116" s="167">
        <f>218.1-D115</f>
        <v>98.1</v>
      </c>
      <c r="E116" s="167"/>
      <c r="F116" s="167"/>
      <c r="G116" s="167"/>
      <c r="H116" s="164"/>
      <c r="I116" s="172">
        <v>91.7</v>
      </c>
      <c r="J116" s="164">
        <v>2</v>
      </c>
      <c r="K116" s="164"/>
      <c r="L116" s="173">
        <v>13585</v>
      </c>
      <c r="M116" s="172">
        <v>166.5</v>
      </c>
      <c r="N116" s="172">
        <f t="shared" si="4"/>
        <v>243.66739367502723</v>
      </c>
      <c r="O116" s="173">
        <v>5517</v>
      </c>
      <c r="P116" s="172">
        <v>494.30000000000007</v>
      </c>
      <c r="Q116" s="172">
        <f t="shared" si="2"/>
        <v>723.39214830970559</v>
      </c>
      <c r="R116" s="173">
        <v>13449</v>
      </c>
      <c r="S116" s="172">
        <v>196.2</v>
      </c>
      <c r="T116" s="172">
        <f t="shared" si="3"/>
        <v>287.13238822246456</v>
      </c>
      <c r="U116" s="164"/>
      <c r="V116" s="167"/>
      <c r="W116" s="176"/>
      <c r="X116" s="176"/>
      <c r="Y116" s="176"/>
      <c r="Z116" s="164"/>
      <c r="AA116" s="164"/>
      <c r="AB116" s="164"/>
      <c r="AC116" s="164"/>
      <c r="AD116" s="164"/>
      <c r="AE116" s="164"/>
      <c r="AF116" s="164"/>
      <c r="AG116" s="164"/>
    </row>
    <row r="117" spans="1:33">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247.5633007600434</v>
      </c>
      <c r="O117" s="173">
        <v>8952</v>
      </c>
      <c r="P117" s="172">
        <v>425.5</v>
      </c>
      <c r="Q117" s="172">
        <f t="shared" si="2"/>
        <v>620.00108577633011</v>
      </c>
      <c r="R117" s="173">
        <v>15669</v>
      </c>
      <c r="S117" s="172">
        <v>219.80000000000007</v>
      </c>
      <c r="T117" s="172">
        <f t="shared" si="3"/>
        <v>320.27318132464723</v>
      </c>
      <c r="U117" s="164"/>
      <c r="V117" s="167" t="s">
        <v>87</v>
      </c>
      <c r="W117" s="176">
        <f>IF('Tab7'!C36="",+'Tab7'!C35+'Tab11'!C35,+'Tab7'!C36+'Tab11'!C36)</f>
        <v>7844.0520939175094</v>
      </c>
      <c r="X117" s="176">
        <f>IF('Tab7'!D36="",+'Tab7'!D35+'Tab11'!D35,+'Tab7'!D36+'Tab11'!D36)</f>
        <v>8472.8138160866492</v>
      </c>
      <c r="Y117" s="176">
        <f>IF('Tab7'!E36="",+'Tab7'!E35+'Tab11'!E35,+'Tab7'!E36+'Tab11'!E36)</f>
        <v>8966.3746466759803</v>
      </c>
      <c r="Z117" s="164"/>
      <c r="AA117" s="164"/>
      <c r="AB117" s="164"/>
      <c r="AC117" s="164"/>
      <c r="AD117" s="164"/>
      <c r="AE117" s="164"/>
      <c r="AF117" s="164"/>
      <c r="AG117" s="164"/>
    </row>
    <row r="118" spans="1:33">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204.05356371490288</v>
      </c>
      <c r="O118" s="173">
        <v>8189</v>
      </c>
      <c r="P118" s="172">
        <v>390.59999999999991</v>
      </c>
      <c r="Q118" s="172">
        <f t="shared" si="2"/>
        <v>566.07473002159816</v>
      </c>
      <c r="R118" s="173">
        <v>14139</v>
      </c>
      <c r="S118" s="172">
        <v>214.39999999999998</v>
      </c>
      <c r="T118" s="172">
        <f t="shared" si="3"/>
        <v>310.71792656587468</v>
      </c>
      <c r="U118" s="164"/>
      <c r="V118" s="167"/>
      <c r="W118" s="164"/>
      <c r="X118" s="167"/>
      <c r="Y118" s="164"/>
      <c r="Z118" s="164"/>
      <c r="AA118" s="164"/>
      <c r="AB118" s="164"/>
      <c r="AC118" s="164"/>
      <c r="AD118" s="164"/>
      <c r="AE118" s="164"/>
      <c r="AF118" s="164"/>
      <c r="AG118" s="164"/>
    </row>
    <row r="119" spans="1:33">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245.84175588865091</v>
      </c>
      <c r="O119" s="173">
        <v>7699</v>
      </c>
      <c r="P119" s="172">
        <v>543</v>
      </c>
      <c r="Q119" s="172">
        <f t="shared" si="2"/>
        <v>780.19914346895064</v>
      </c>
      <c r="R119" s="173">
        <v>11007</v>
      </c>
      <c r="S119" s="172">
        <v>183.1</v>
      </c>
      <c r="T119" s="172">
        <f t="shared" si="3"/>
        <v>263.08372591006423</v>
      </c>
      <c r="U119" s="164"/>
      <c r="V119" s="166" t="s">
        <v>181</v>
      </c>
      <c r="W119" s="164"/>
      <c r="X119" s="164"/>
      <c r="Y119" s="164"/>
      <c r="Z119" s="164"/>
      <c r="AA119" s="164"/>
      <c r="AB119" s="164"/>
      <c r="AC119" s="164"/>
      <c r="AD119" s="164"/>
      <c r="AE119" s="164"/>
      <c r="AF119" s="164"/>
      <c r="AG119" s="164"/>
    </row>
    <row r="120" spans="1:33">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211.49691817215734</v>
      </c>
      <c r="O120" s="173">
        <v>5465</v>
      </c>
      <c r="P120" s="172">
        <v>462.40000000000009</v>
      </c>
      <c r="Q120" s="172">
        <f t="shared" si="2"/>
        <v>659.44824654622755</v>
      </c>
      <c r="R120" s="173">
        <v>13915</v>
      </c>
      <c r="S120" s="172">
        <v>213.4</v>
      </c>
      <c r="T120" s="172">
        <f t="shared" si="3"/>
        <v>304.33878852284801</v>
      </c>
      <c r="U120" s="164"/>
      <c r="V120" s="164"/>
      <c r="W120" s="164"/>
      <c r="X120" s="164"/>
      <c r="Y120" s="164"/>
      <c r="Z120" s="164"/>
      <c r="AA120" s="164"/>
      <c r="AB120" s="164"/>
      <c r="AC120" s="164"/>
      <c r="AD120" s="164"/>
      <c r="AE120" s="164"/>
      <c r="AF120" s="164"/>
      <c r="AG120" s="164"/>
    </row>
    <row r="121" spans="1:33">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256.99086078639738</v>
      </c>
      <c r="O121" s="173">
        <v>9139</v>
      </c>
      <c r="P121" s="172">
        <v>487.89999999999986</v>
      </c>
      <c r="Q121" s="172">
        <f t="shared" si="2"/>
        <v>695.81487778958524</v>
      </c>
      <c r="R121" s="173">
        <v>17436</v>
      </c>
      <c r="S121" s="172">
        <v>224.09999999999991</v>
      </c>
      <c r="T121" s="172">
        <f t="shared" si="3"/>
        <v>319.59851222104129</v>
      </c>
      <c r="U121" s="164"/>
      <c r="V121" s="167"/>
      <c r="W121" s="171" t="str">
        <f>+'Tab3'!C6</f>
        <v>2012</v>
      </c>
      <c r="X121" s="171" t="str">
        <f>+'Tab3'!D6</f>
        <v>2013</v>
      </c>
      <c r="Y121" s="171" t="str">
        <f>+'Tab3'!E6</f>
        <v>2014</v>
      </c>
      <c r="Z121" s="164"/>
      <c r="AA121" s="164"/>
      <c r="AB121" s="164"/>
      <c r="AC121" s="164"/>
      <c r="AD121" s="164"/>
      <c r="AE121" s="164"/>
      <c r="AF121" s="164"/>
      <c r="AG121" s="164"/>
    </row>
    <row r="122" spans="1:33">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244.00000000000006</v>
      </c>
      <c r="O122" s="173">
        <v>7500</v>
      </c>
      <c r="P122" s="172">
        <v>369.89999999999986</v>
      </c>
      <c r="Q122" s="172">
        <f t="shared" si="2"/>
        <v>524.74186046511613</v>
      </c>
      <c r="R122" s="173">
        <v>15130</v>
      </c>
      <c r="S122" s="172">
        <v>206.30000000000018</v>
      </c>
      <c r="T122" s="172">
        <f t="shared" si="3"/>
        <v>292.65813953488396</v>
      </c>
      <c r="U122" s="164"/>
      <c r="V122" s="167" t="s">
        <v>10</v>
      </c>
      <c r="W122" s="171">
        <f>IF('Tab3'!C22="",'Tab3'!C29,'Tab3'!C30)</f>
        <v>220772.454545455</v>
      </c>
      <c r="X122" s="171">
        <f>IF('Tab3'!D22="",'Tab3'!D29,'Tab3'!D30)</f>
        <v>239879</v>
      </c>
      <c r="Y122" s="171">
        <f>IF('Tab3'!E22="",'Tab3'!E29,'Tab3'!E30)</f>
        <v>241255</v>
      </c>
      <c r="Z122" s="164"/>
      <c r="AA122" s="164"/>
      <c r="AB122" s="164"/>
      <c r="AC122" s="164"/>
      <c r="AD122" s="164"/>
      <c r="AE122" s="164"/>
      <c r="AF122" s="164"/>
      <c r="AG122" s="164"/>
    </row>
    <row r="123" spans="1:33">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535.09044585987249</v>
      </c>
      <c r="O123" s="173">
        <v>7239</v>
      </c>
      <c r="P123" s="172">
        <v>479.9</v>
      </c>
      <c r="Q123" s="172">
        <f t="shared" si="2"/>
        <v>683.67919320594467</v>
      </c>
      <c r="R123" s="173">
        <v>11785</v>
      </c>
      <c r="S123" s="172">
        <v>198.60000000000002</v>
      </c>
      <c r="T123" s="172">
        <f t="shared" si="3"/>
        <v>282.93121019108281</v>
      </c>
      <c r="U123" s="164"/>
      <c r="V123" s="164" t="s">
        <v>112</v>
      </c>
      <c r="W123" s="171">
        <f>IF('Tab9'!C8="",'Tab9'!C7,'Tab9'!C8)</f>
        <v>75898.022857142903</v>
      </c>
      <c r="X123" s="171">
        <f>IF('Tab9'!D8="",'Tab9'!D7,'Tab9'!D8)</f>
        <v>79751</v>
      </c>
      <c r="Y123" s="171">
        <f>IF('Tab9'!E8="",'Tab9'!E7,'Tab9'!E8)</f>
        <v>81975</v>
      </c>
      <c r="Z123" s="164"/>
      <c r="AA123" s="164"/>
      <c r="AB123" s="164"/>
      <c r="AC123" s="164"/>
      <c r="AD123" s="164"/>
      <c r="AE123" s="164"/>
      <c r="AF123" s="164"/>
      <c r="AG123" s="164"/>
    </row>
    <row r="124" spans="1:33">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331.33711882229233</v>
      </c>
      <c r="O124" s="173">
        <v>6503</v>
      </c>
      <c r="P124" s="172">
        <v>585.30000000000007</v>
      </c>
      <c r="Q124" s="172">
        <f t="shared" si="2"/>
        <v>825.94384858044168</v>
      </c>
      <c r="R124" s="173">
        <v>14642</v>
      </c>
      <c r="S124" s="172">
        <v>220.09999999999997</v>
      </c>
      <c r="T124" s="172">
        <f t="shared" si="3"/>
        <v>310.59327024185063</v>
      </c>
      <c r="U124" s="164"/>
      <c r="V124" s="164" t="s">
        <v>111</v>
      </c>
      <c r="W124" s="171">
        <f>IF('Tab8'!C8="",'Tab8'!C7,'Tab8'!C8)</f>
        <v>83319.354285714304</v>
      </c>
      <c r="X124" s="171">
        <f>IF('Tab8'!D8="",'Tab8'!D7,'Tab8'!D8)</f>
        <v>83488</v>
      </c>
      <c r="Y124" s="171">
        <f>IF('Tab8'!E8="",'Tab8'!E7,'Tab8'!E8)</f>
        <v>92758</v>
      </c>
      <c r="Z124" s="164"/>
      <c r="AA124" s="164"/>
      <c r="AB124" s="164"/>
      <c r="AC124" s="164"/>
      <c r="AD124" s="164"/>
      <c r="AE124" s="164"/>
      <c r="AF124" s="164"/>
      <c r="AG124" s="164"/>
    </row>
    <row r="125" spans="1:33">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337.25654450261794</v>
      </c>
      <c r="O125" s="173">
        <v>8934</v>
      </c>
      <c r="P125" s="172">
        <v>581.89999999999986</v>
      </c>
      <c r="Q125" s="172">
        <f t="shared" si="2"/>
        <v>817.70659685863848</v>
      </c>
      <c r="R125" s="173">
        <v>17198</v>
      </c>
      <c r="S125" s="172">
        <v>233.2</v>
      </c>
      <c r="T125" s="172">
        <f t="shared" si="3"/>
        <v>327.70094240837693</v>
      </c>
      <c r="U125" s="164"/>
      <c r="V125" s="167" t="s">
        <v>170</v>
      </c>
      <c r="W125" s="171">
        <f>IF('Tab3'!C16="",'Tab3'!C15,'Tab3'!C16)</f>
        <v>29692.207820197</v>
      </c>
      <c r="X125" s="171">
        <f>IF('Tab3'!D16="",'Tab3'!D15,'Tab3'!D16)</f>
        <v>36845.404204491198</v>
      </c>
      <c r="Y125" s="171">
        <f>IF('Tab3'!E16="",'Tab3'!E15,'Tab3'!E16)</f>
        <v>34143</v>
      </c>
      <c r="Z125" s="164"/>
      <c r="AA125" s="164"/>
      <c r="AB125" s="164"/>
      <c r="AC125" s="164"/>
      <c r="AD125" s="164"/>
      <c r="AE125" s="164"/>
      <c r="AF125" s="164"/>
      <c r="AG125" s="164"/>
    </row>
    <row r="126" spans="1:33">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325.25732087227425</v>
      </c>
      <c r="O126" s="173">
        <v>7966</v>
      </c>
      <c r="P126" s="172">
        <v>665.80000000000018</v>
      </c>
      <c r="Q126" s="172">
        <f t="shared" si="2"/>
        <v>927.83343717549349</v>
      </c>
      <c r="R126" s="173">
        <v>13841</v>
      </c>
      <c r="S126" s="172">
        <v>188.00000000000011</v>
      </c>
      <c r="T126" s="172">
        <f t="shared" si="3"/>
        <v>261.98961578400844</v>
      </c>
      <c r="U126" s="164"/>
      <c r="V126" s="164"/>
      <c r="W126" s="164"/>
      <c r="X126" s="164"/>
      <c r="Y126" s="164"/>
      <c r="Z126" s="164"/>
      <c r="AA126" s="164"/>
      <c r="AB126" s="164"/>
      <c r="AC126" s="164"/>
      <c r="AD126" s="164"/>
      <c r="AE126" s="164"/>
      <c r="AF126" s="164"/>
      <c r="AG126" s="164"/>
    </row>
    <row r="127" spans="1:33">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352.11983556012331</v>
      </c>
      <c r="O127" s="173">
        <v>7574</v>
      </c>
      <c r="P127" s="172">
        <v>625.70000000000005</v>
      </c>
      <c r="Q127" s="172">
        <f t="shared" si="2"/>
        <v>862.9901336073998</v>
      </c>
      <c r="R127" s="173">
        <v>10571</v>
      </c>
      <c r="S127" s="172">
        <v>187.8</v>
      </c>
      <c r="T127" s="172">
        <f t="shared" si="3"/>
        <v>259.02117163412129</v>
      </c>
      <c r="U127" s="164"/>
      <c r="V127" s="166" t="s">
        <v>182</v>
      </c>
      <c r="W127" s="164"/>
      <c r="X127" s="164"/>
      <c r="Y127" s="164"/>
      <c r="Z127" s="164"/>
      <c r="AA127" s="164"/>
      <c r="AB127" s="164"/>
      <c r="AC127" s="164"/>
      <c r="AD127" s="164"/>
      <c r="AE127" s="164"/>
      <c r="AF127" s="164"/>
      <c r="AG127" s="164"/>
    </row>
    <row r="128" spans="1:33">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386.39160696008196</v>
      </c>
      <c r="O128" s="173">
        <v>7284</v>
      </c>
      <c r="P128" s="172">
        <v>664.39999999999986</v>
      </c>
      <c r="Q128" s="172">
        <f t="shared" si="2"/>
        <v>912.61494370521973</v>
      </c>
      <c r="R128" s="173">
        <v>14837</v>
      </c>
      <c r="S128" s="172">
        <v>224.59999999999997</v>
      </c>
      <c r="T128" s="172">
        <f t="shared" si="3"/>
        <v>308.50890481064476</v>
      </c>
      <c r="U128" s="164"/>
      <c r="V128" s="164"/>
      <c r="W128" s="171" t="str">
        <f>+'Tab3'!C6</f>
        <v>2012</v>
      </c>
      <c r="X128" s="171" t="str">
        <f>+'Tab3'!D6</f>
        <v>2013</v>
      </c>
      <c r="Y128" s="171" t="str">
        <f>+'Tab3'!E6</f>
        <v>2014</v>
      </c>
      <c r="Z128" s="164"/>
      <c r="AA128" s="164"/>
      <c r="AB128" s="164"/>
      <c r="AC128" s="164"/>
      <c r="AD128" s="164"/>
      <c r="AE128" s="164"/>
      <c r="AF128" s="164"/>
      <c r="AG128" s="164"/>
    </row>
    <row r="129" spans="1:33">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409.19324462640731</v>
      </c>
      <c r="O129" s="173">
        <v>14581</v>
      </c>
      <c r="P129" s="172">
        <v>720.30000000000018</v>
      </c>
      <c r="Q129" s="172">
        <f t="shared" si="2"/>
        <v>989.39877175025595</v>
      </c>
      <c r="R129" s="173">
        <v>15670</v>
      </c>
      <c r="S129" s="172">
        <v>198.80000000000007</v>
      </c>
      <c r="T129" s="172">
        <f t="shared" si="3"/>
        <v>273.07021494370531</v>
      </c>
      <c r="U129" s="164"/>
      <c r="V129" s="167" t="s">
        <v>11</v>
      </c>
      <c r="W129" s="171">
        <f>IF('Tab3'!C30="",'Tab3'!C31,'Tab3'!C32)</f>
        <v>7393.6223776223796</v>
      </c>
      <c r="X129" s="171">
        <f>IF('Tab3'!D30="",'Tab3'!D31,'Tab3'!D32)</f>
        <v>6629</v>
      </c>
      <c r="Y129" s="171">
        <f>IF('Tab3'!E30="",'Tab3'!E31,'Tab3'!E32)</f>
        <v>8659</v>
      </c>
      <c r="Z129" s="164"/>
      <c r="AA129" s="164"/>
      <c r="AB129" s="164"/>
      <c r="AC129" s="164"/>
      <c r="AD129" s="164"/>
      <c r="AE129" s="164"/>
      <c r="AF129" s="164"/>
      <c r="AG129" s="164"/>
    </row>
    <row r="130" spans="1:33">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365.09491869918696</v>
      </c>
      <c r="O130" s="173">
        <v>9445</v>
      </c>
      <c r="P130" s="172">
        <v>564</v>
      </c>
      <c r="Q130" s="172">
        <f t="shared" si="2"/>
        <v>769.19512195121945</v>
      </c>
      <c r="R130" s="173">
        <v>13087</v>
      </c>
      <c r="S130" s="172">
        <v>185.09999999999991</v>
      </c>
      <c r="T130" s="172">
        <f t="shared" si="3"/>
        <v>252.44329268292665</v>
      </c>
      <c r="U130" s="164"/>
      <c r="V130" s="167" t="s">
        <v>12</v>
      </c>
      <c r="W130" s="171">
        <f>IF('Tab3'!C32="",'Tab3'!C33,'Tab3'!C34)</f>
        <v>4587.7753846153801</v>
      </c>
      <c r="X130" s="171">
        <f>IF('Tab3'!D32="",'Tab3'!D33,'Tab3'!D34)</f>
        <v>6362.95</v>
      </c>
      <c r="Y130" s="171">
        <f>IF('Tab3'!E32="",'Tab3'!E33,'Tab3'!E34)</f>
        <v>6607</v>
      </c>
      <c r="Z130" s="164"/>
      <c r="AA130" s="164"/>
      <c r="AB130" s="164"/>
      <c r="AC130" s="164"/>
      <c r="AD130" s="164"/>
      <c r="AE130" s="164"/>
      <c r="AF130" s="164"/>
      <c r="AG130" s="164"/>
    </row>
    <row r="131" spans="1:33">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385.16616314199393</v>
      </c>
      <c r="O131" s="173">
        <v>7614</v>
      </c>
      <c r="P131" s="172">
        <v>599.6</v>
      </c>
      <c r="Q131" s="172">
        <f t="shared" si="2"/>
        <v>810.33554884189323</v>
      </c>
      <c r="R131" s="173">
        <v>11958</v>
      </c>
      <c r="S131" s="172">
        <v>185.4</v>
      </c>
      <c r="T131" s="172">
        <f t="shared" si="3"/>
        <v>250.56072507552872</v>
      </c>
      <c r="U131" s="164"/>
      <c r="V131" s="167" t="s">
        <v>7</v>
      </c>
      <c r="W131" s="171">
        <f>IF('Tab3'!C18="",'Tab3'!C17,'Tab3'!C18)</f>
        <v>6517.3324523437504</v>
      </c>
      <c r="X131" s="171">
        <f>IF('Tab3'!D18="",'Tab3'!D17,'Tab3'!D18)</f>
        <v>6871.7996408163299</v>
      </c>
      <c r="Y131" s="171">
        <f>IF('Tab3'!E18="",'Tab3'!E17,'Tab3'!E18)</f>
        <v>6460</v>
      </c>
      <c r="Z131" s="164"/>
      <c r="AA131" s="164"/>
      <c r="AB131" s="164"/>
      <c r="AC131" s="164"/>
      <c r="AD131" s="164"/>
      <c r="AE131" s="164"/>
      <c r="AF131" s="164"/>
      <c r="AG131" s="164"/>
    </row>
    <row r="132" spans="1:33">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341.22066198595786</v>
      </c>
      <c r="O132" s="173">
        <v>6009</v>
      </c>
      <c r="P132" s="172">
        <v>576.9</v>
      </c>
      <c r="Q132" s="172">
        <f t="shared" si="2"/>
        <v>776.52938816449341</v>
      </c>
      <c r="R132" s="173">
        <v>15060</v>
      </c>
      <c r="S132" s="172">
        <v>204.20000000000002</v>
      </c>
      <c r="T132" s="172">
        <f t="shared" si="3"/>
        <v>274.86098294884653</v>
      </c>
      <c r="U132" s="164"/>
      <c r="V132" s="164" t="s">
        <v>113</v>
      </c>
      <c r="W132" s="171">
        <f>IF('Tab10'!C8="",'Tab10'!C7,'Tab10'!C8)</f>
        <v>11029.2742857143</v>
      </c>
      <c r="X132" s="171">
        <f>IF('Tab10'!D8="",'Tab10'!D7,'Tab10'!D8)</f>
        <v>10929</v>
      </c>
      <c r="Y132" s="171">
        <f>IF('Tab10'!E8="",'Tab10'!E7,'Tab10'!E8)</f>
        <v>12573</v>
      </c>
      <c r="Z132" s="164"/>
      <c r="AA132" s="164"/>
      <c r="AB132" s="164"/>
      <c r="AC132" s="164"/>
      <c r="AD132" s="164"/>
      <c r="AE132" s="164"/>
      <c r="AF132" s="164"/>
      <c r="AG132" s="164"/>
    </row>
    <row r="133" spans="1:33">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346.79539078156307</v>
      </c>
      <c r="O133" s="173">
        <v>8328</v>
      </c>
      <c r="P133" s="172">
        <v>432.80000000000018</v>
      </c>
      <c r="Q133" s="172">
        <f t="shared" si="2"/>
        <v>581.98156312625269</v>
      </c>
      <c r="R133" s="173">
        <v>17098</v>
      </c>
      <c r="S133" s="172">
        <v>209.60000000000002</v>
      </c>
      <c r="T133" s="172">
        <f t="shared" si="3"/>
        <v>281.8468937875752</v>
      </c>
      <c r="U133" s="164"/>
      <c r="V133" s="167" t="s">
        <v>9</v>
      </c>
      <c r="W133" s="171">
        <f>IF('Tab3'!C22="",'Tab3'!C21,'Tab3'!C22)</f>
        <v>11689.759043739299</v>
      </c>
      <c r="X133" s="171">
        <f>IF('Tab3'!D22="",'Tab3'!D21,'Tab3'!D22)</f>
        <v>14130.29</v>
      </c>
      <c r="Y133" s="171">
        <f>IF('Tab3'!E22="",'Tab3'!E21,'Tab3'!E22)</f>
        <v>16664</v>
      </c>
      <c r="Z133" s="164"/>
      <c r="AA133" s="164"/>
      <c r="AB133" s="164"/>
      <c r="AC133" s="164"/>
      <c r="AD133" s="164"/>
      <c r="AE133" s="164"/>
      <c r="AF133" s="164"/>
      <c r="AG133" s="164"/>
    </row>
    <row r="134" spans="1:33">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398.60198609731873</v>
      </c>
      <c r="O134" s="173">
        <v>7526</v>
      </c>
      <c r="P134" s="172">
        <v>738.59999999999945</v>
      </c>
      <c r="Q134" s="172">
        <f t="shared" si="2"/>
        <v>984.31102284011831</v>
      </c>
      <c r="R134" s="173">
        <v>14647</v>
      </c>
      <c r="S134" s="172">
        <v>205.79999999999995</v>
      </c>
      <c r="T134" s="172">
        <f t="shared" si="3"/>
        <v>274.26375372393238</v>
      </c>
      <c r="U134" s="164"/>
      <c r="V134" s="164"/>
      <c r="W134" s="164"/>
      <c r="X134" s="164"/>
      <c r="Y134" s="164"/>
      <c r="Z134" s="164"/>
      <c r="AA134" s="164"/>
      <c r="AB134" s="164"/>
      <c r="AC134" s="164"/>
      <c r="AD134" s="164"/>
      <c r="AE134" s="164"/>
      <c r="AF134" s="164"/>
      <c r="AG134" s="164"/>
    </row>
    <row r="135" spans="1:33">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434.76035502958581</v>
      </c>
      <c r="O135" s="173">
        <v>8863</v>
      </c>
      <c r="P135" s="172">
        <v>689.1</v>
      </c>
      <c r="Q135" s="172">
        <f t="shared" si="2"/>
        <v>912.00414201183423</v>
      </c>
      <c r="R135" s="173">
        <v>11175</v>
      </c>
      <c r="S135" s="172">
        <v>162.80000000000001</v>
      </c>
      <c r="T135" s="172">
        <f t="shared" si="3"/>
        <v>215.46114398422088</v>
      </c>
      <c r="U135" s="164"/>
      <c r="V135" s="164"/>
      <c r="W135" s="164"/>
      <c r="X135" s="164"/>
      <c r="Y135" s="164"/>
      <c r="Z135" s="164"/>
      <c r="AA135" s="164"/>
      <c r="AB135" s="164"/>
      <c r="AC135" s="164"/>
      <c r="AD135" s="164"/>
      <c r="AE135" s="164"/>
      <c r="AF135" s="164"/>
      <c r="AG135" s="164"/>
    </row>
    <row r="136" spans="1:33">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436.87221135029347</v>
      </c>
      <c r="O136" s="173">
        <v>5920</v>
      </c>
      <c r="P136" s="172">
        <v>874.6</v>
      </c>
      <c r="Q136" s="172">
        <f t="shared" si="2"/>
        <v>1148.4473581213306</v>
      </c>
      <c r="R136" s="173">
        <v>12451</v>
      </c>
      <c r="S136" s="172">
        <v>199.09999999999997</v>
      </c>
      <c r="T136" s="172">
        <f t="shared" si="3"/>
        <v>261.44050880626219</v>
      </c>
      <c r="U136" s="164"/>
      <c r="V136" s="164"/>
      <c r="W136" s="164"/>
      <c r="X136" s="164"/>
      <c r="Y136" s="164"/>
      <c r="Z136" s="164"/>
      <c r="AA136" s="164"/>
      <c r="AB136" s="164"/>
      <c r="AC136" s="164"/>
      <c r="AD136" s="164"/>
      <c r="AE136" s="164"/>
      <c r="AF136" s="164"/>
      <c r="AG136" s="164"/>
    </row>
    <row r="137" spans="1:33">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587.867256637168</v>
      </c>
      <c r="O137" s="173">
        <v>11181</v>
      </c>
      <c r="P137" s="172">
        <v>566.99999999999977</v>
      </c>
      <c r="Q137" s="172">
        <f t="shared" si="2"/>
        <v>748.19469026548632</v>
      </c>
      <c r="R137" s="173">
        <v>18817</v>
      </c>
      <c r="S137" s="172">
        <v>227.70000000000005</v>
      </c>
      <c r="T137" s="172">
        <f t="shared" si="3"/>
        <v>300.46548672566377</v>
      </c>
      <c r="U137" s="164"/>
      <c r="V137" s="164"/>
      <c r="W137" s="164"/>
      <c r="X137" s="164"/>
      <c r="Y137" s="164"/>
      <c r="Z137" s="164"/>
      <c r="AA137" s="164"/>
      <c r="AB137" s="164"/>
      <c r="AC137" s="164"/>
      <c r="AD137" s="164"/>
      <c r="AE137" s="164"/>
      <c r="AF137" s="164"/>
      <c r="AG137" s="164"/>
    </row>
    <row r="138" spans="1:33">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532.39149758454062</v>
      </c>
      <c r="O138" s="173">
        <v>9544</v>
      </c>
      <c r="P138" s="172">
        <v>935.5</v>
      </c>
      <c r="Q138" s="172">
        <f t="shared" si="2"/>
        <v>1212.9864734299515</v>
      </c>
      <c r="R138" s="173">
        <v>13692</v>
      </c>
      <c r="S138" s="172">
        <v>192.19999999999993</v>
      </c>
      <c r="T138" s="172">
        <f t="shared" si="3"/>
        <v>249.21004830917863</v>
      </c>
      <c r="U138" s="164"/>
      <c r="V138" s="164"/>
      <c r="W138" s="164"/>
      <c r="X138" s="164"/>
      <c r="Y138" s="164"/>
      <c r="Z138" s="164"/>
      <c r="AA138" s="164"/>
      <c r="AB138" s="164"/>
      <c r="AC138" s="164"/>
      <c r="AD138" s="164"/>
      <c r="AE138" s="164"/>
      <c r="AF138" s="164"/>
      <c r="AG138" s="164"/>
    </row>
    <row r="139" spans="1:33">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443.78374760994257</v>
      </c>
      <c r="O139" s="173">
        <v>9154</v>
      </c>
      <c r="P139" s="172">
        <v>819.9</v>
      </c>
      <c r="Q139" s="172">
        <f t="shared" si="2"/>
        <v>1051.9175908221798</v>
      </c>
      <c r="R139" s="173">
        <v>12421</v>
      </c>
      <c r="S139" s="172">
        <v>198</v>
      </c>
      <c r="T139" s="172">
        <f t="shared" si="3"/>
        <v>254.03059273422562</v>
      </c>
      <c r="U139" s="164"/>
      <c r="V139" s="164"/>
      <c r="W139" s="164"/>
      <c r="X139" s="164"/>
      <c r="Y139" s="164"/>
      <c r="Z139" s="164"/>
      <c r="AA139" s="164"/>
      <c r="AB139" s="164"/>
      <c r="AC139" s="164"/>
      <c r="AD139" s="164"/>
      <c r="AE139" s="164"/>
      <c r="AF139" s="164"/>
      <c r="AG139" s="164"/>
    </row>
    <row r="140" spans="1:33">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322.28430066603232</v>
      </c>
      <c r="O140" s="173">
        <v>10238</v>
      </c>
      <c r="P140" s="172">
        <v>674.19999999999993</v>
      </c>
      <c r="Q140" s="172">
        <f t="shared" si="2"/>
        <v>860.87193149381528</v>
      </c>
      <c r="R140" s="173">
        <v>13950</v>
      </c>
      <c r="S140" s="172">
        <v>184.5</v>
      </c>
      <c r="T140" s="172">
        <f t="shared" si="3"/>
        <v>235.58420551855374</v>
      </c>
      <c r="U140" s="164"/>
      <c r="V140" s="164"/>
      <c r="W140" s="164"/>
      <c r="X140" s="164"/>
      <c r="Y140" s="164"/>
      <c r="Z140" s="164"/>
      <c r="AA140" s="164"/>
      <c r="AB140" s="164"/>
      <c r="AC140" s="164"/>
      <c r="AD140" s="164"/>
      <c r="AE140" s="164"/>
      <c r="AF140" s="164"/>
      <c r="AG140" s="164"/>
    </row>
    <row r="141" spans="1:33">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399.54131054131051</v>
      </c>
      <c r="O141" s="173">
        <v>13877</v>
      </c>
      <c r="P141" s="172">
        <v>706.20000000000027</v>
      </c>
      <c r="Q141" s="172">
        <f t="shared" si="2"/>
        <v>900.01937321937351</v>
      </c>
      <c r="R141" s="173">
        <v>14850</v>
      </c>
      <c r="S141" s="172">
        <v>193.89999999999998</v>
      </c>
      <c r="T141" s="172">
        <f t="shared" si="3"/>
        <v>247.11661918328579</v>
      </c>
      <c r="U141" s="164"/>
      <c r="V141" s="164"/>
      <c r="W141" s="164"/>
      <c r="X141" s="164"/>
      <c r="Y141" s="164"/>
      <c r="Z141" s="164"/>
      <c r="AA141" s="164"/>
      <c r="AB141" s="164"/>
      <c r="AC141" s="164"/>
      <c r="AD141" s="164"/>
      <c r="AE141" s="164"/>
      <c r="AF141" s="164"/>
      <c r="AG141" s="164"/>
    </row>
    <row r="142" spans="1:33">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609.17752808988757</v>
      </c>
      <c r="O142" s="173">
        <v>9978</v>
      </c>
      <c r="P142" s="172">
        <v>739.19999999999982</v>
      </c>
      <c r="Q142" s="172">
        <f t="shared" si="2"/>
        <v>928.84494382022444</v>
      </c>
      <c r="R142" s="173">
        <v>13212</v>
      </c>
      <c r="S142" s="172">
        <v>215</v>
      </c>
      <c r="T142" s="172">
        <f t="shared" si="3"/>
        <v>270.15917602996257</v>
      </c>
      <c r="U142" s="164"/>
      <c r="V142" s="164"/>
      <c r="W142" s="164"/>
      <c r="X142" s="164"/>
      <c r="Y142" s="164"/>
      <c r="Z142" s="164"/>
      <c r="AA142" s="164"/>
      <c r="AB142" s="164"/>
      <c r="AC142" s="164"/>
      <c r="AD142" s="164"/>
      <c r="AE142" s="164"/>
      <c r="AF142" s="164"/>
      <c r="AG142" s="164"/>
    </row>
    <row r="143" spans="1:33">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836.02638376383743</v>
      </c>
      <c r="O143" s="173">
        <v>7776</v>
      </c>
      <c r="P143" s="172">
        <v>877</v>
      </c>
      <c r="Q143" s="172">
        <f t="shared" si="2"/>
        <v>1085.7324723247229</v>
      </c>
      <c r="R143" s="173">
        <v>10538</v>
      </c>
      <c r="S143" s="172">
        <v>164.1</v>
      </c>
      <c r="T143" s="172">
        <f t="shared" si="3"/>
        <v>203.15701107011066</v>
      </c>
      <c r="U143" s="164"/>
      <c r="V143" s="164"/>
      <c r="W143" s="164"/>
      <c r="X143" s="164"/>
      <c r="Y143" s="164"/>
      <c r="Z143" s="164"/>
      <c r="AA143" s="164"/>
      <c r="AB143" s="164"/>
      <c r="AC143" s="164"/>
      <c r="AD143" s="164"/>
      <c r="AE143" s="164"/>
      <c r="AF143" s="164"/>
      <c r="AG143" s="164"/>
    </row>
    <row r="144" spans="1:33">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553.45255474452551</v>
      </c>
      <c r="O144" s="173">
        <v>5711</v>
      </c>
      <c r="P144" s="172">
        <v>923</v>
      </c>
      <c r="Q144" s="172">
        <f t="shared" si="2"/>
        <v>1130.169708029197</v>
      </c>
      <c r="R144" s="173">
        <v>11841</v>
      </c>
      <c r="S144" s="172">
        <v>190.29999999999998</v>
      </c>
      <c r="T144" s="172">
        <f t="shared" si="3"/>
        <v>233.01332116788316</v>
      </c>
      <c r="U144" s="164"/>
      <c r="V144" s="164"/>
      <c r="W144" s="164"/>
      <c r="X144" s="164"/>
      <c r="Y144" s="164"/>
      <c r="Z144" s="164"/>
      <c r="AA144" s="164"/>
      <c r="AB144" s="164"/>
      <c r="AC144" s="164"/>
      <c r="AD144" s="164"/>
      <c r="AE144" s="164"/>
      <c r="AF144" s="164"/>
      <c r="AG144" s="164"/>
    </row>
    <row r="145" spans="1:33">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497.07382053654032</v>
      </c>
      <c r="O145" s="173">
        <v>15359</v>
      </c>
      <c r="P145" s="172">
        <v>1172.1999999999998</v>
      </c>
      <c r="Q145" s="172">
        <f t="shared" si="2"/>
        <v>1455.2196114708602</v>
      </c>
      <c r="R145" s="173">
        <v>13534</v>
      </c>
      <c r="S145" s="172">
        <v>158.5</v>
      </c>
      <c r="T145" s="172">
        <f t="shared" si="3"/>
        <v>196.7687326549491</v>
      </c>
      <c r="U145" s="164"/>
      <c r="V145" s="164"/>
      <c r="W145" s="164"/>
      <c r="X145" s="164"/>
      <c r="Y145" s="164"/>
      <c r="Z145" s="164"/>
      <c r="AA145" s="164"/>
      <c r="AB145" s="164"/>
      <c r="AC145" s="164"/>
      <c r="AD145" s="164"/>
      <c r="AE145" s="164"/>
      <c r="AF145" s="164"/>
      <c r="AG145" s="164"/>
    </row>
    <row r="146" spans="1:33">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628.90045998160042</v>
      </c>
      <c r="O146" s="173">
        <v>9601</v>
      </c>
      <c r="P146" s="172">
        <v>803.30000000000018</v>
      </c>
      <c r="Q146" s="172">
        <f t="shared" si="2"/>
        <v>991.74664213431481</v>
      </c>
      <c r="R146" s="173">
        <v>12341</v>
      </c>
      <c r="S146" s="172">
        <v>258.5</v>
      </c>
      <c r="T146" s="172">
        <f t="shared" si="3"/>
        <v>319.14167433302663</v>
      </c>
      <c r="U146" s="164"/>
      <c r="V146" s="164"/>
      <c r="W146" s="164"/>
      <c r="X146" s="164"/>
      <c r="Y146" s="164"/>
      <c r="Z146" s="164"/>
      <c r="AA146" s="164"/>
      <c r="AB146" s="164"/>
      <c r="AC146" s="164"/>
      <c r="AD146" s="164"/>
      <c r="AE146" s="164"/>
      <c r="AF146" s="164"/>
      <c r="AG146" s="164"/>
    </row>
    <row r="147" spans="1:33">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572.77493138151874</v>
      </c>
      <c r="O147" s="173">
        <v>6856</v>
      </c>
      <c r="P147" s="172">
        <v>820.40000000000009</v>
      </c>
      <c r="Q147" s="172">
        <f t="shared" si="2"/>
        <v>1007.2980786825252</v>
      </c>
      <c r="R147" s="173">
        <v>9371</v>
      </c>
      <c r="S147" s="172">
        <v>197.9</v>
      </c>
      <c r="T147" s="172">
        <f t="shared" si="3"/>
        <v>242.98426349496796</v>
      </c>
      <c r="U147" s="164"/>
      <c r="V147" s="164"/>
      <c r="W147" s="164"/>
      <c r="X147" s="164"/>
      <c r="Y147" s="164"/>
      <c r="Z147" s="164"/>
      <c r="AA147" s="164"/>
      <c r="AB147" s="164"/>
      <c r="AC147" s="164"/>
      <c r="AD147" s="164"/>
      <c r="AE147" s="164"/>
      <c r="AF147" s="164"/>
      <c r="AG147" s="164"/>
    </row>
    <row r="148" spans="1:33">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498.37</v>
      </c>
      <c r="O148" s="173">
        <v>9323</v>
      </c>
      <c r="P148" s="172">
        <v>689.09999999999991</v>
      </c>
      <c r="Q148" s="172">
        <f t="shared" si="2"/>
        <v>840.70199999999977</v>
      </c>
      <c r="R148" s="173">
        <v>14749</v>
      </c>
      <c r="S148" s="172">
        <v>233.49999999999997</v>
      </c>
      <c r="T148" s="172">
        <f t="shared" si="3"/>
        <v>284.86999999999995</v>
      </c>
      <c r="U148" s="164"/>
      <c r="V148" s="164"/>
      <c r="W148" s="164"/>
      <c r="X148" s="164"/>
      <c r="Y148" s="164"/>
      <c r="Z148" s="164"/>
      <c r="AA148" s="164"/>
      <c r="AB148" s="164"/>
      <c r="AC148" s="164"/>
      <c r="AD148" s="164"/>
      <c r="AE148" s="164"/>
      <c r="AF148" s="164"/>
      <c r="AG148" s="164"/>
    </row>
    <row r="149" spans="1:33">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615.89963503649631</v>
      </c>
      <c r="O149" s="173">
        <v>17422</v>
      </c>
      <c r="P149" s="172">
        <v>895.90000000000009</v>
      </c>
      <c r="Q149" s="172">
        <f t="shared" si="2"/>
        <v>1096.9870437956204</v>
      </c>
      <c r="R149" s="173">
        <v>14722</v>
      </c>
      <c r="S149" s="172">
        <v>184.5</v>
      </c>
      <c r="T149" s="172">
        <f t="shared" si="3"/>
        <v>225.91149635036496</v>
      </c>
      <c r="U149" s="164"/>
      <c r="V149" s="164"/>
      <c r="W149" s="164"/>
      <c r="X149" s="164"/>
      <c r="Y149" s="164"/>
      <c r="Z149" s="164"/>
      <c r="AA149" s="164"/>
      <c r="AB149" s="164"/>
      <c r="AC149" s="164"/>
      <c r="AD149" s="164"/>
      <c r="AE149" s="164"/>
      <c r="AF149" s="164"/>
      <c r="AG149" s="164"/>
    </row>
    <row r="150" spans="1:33">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561.22198198198203</v>
      </c>
      <c r="O150" s="173">
        <v>8123</v>
      </c>
      <c r="P150" s="172">
        <v>938.5</v>
      </c>
      <c r="Q150" s="172">
        <f t="shared" si="2"/>
        <v>1134.654954954955</v>
      </c>
      <c r="R150" s="173">
        <v>14689</v>
      </c>
      <c r="S150" s="172">
        <v>194.00000000000011</v>
      </c>
      <c r="T150" s="172">
        <f t="shared" si="3"/>
        <v>234.54774774774788</v>
      </c>
      <c r="U150" s="164"/>
      <c r="V150" s="164"/>
      <c r="W150" s="164"/>
      <c r="X150" s="164"/>
      <c r="Y150" s="164"/>
      <c r="Z150" s="164"/>
      <c r="AA150" s="164"/>
      <c r="AB150" s="164"/>
      <c r="AC150" s="164"/>
      <c r="AD150" s="164"/>
      <c r="AE150" s="164"/>
      <c r="AF150" s="164"/>
      <c r="AG150" s="164"/>
    </row>
    <row r="151" spans="1:33">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734.00139616055833</v>
      </c>
      <c r="O151" s="173">
        <v>6823</v>
      </c>
      <c r="P151" s="172">
        <v>1087.2</v>
      </c>
      <c r="Q151" s="172">
        <f t="shared" si="2"/>
        <v>1273.1434554973823</v>
      </c>
      <c r="R151" s="173">
        <v>10626</v>
      </c>
      <c r="S151" s="172">
        <v>183</v>
      </c>
      <c r="T151" s="172">
        <f t="shared" si="3"/>
        <v>214.29842931937171</v>
      </c>
      <c r="U151" s="164"/>
      <c r="V151" s="164"/>
      <c r="W151" s="164"/>
      <c r="X151" s="164"/>
      <c r="Y151" s="164"/>
      <c r="Z151" s="164"/>
      <c r="AA151" s="164"/>
      <c r="AB151" s="164"/>
      <c r="AC151" s="164"/>
      <c r="AD151" s="164"/>
      <c r="AE151" s="164"/>
      <c r="AF151" s="164"/>
      <c r="AG151" s="164"/>
    </row>
    <row r="152" spans="1:33">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485.29492430988438</v>
      </c>
      <c r="O152" s="173">
        <v>5618</v>
      </c>
      <c r="P152" s="172">
        <v>817.8</v>
      </c>
      <c r="Q152" s="172">
        <f t="shared" si="2"/>
        <v>977.28192341941224</v>
      </c>
      <c r="R152" s="173">
        <v>12719</v>
      </c>
      <c r="S152" s="172">
        <v>203.2</v>
      </c>
      <c r="T152" s="172">
        <f t="shared" si="3"/>
        <v>242.82671415850399</v>
      </c>
      <c r="U152" s="164"/>
      <c r="V152" s="164"/>
      <c r="W152" s="164"/>
      <c r="X152" s="164"/>
      <c r="Y152" s="164"/>
      <c r="Z152" s="164"/>
      <c r="AA152" s="164"/>
      <c r="AB152" s="164"/>
      <c r="AC152" s="164"/>
      <c r="AD152" s="164"/>
      <c r="AE152" s="164"/>
      <c r="AF152" s="164"/>
      <c r="AG152" s="164"/>
    </row>
    <row r="153" spans="1:33">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516.29222520107226</v>
      </c>
      <c r="O153" s="173">
        <v>16056</v>
      </c>
      <c r="P153" s="172">
        <v>860.19999999999982</v>
      </c>
      <c r="Q153" s="172">
        <f t="shared" si="2"/>
        <v>1031.6250223413758</v>
      </c>
      <c r="R153" s="173">
        <v>13690</v>
      </c>
      <c r="S153" s="172">
        <v>188.8</v>
      </c>
      <c r="T153" s="172">
        <f t="shared" si="3"/>
        <v>226.42502234137621</v>
      </c>
      <c r="U153" s="164"/>
      <c r="V153" s="164"/>
      <c r="W153" s="164"/>
      <c r="X153" s="164"/>
      <c r="Y153" s="164"/>
      <c r="Z153" s="164"/>
      <c r="AA153" s="164"/>
      <c r="AB153" s="164"/>
      <c r="AC153" s="164"/>
      <c r="AD153" s="164"/>
      <c r="AE153" s="164"/>
      <c r="AF153" s="164"/>
      <c r="AG153" s="164"/>
    </row>
    <row r="154" spans="1:33">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562.42433392539942</v>
      </c>
      <c r="O154" s="173">
        <v>7652</v>
      </c>
      <c r="P154" s="172">
        <v>762.30000000000018</v>
      </c>
      <c r="Q154" s="172">
        <f t="shared" si="2"/>
        <v>908.53161634103037</v>
      </c>
      <c r="R154" s="173">
        <v>11607</v>
      </c>
      <c r="S154" s="172">
        <v>220.90000000000009</v>
      </c>
      <c r="T154" s="172">
        <f t="shared" si="3"/>
        <v>263.27513321492017</v>
      </c>
      <c r="U154" s="164"/>
      <c r="V154" s="164"/>
      <c r="W154" s="164"/>
      <c r="X154" s="164"/>
      <c r="Y154" s="164"/>
      <c r="Z154" s="164"/>
      <c r="AA154" s="164"/>
      <c r="AB154" s="164"/>
      <c r="AC154" s="164"/>
      <c r="AD154" s="164"/>
      <c r="AE154" s="164"/>
      <c r="AF154" s="164"/>
      <c r="AG154" s="164"/>
    </row>
    <row r="155" spans="1:33">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617.01012433392532</v>
      </c>
      <c r="O155" s="173">
        <v>7033</v>
      </c>
      <c r="P155" s="172">
        <v>735.2</v>
      </c>
      <c r="Q155" s="172">
        <f t="shared" si="2"/>
        <v>876.23303730017767</v>
      </c>
      <c r="R155" s="173">
        <v>8913</v>
      </c>
      <c r="S155" s="172">
        <v>178.89999999999998</v>
      </c>
      <c r="T155" s="172">
        <f t="shared" si="3"/>
        <v>213.21829484902304</v>
      </c>
      <c r="U155" s="164"/>
      <c r="V155" s="164"/>
      <c r="W155" s="164"/>
      <c r="X155" s="164"/>
      <c r="Y155" s="164"/>
      <c r="Z155" s="164"/>
      <c r="AA155" s="164"/>
      <c r="AB155" s="164"/>
      <c r="AC155" s="164"/>
      <c r="AD155" s="164"/>
      <c r="AE155" s="164"/>
      <c r="AF155" s="164"/>
      <c r="AG155" s="164"/>
    </row>
    <row r="156" spans="1:33">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407.92539682539672</v>
      </c>
      <c r="O156" s="173">
        <v>6436</v>
      </c>
      <c r="P156" s="172">
        <v>708.3</v>
      </c>
      <c r="Q156" s="172">
        <f t="shared" si="2"/>
        <v>838.21746031746011</v>
      </c>
      <c r="R156" s="173">
        <v>10802</v>
      </c>
      <c r="S156" s="172">
        <v>228.40000000000003</v>
      </c>
      <c r="T156" s="172">
        <f t="shared" si="3"/>
        <v>270.29347442680773</v>
      </c>
      <c r="U156" s="164"/>
      <c r="V156" s="164"/>
      <c r="W156" s="164"/>
      <c r="X156" s="164"/>
      <c r="Y156" s="164"/>
      <c r="Z156" s="164"/>
      <c r="AA156" s="164"/>
      <c r="AB156" s="164"/>
      <c r="AC156" s="164"/>
      <c r="AD156" s="164"/>
      <c r="AE156" s="164"/>
      <c r="AF156" s="164"/>
      <c r="AG156" s="164"/>
    </row>
    <row r="157" spans="1:33">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539.29398230088475</v>
      </c>
      <c r="O157" s="173">
        <v>11805</v>
      </c>
      <c r="P157" s="172">
        <v>652.69999999999982</v>
      </c>
      <c r="Q157" s="172">
        <f t="shared" si="2"/>
        <v>775.15345132743346</v>
      </c>
      <c r="R157" s="173">
        <v>11365</v>
      </c>
      <c r="S157" s="172">
        <v>160.7999999999999</v>
      </c>
      <c r="T157" s="172">
        <f t="shared" si="3"/>
        <v>190.96778761061933</v>
      </c>
      <c r="U157" s="164"/>
      <c r="V157" s="164"/>
      <c r="W157" s="164"/>
      <c r="X157" s="164"/>
      <c r="Y157" s="164"/>
      <c r="Z157" s="164"/>
      <c r="AA157" s="164"/>
      <c r="AB157" s="164"/>
      <c r="AC157" s="164"/>
      <c r="AD157" s="164"/>
      <c r="AE157" s="164"/>
      <c r="AF157" s="164"/>
      <c r="AG157" s="164"/>
    </row>
    <row r="158" spans="1:33">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504.07403508771961</v>
      </c>
      <c r="O158" s="173">
        <v>10088</v>
      </c>
      <c r="P158" s="172">
        <v>709.40000000000055</v>
      </c>
      <c r="Q158" s="172">
        <f t="shared" si="2"/>
        <v>835.10070175438659</v>
      </c>
      <c r="R158" s="173">
        <v>9276</v>
      </c>
      <c r="S158" s="172">
        <v>162.90000000000009</v>
      </c>
      <c r="T158" s="172">
        <f t="shared" si="3"/>
        <v>191.76473684210535</v>
      </c>
      <c r="U158" s="164"/>
      <c r="V158" s="164"/>
      <c r="W158" s="164"/>
      <c r="X158" s="164"/>
      <c r="Y158" s="164"/>
      <c r="Z158" s="164"/>
      <c r="AA158" s="164"/>
      <c r="AB158" s="164"/>
      <c r="AC158" s="164"/>
      <c r="AD158" s="164"/>
      <c r="AE158" s="164"/>
      <c r="AF158" s="164"/>
      <c r="AG158" s="164"/>
    </row>
    <row r="159" spans="1:33">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493.36499560246256</v>
      </c>
      <c r="O159" s="173">
        <v>7287</v>
      </c>
      <c r="P159" s="172">
        <v>715.2</v>
      </c>
      <c r="Q159" s="172">
        <f t="shared" si="2"/>
        <v>844.14986807387857</v>
      </c>
      <c r="R159" s="173">
        <v>7498</v>
      </c>
      <c r="S159" s="172">
        <v>159.69999999999999</v>
      </c>
      <c r="T159" s="172">
        <f t="shared" si="3"/>
        <v>188.49375549692169</v>
      </c>
      <c r="U159" s="164"/>
      <c r="V159" s="164"/>
      <c r="W159" s="164"/>
      <c r="X159" s="164"/>
      <c r="Y159" s="164"/>
      <c r="Z159" s="164"/>
      <c r="AA159" s="164"/>
      <c r="AB159" s="164"/>
      <c r="AC159" s="164"/>
      <c r="AD159" s="164"/>
      <c r="AE159" s="164"/>
      <c r="AF159" s="164"/>
      <c r="AG159" s="164"/>
    </row>
    <row r="160" spans="1:33">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376.50555555555553</v>
      </c>
      <c r="O160" s="173">
        <v>6172</v>
      </c>
      <c r="P160" s="172">
        <v>745.5</v>
      </c>
      <c r="Q160" s="172">
        <f t="shared" si="2"/>
        <v>868.45572916666652</v>
      </c>
      <c r="R160" s="173">
        <v>11610</v>
      </c>
      <c r="S160" s="172">
        <v>152.50000000000006</v>
      </c>
      <c r="T160" s="172">
        <f t="shared" si="3"/>
        <v>177.65190972222229</v>
      </c>
      <c r="U160" s="164"/>
      <c r="V160" s="164"/>
      <c r="W160" s="164"/>
      <c r="X160" s="164"/>
      <c r="Y160" s="164"/>
      <c r="Z160" s="164"/>
      <c r="AA160" s="164"/>
      <c r="AB160" s="164"/>
      <c r="AC160" s="164"/>
      <c r="AD160" s="164"/>
      <c r="AE160" s="164"/>
      <c r="AF160" s="164"/>
      <c r="AG160" s="164"/>
    </row>
    <row r="161" spans="1:33">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522.69209383145085</v>
      </c>
      <c r="O161" s="173">
        <v>6734</v>
      </c>
      <c r="P161" s="172">
        <v>832.10000000000014</v>
      </c>
      <c r="Q161" s="172">
        <f t="shared" si="2"/>
        <v>970.18088618592549</v>
      </c>
      <c r="R161" s="173">
        <v>8742</v>
      </c>
      <c r="S161" s="172">
        <v>152.99999999999994</v>
      </c>
      <c r="T161" s="172">
        <f t="shared" si="3"/>
        <v>178.38922675933961</v>
      </c>
      <c r="U161" s="164"/>
      <c r="V161" s="164"/>
      <c r="W161" s="164"/>
      <c r="X161" s="164"/>
      <c r="Y161" s="164"/>
      <c r="Z161" s="164"/>
      <c r="AA161" s="164"/>
      <c r="AB161" s="164"/>
      <c r="AC161" s="164"/>
      <c r="AD161" s="164"/>
      <c r="AE161" s="164"/>
      <c r="AF161" s="164"/>
      <c r="AG161" s="164"/>
    </row>
    <row r="162" spans="1:33">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553.92206896551716</v>
      </c>
      <c r="O162" s="173">
        <v>8144</v>
      </c>
      <c r="P162" s="172">
        <v>795.79999999999973</v>
      </c>
      <c r="Q162" s="172">
        <f t="shared" si="2"/>
        <v>920.65827586206854</v>
      </c>
      <c r="R162" s="173">
        <v>11407</v>
      </c>
      <c r="S162" s="172">
        <v>142.00000000000006</v>
      </c>
      <c r="T162" s="172">
        <f t="shared" si="3"/>
        <v>164.27931034482765</v>
      </c>
      <c r="U162" s="164"/>
      <c r="V162" s="164"/>
      <c r="W162" s="164"/>
      <c r="X162" s="164"/>
      <c r="Y162" s="164"/>
      <c r="Z162" s="164"/>
      <c r="AA162" s="164"/>
      <c r="AB162" s="164"/>
      <c r="AC162" s="164"/>
      <c r="AD162" s="164"/>
      <c r="AE162" s="164"/>
      <c r="AF162" s="164"/>
      <c r="AG162" s="164"/>
    </row>
    <row r="163" spans="1:33">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673.30188679245282</v>
      </c>
      <c r="O163" s="173">
        <v>6106</v>
      </c>
      <c r="P163" s="172">
        <v>947.2</v>
      </c>
      <c r="Q163" s="172">
        <f t="shared" si="2"/>
        <v>1090.1735849056604</v>
      </c>
      <c r="R163" s="173">
        <v>7106</v>
      </c>
      <c r="S163" s="172">
        <v>150.6</v>
      </c>
      <c r="T163" s="172">
        <f t="shared" si="3"/>
        <v>173.33207547169809</v>
      </c>
      <c r="U163" s="164"/>
      <c r="V163" s="164"/>
      <c r="W163" s="164"/>
      <c r="X163" s="164"/>
      <c r="Y163" s="164"/>
      <c r="Z163" s="164"/>
      <c r="AA163" s="164"/>
      <c r="AB163" s="164"/>
      <c r="AC163" s="164"/>
      <c r="AD163" s="164"/>
      <c r="AE163" s="164"/>
      <c r="AF163" s="164"/>
      <c r="AG163" s="164"/>
    </row>
    <row r="164" spans="1:33">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493.7740458015266</v>
      </c>
      <c r="O164" s="173">
        <v>5246</v>
      </c>
      <c r="P164" s="172">
        <v>811.2</v>
      </c>
      <c r="Q164" s="172">
        <f t="shared" si="2"/>
        <v>923.35063613231546</v>
      </c>
      <c r="R164" s="173">
        <v>9193</v>
      </c>
      <c r="S164" s="172">
        <v>176.1</v>
      </c>
      <c r="T164" s="172">
        <f t="shared" si="3"/>
        <v>200.44631043256993</v>
      </c>
      <c r="U164" s="164"/>
      <c r="V164" s="164"/>
      <c r="W164" s="164"/>
      <c r="X164" s="164"/>
      <c r="Y164" s="164"/>
      <c r="Z164" s="164"/>
      <c r="AA164" s="164"/>
      <c r="AB164" s="164"/>
      <c r="AC164" s="164"/>
      <c r="AD164" s="164"/>
      <c r="AE164" s="164"/>
      <c r="AF164" s="164"/>
      <c r="AG164" s="164"/>
    </row>
    <row r="165" spans="1:33">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568.14765558397255</v>
      </c>
      <c r="O165" s="173">
        <v>9450</v>
      </c>
      <c r="P165" s="172">
        <v>855.90000000000009</v>
      </c>
      <c r="Q165" s="172">
        <f t="shared" si="2"/>
        <v>979.21381074168801</v>
      </c>
      <c r="R165" s="173">
        <v>10840</v>
      </c>
      <c r="S165" s="172">
        <v>167.10000000000002</v>
      </c>
      <c r="T165" s="172">
        <f t="shared" si="3"/>
        <v>191.17493606138109</v>
      </c>
      <c r="U165" s="164"/>
      <c r="V165" s="164"/>
      <c r="W165" s="164"/>
      <c r="X165" s="164"/>
      <c r="Y165" s="164"/>
      <c r="Z165" s="164"/>
      <c r="AA165" s="164"/>
      <c r="AB165" s="164"/>
      <c r="AC165" s="164"/>
      <c r="AD165" s="164"/>
      <c r="AE165" s="164"/>
      <c r="AF165" s="164"/>
      <c r="AG165" s="164"/>
    </row>
    <row r="166" spans="1:33">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592.73546218487411</v>
      </c>
      <c r="O166" s="173">
        <v>10233</v>
      </c>
      <c r="P166" s="172">
        <v>826</v>
      </c>
      <c r="Q166" s="172">
        <f t="shared" si="2"/>
        <v>931.50588235294117</v>
      </c>
      <c r="R166" s="173">
        <v>9520</v>
      </c>
      <c r="S166" s="172">
        <v>144.09999999999997</v>
      </c>
      <c r="T166" s="172">
        <f t="shared" si="3"/>
        <v>162.50605042016801</v>
      </c>
      <c r="U166" s="164"/>
      <c r="V166" s="164"/>
      <c r="W166" s="164"/>
      <c r="X166" s="164"/>
      <c r="Y166" s="164"/>
      <c r="Z166" s="164"/>
      <c r="AA166" s="164"/>
      <c r="AB166" s="164"/>
      <c r="AC166" s="164"/>
      <c r="AD166" s="164"/>
      <c r="AE166" s="164"/>
      <c r="AF166" s="164"/>
      <c r="AG166" s="164"/>
    </row>
    <row r="167" spans="1:33">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741.92612765957438</v>
      </c>
      <c r="O167" s="173">
        <v>7737</v>
      </c>
      <c r="P167" s="172">
        <v>1092.1999999999998</v>
      </c>
      <c r="Q167" s="172">
        <f t="shared" si="2"/>
        <v>1247.4318297872337</v>
      </c>
      <c r="R167" s="173">
        <v>8112</v>
      </c>
      <c r="S167" s="172">
        <v>167.4</v>
      </c>
      <c r="T167" s="172">
        <f t="shared" si="3"/>
        <v>191.19217021276594</v>
      </c>
      <c r="U167" s="164"/>
      <c r="V167" s="164"/>
      <c r="W167" s="164"/>
      <c r="X167" s="164"/>
      <c r="Y167" s="164"/>
      <c r="Z167" s="164"/>
      <c r="AA167" s="164"/>
      <c r="AB167" s="164"/>
      <c r="AC167" s="164"/>
      <c r="AD167" s="164"/>
      <c r="AE167" s="164"/>
      <c r="AF167" s="164"/>
      <c r="AG167" s="164"/>
    </row>
    <row r="168" spans="1:33">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583.31056635672019</v>
      </c>
      <c r="O168" s="173">
        <v>5067</v>
      </c>
      <c r="P168" s="172">
        <v>1041.6999999999998</v>
      </c>
      <c r="Q168" s="172">
        <f t="shared" ref="Q168:Q189" si="5">P168/I168*$I$69</f>
        <v>1181.7087066779372</v>
      </c>
      <c r="R168" s="173">
        <v>10608</v>
      </c>
      <c r="S168" s="172">
        <v>160.99999999999997</v>
      </c>
      <c r="T168" s="172">
        <f t="shared" ref="T168:T189" si="6">S168/I168*$I$69</f>
        <v>182.63905325443784</v>
      </c>
      <c r="U168" s="164"/>
      <c r="V168" s="164"/>
      <c r="W168" s="164"/>
      <c r="X168" s="164"/>
      <c r="Y168" s="164"/>
      <c r="Z168" s="164"/>
      <c r="AA168" s="164"/>
      <c r="AB168" s="164"/>
      <c r="AC168" s="164"/>
      <c r="AD168" s="164"/>
      <c r="AE168" s="164"/>
      <c r="AF168" s="164"/>
      <c r="AG168" s="164"/>
    </row>
    <row r="169" spans="1:33">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745.27707979626518</v>
      </c>
      <c r="O169" s="173">
        <v>6417</v>
      </c>
      <c r="P169" s="172">
        <v>679.60000000000036</v>
      </c>
      <c r="Q169" s="172">
        <f t="shared" si="5"/>
        <v>774.21324278438067</v>
      </c>
      <c r="R169" s="173">
        <v>10319</v>
      </c>
      <c r="S169" s="172">
        <v>152.89999999999998</v>
      </c>
      <c r="T169" s="172">
        <f t="shared" si="6"/>
        <v>174.18658743633273</v>
      </c>
      <c r="U169" s="164"/>
      <c r="V169" s="164"/>
      <c r="W169" s="164"/>
      <c r="X169" s="164"/>
      <c r="Y169" s="164"/>
      <c r="Z169" s="164"/>
      <c r="AA169" s="164"/>
      <c r="AB169" s="164"/>
      <c r="AC169" s="164"/>
      <c r="AD169" s="164"/>
      <c r="AE169" s="164"/>
      <c r="AF169" s="164"/>
      <c r="AG169" s="164"/>
    </row>
    <row r="170" spans="1:33">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630.11788079470159</v>
      </c>
      <c r="O170" s="173">
        <v>5114</v>
      </c>
      <c r="P170" s="172">
        <v>911.69999999999982</v>
      </c>
      <c r="Q170" s="172">
        <f t="shared" si="5"/>
        <v>1012.8322847682117</v>
      </c>
      <c r="R170" s="173">
        <v>8645</v>
      </c>
      <c r="S170" s="172">
        <v>142.80000000000007</v>
      </c>
      <c r="T170" s="172">
        <f t="shared" si="6"/>
        <v>158.64039735099345</v>
      </c>
      <c r="U170" s="164"/>
      <c r="V170" s="164"/>
      <c r="W170" s="164"/>
      <c r="X170" s="164"/>
      <c r="Y170" s="164"/>
      <c r="Z170" s="164"/>
      <c r="AA170" s="164"/>
      <c r="AB170" s="164"/>
      <c r="AC170" s="164"/>
      <c r="AD170" s="164"/>
      <c r="AE170" s="164"/>
      <c r="AF170" s="164"/>
      <c r="AG170" s="164"/>
    </row>
    <row r="171" spans="1:33">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651.62411812961432</v>
      </c>
      <c r="O171" s="173">
        <v>6274</v>
      </c>
      <c r="P171" s="172">
        <v>963.6</v>
      </c>
      <c r="Q171" s="172">
        <f t="shared" si="5"/>
        <v>1060.8295324036094</v>
      </c>
      <c r="R171" s="173">
        <v>7939</v>
      </c>
      <c r="S171" s="172">
        <v>160.1</v>
      </c>
      <c r="T171" s="172">
        <f t="shared" si="6"/>
        <v>176.25447087776863</v>
      </c>
      <c r="U171" s="164"/>
      <c r="V171" s="164"/>
      <c r="W171" s="164"/>
      <c r="X171" s="164"/>
      <c r="Y171" s="164"/>
      <c r="Z171" s="164"/>
      <c r="AA171" s="164"/>
      <c r="AB171" s="164"/>
      <c r="AC171" s="164"/>
      <c r="AD171" s="164"/>
      <c r="AE171" s="164"/>
      <c r="AF171" s="164"/>
      <c r="AG171" s="164"/>
    </row>
    <row r="172" spans="1:33">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603.24</v>
      </c>
      <c r="O172" s="173">
        <v>5831</v>
      </c>
      <c r="P172" s="172">
        <v>1153.8000000000002</v>
      </c>
      <c r="Q172" s="172">
        <f t="shared" si="5"/>
        <v>1269.1800000000003</v>
      </c>
      <c r="R172" s="173">
        <v>10207</v>
      </c>
      <c r="S172" s="172">
        <v>188.4</v>
      </c>
      <c r="T172" s="172">
        <f t="shared" si="6"/>
        <v>207.24</v>
      </c>
      <c r="U172" s="164"/>
      <c r="V172" s="164"/>
      <c r="W172" s="164"/>
      <c r="X172" s="164"/>
      <c r="Y172" s="164"/>
      <c r="Z172" s="164"/>
      <c r="AA172" s="164"/>
      <c r="AB172" s="164"/>
      <c r="AC172" s="164"/>
      <c r="AD172" s="164"/>
      <c r="AE172" s="164"/>
      <c r="AF172" s="164"/>
      <c r="AG172" s="164"/>
    </row>
    <row r="173" spans="1:33">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787.86628757108076</v>
      </c>
      <c r="O173" s="173">
        <v>12252</v>
      </c>
      <c r="P173" s="172">
        <v>1486.4999999999995</v>
      </c>
      <c r="Q173" s="172">
        <f t="shared" si="5"/>
        <v>1620.5385865150279</v>
      </c>
      <c r="R173" s="173">
        <v>11007</v>
      </c>
      <c r="S173" s="172">
        <v>186.29999999999995</v>
      </c>
      <c r="T173" s="172">
        <f t="shared" si="6"/>
        <v>203.09878147847272</v>
      </c>
      <c r="U173" s="164"/>
      <c r="V173" s="164"/>
      <c r="W173" s="164"/>
      <c r="X173" s="164"/>
      <c r="Y173" s="164"/>
      <c r="Z173" s="164"/>
      <c r="AA173" s="164"/>
      <c r="AB173" s="164"/>
      <c r="AC173" s="164"/>
      <c r="AD173" s="164"/>
      <c r="AE173" s="164"/>
      <c r="AF173" s="164"/>
      <c r="AG173" s="164"/>
    </row>
    <row r="174" spans="1:33">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756.66415396952698</v>
      </c>
      <c r="O174" s="173">
        <v>7247</v>
      </c>
      <c r="P174" s="172">
        <v>1160</v>
      </c>
      <c r="Q174" s="172">
        <f t="shared" si="5"/>
        <v>1248.3720930232557</v>
      </c>
      <c r="R174" s="173">
        <v>10145</v>
      </c>
      <c r="S174" s="172">
        <v>269.60000000000014</v>
      </c>
      <c r="T174" s="172">
        <f t="shared" si="6"/>
        <v>290.1388933440258</v>
      </c>
      <c r="U174" s="164"/>
      <c r="V174" s="164"/>
      <c r="W174" s="164"/>
      <c r="X174" s="164"/>
      <c r="Y174" s="164"/>
      <c r="Z174" s="164"/>
      <c r="AA174" s="164"/>
      <c r="AB174" s="164"/>
      <c r="AC174" s="164"/>
      <c r="AD174" s="164"/>
      <c r="AE174" s="164"/>
      <c r="AF174" s="164"/>
      <c r="AG174" s="164"/>
    </row>
    <row r="175" spans="1:33">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794.03455999999983</v>
      </c>
      <c r="O175" s="173">
        <v>6194</v>
      </c>
      <c r="P175" s="172">
        <v>1049.9000000000001</v>
      </c>
      <c r="Q175" s="172">
        <f t="shared" si="5"/>
        <v>1127.17264</v>
      </c>
      <c r="R175" s="173">
        <v>8619</v>
      </c>
      <c r="S175" s="172">
        <v>213.2</v>
      </c>
      <c r="T175" s="172">
        <f t="shared" si="6"/>
        <v>228.89151999999999</v>
      </c>
      <c r="U175" s="164"/>
      <c r="V175" s="164"/>
      <c r="W175" s="164"/>
      <c r="X175" s="164"/>
      <c r="Y175" s="164"/>
      <c r="Z175" s="164"/>
      <c r="AA175" s="164"/>
      <c r="AB175" s="164"/>
      <c r="AC175" s="164"/>
      <c r="AD175" s="164"/>
      <c r="AE175" s="164"/>
      <c r="AF175" s="164"/>
      <c r="AG175" s="164"/>
    </row>
    <row r="176" spans="1:33">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644.62975338106605</v>
      </c>
      <c r="O176" s="173">
        <v>5486</v>
      </c>
      <c r="P176" s="172">
        <v>1077.9000000000001</v>
      </c>
      <c r="Q176" s="172">
        <f t="shared" si="5"/>
        <v>1150.7890214797135</v>
      </c>
      <c r="R176" s="173">
        <v>11296</v>
      </c>
      <c r="S176" s="172">
        <v>235.3</v>
      </c>
      <c r="T176" s="172">
        <f t="shared" si="6"/>
        <v>251.2112967382657</v>
      </c>
      <c r="U176" s="164"/>
      <c r="V176" s="164"/>
      <c r="W176" s="164"/>
      <c r="X176" s="164"/>
      <c r="Y176" s="164"/>
      <c r="Z176" s="164"/>
      <c r="AA176" s="164"/>
      <c r="AB176" s="164"/>
      <c r="AC176" s="164"/>
      <c r="AD176" s="164"/>
      <c r="AE176" s="164"/>
      <c r="AF176" s="164"/>
      <c r="AG176" s="164"/>
    </row>
    <row r="177" spans="1:33">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851.53859649122774</v>
      </c>
      <c r="O177" s="173">
        <v>13278</v>
      </c>
      <c r="P177" s="172">
        <v>1278.0999999999999</v>
      </c>
      <c r="Q177" s="172">
        <f t="shared" si="5"/>
        <v>1367.7912280701751</v>
      </c>
      <c r="R177" s="173">
        <v>11383</v>
      </c>
      <c r="S177" s="172">
        <v>231.79999999999995</v>
      </c>
      <c r="T177" s="172">
        <f t="shared" si="6"/>
        <v>248.06666666666658</v>
      </c>
      <c r="U177" s="164"/>
      <c r="V177" s="164"/>
      <c r="W177" s="164"/>
      <c r="X177" s="164"/>
      <c r="Y177" s="164"/>
      <c r="Z177" s="164"/>
      <c r="AA177" s="164"/>
      <c r="AB177" s="164"/>
      <c r="AC177" s="164"/>
      <c r="AD177" s="164"/>
      <c r="AE177" s="164"/>
      <c r="AF177" s="164"/>
      <c r="AG177" s="164"/>
    </row>
    <row r="178" spans="1:33">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804.88199052132722</v>
      </c>
      <c r="O178" s="173">
        <v>6227</v>
      </c>
      <c r="P178" s="172">
        <v>1192.2000000000003</v>
      </c>
      <c r="Q178" s="172">
        <f t="shared" si="5"/>
        <v>1263.7696682464459</v>
      </c>
      <c r="R178" s="173">
        <v>10409</v>
      </c>
      <c r="S178" s="172">
        <v>276.40000000000009</v>
      </c>
      <c r="T178" s="172">
        <f t="shared" si="6"/>
        <v>292.99273301737765</v>
      </c>
      <c r="U178" s="164"/>
      <c r="V178" s="164"/>
      <c r="W178" s="164"/>
      <c r="X178" s="164"/>
      <c r="Y178" s="164"/>
      <c r="Z178" s="164"/>
      <c r="AA178" s="164"/>
      <c r="AB178" s="164"/>
      <c r="AC178" s="164"/>
      <c r="AD178" s="164"/>
      <c r="AE178" s="164"/>
      <c r="AF178" s="164"/>
      <c r="AG178" s="164"/>
    </row>
    <row r="179" spans="1:33">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1765.5851622603168</v>
      </c>
      <c r="O179" s="173">
        <v>6690</v>
      </c>
      <c r="P179" s="172">
        <v>1648.5</v>
      </c>
      <c r="Q179" s="172">
        <f t="shared" si="5"/>
        <v>1718.948717948718</v>
      </c>
      <c r="R179" s="173">
        <v>7227</v>
      </c>
      <c r="S179" s="172">
        <v>243.10000000000002</v>
      </c>
      <c r="T179" s="172">
        <f t="shared" si="6"/>
        <v>253.48888888888891</v>
      </c>
      <c r="U179" s="164"/>
      <c r="V179" s="164"/>
      <c r="W179" s="164"/>
      <c r="X179" s="164"/>
      <c r="Y179" s="164"/>
      <c r="Z179" s="164"/>
      <c r="AA179" s="164"/>
      <c r="AB179" s="164"/>
      <c r="AC179" s="164"/>
      <c r="AD179" s="164"/>
      <c r="AE179" s="164"/>
      <c r="AF179" s="164"/>
      <c r="AG179" s="164"/>
    </row>
    <row r="180" spans="1:33">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900.53612649050729</v>
      </c>
      <c r="O180" s="173">
        <v>5716</v>
      </c>
      <c r="P180" s="172">
        <v>1381.6999999999998</v>
      </c>
      <c r="Q180" s="172">
        <f t="shared" si="5"/>
        <v>1438.5115593483317</v>
      </c>
      <c r="R180" s="173">
        <v>10696</v>
      </c>
      <c r="S180" s="172">
        <v>201.60000000000002</v>
      </c>
      <c r="T180" s="172">
        <f t="shared" si="6"/>
        <v>209.88921644685803</v>
      </c>
      <c r="U180" s="164"/>
      <c r="V180" s="164"/>
      <c r="W180" s="164"/>
      <c r="X180" s="164"/>
      <c r="Y180" s="164"/>
      <c r="Z180" s="164"/>
      <c r="AA180" s="164"/>
      <c r="AB180" s="164"/>
      <c r="AC180" s="164"/>
      <c r="AD180" s="164"/>
      <c r="AE180" s="164"/>
      <c r="AF180" s="164"/>
      <c r="AG180" s="164"/>
    </row>
    <row r="181" spans="1:33">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904.86835116910402</v>
      </c>
      <c r="O181" s="173">
        <v>9089</v>
      </c>
      <c r="P181" s="172">
        <v>1286.1999999999998</v>
      </c>
      <c r="Q181" s="172">
        <f t="shared" si="5"/>
        <v>1350.6106416275429</v>
      </c>
      <c r="R181" s="173">
        <v>11532</v>
      </c>
      <c r="S181" s="172">
        <v>200.69999999999993</v>
      </c>
      <c r="T181" s="172">
        <f t="shared" si="6"/>
        <v>210.75070422535202</v>
      </c>
      <c r="U181" s="164"/>
      <c r="V181" s="164"/>
      <c r="W181" s="164"/>
      <c r="X181" s="164"/>
      <c r="Y181" s="164"/>
      <c r="Z181" s="164"/>
      <c r="AA181" s="164"/>
      <c r="AB181" s="164"/>
      <c r="AC181" s="164"/>
      <c r="AD181" s="164"/>
      <c r="AE181" s="164"/>
      <c r="AF181" s="164"/>
      <c r="AG181" s="164"/>
    </row>
    <row r="182" spans="1:33">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925.71882917061441</v>
      </c>
      <c r="O182" s="173">
        <v>5858</v>
      </c>
      <c r="P182" s="172">
        <v>1310.8000000000011</v>
      </c>
      <c r="Q182" s="172">
        <f t="shared" si="5"/>
        <v>1363.638449612404</v>
      </c>
      <c r="R182" s="173">
        <v>9548</v>
      </c>
      <c r="S182" s="172">
        <v>205</v>
      </c>
      <c r="T182" s="172">
        <f t="shared" si="6"/>
        <v>213.26356589147284</v>
      </c>
      <c r="U182" s="164"/>
      <c r="V182" s="164"/>
      <c r="W182" s="164"/>
      <c r="X182" s="164"/>
      <c r="Y182" s="164"/>
      <c r="Z182" s="164"/>
      <c r="AA182" s="164"/>
      <c r="AB182" s="164"/>
      <c r="AC182" s="164"/>
      <c r="AD182" s="164"/>
      <c r="AE182" s="164"/>
      <c r="AF182" s="164"/>
      <c r="AG182" s="164"/>
    </row>
    <row r="183" spans="1:33">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1094.0298903668206</v>
      </c>
      <c r="O183" s="173">
        <v>5959</v>
      </c>
      <c r="P183" s="172">
        <v>1698.7</v>
      </c>
      <c r="Q183" s="172">
        <f t="shared" si="5"/>
        <v>1750.8874039938555</v>
      </c>
      <c r="R183" s="173">
        <v>6732</v>
      </c>
      <c r="S183" s="172">
        <v>156.5</v>
      </c>
      <c r="T183" s="172">
        <f t="shared" si="6"/>
        <v>161.30798771121351</v>
      </c>
      <c r="U183" s="164"/>
      <c r="V183" s="164"/>
      <c r="W183" s="164"/>
      <c r="X183" s="164"/>
      <c r="Y183" s="164"/>
      <c r="Z183" s="164"/>
      <c r="AA183" s="164"/>
      <c r="AB183" s="164"/>
      <c r="AC183" s="164"/>
      <c r="AD183" s="164"/>
      <c r="AE183" s="164"/>
      <c r="AF183" s="164"/>
      <c r="AG183" s="164"/>
    </row>
    <row r="184" spans="1:33">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795.55305676799162</v>
      </c>
      <c r="O184" s="173">
        <v>7524</v>
      </c>
      <c r="P184" s="172">
        <v>1533.4000000000003</v>
      </c>
      <c r="Q184" s="172">
        <f t="shared" si="5"/>
        <v>1570.8570992366413</v>
      </c>
      <c r="R184" s="173">
        <v>10017</v>
      </c>
      <c r="S184" s="172">
        <v>197.79999999999995</v>
      </c>
      <c r="T184" s="172">
        <f t="shared" si="6"/>
        <v>202.63175572519077</v>
      </c>
      <c r="U184" s="164"/>
      <c r="V184" s="164"/>
      <c r="W184" s="164"/>
      <c r="X184" s="164"/>
      <c r="Y184" s="164"/>
      <c r="Z184" s="164"/>
      <c r="AA184" s="164"/>
      <c r="AB184" s="164"/>
      <c r="AC184" s="164"/>
      <c r="AD184" s="164"/>
      <c r="AE184" s="164"/>
      <c r="AF184" s="164"/>
      <c r="AG184" s="164"/>
    </row>
    <row r="185" spans="1:33">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948.57486001919176</v>
      </c>
      <c r="O185" s="173">
        <v>10171</v>
      </c>
      <c r="P185" s="172">
        <v>1285.3999999999996</v>
      </c>
      <c r="Q185" s="172">
        <f t="shared" si="5"/>
        <v>1333.0809891808342</v>
      </c>
      <c r="R185" s="173">
        <v>10339</v>
      </c>
      <c r="S185" s="172">
        <v>167.29999999999995</v>
      </c>
      <c r="T185" s="172">
        <f t="shared" si="6"/>
        <v>173.50587326120549</v>
      </c>
      <c r="U185" s="164"/>
      <c r="V185" s="164"/>
      <c r="W185" s="164"/>
      <c r="X185" s="164"/>
      <c r="Y185" s="164"/>
      <c r="Z185" s="164"/>
      <c r="AA185" s="164"/>
      <c r="AB185" s="164"/>
      <c r="AC185" s="164"/>
      <c r="AD185" s="164"/>
      <c r="AE185" s="164"/>
      <c r="AF185" s="164"/>
      <c r="AG185" s="164"/>
    </row>
    <row r="186" spans="1:33">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799.42497537244935</v>
      </c>
      <c r="O186" s="181">
        <v>8775.7956028314002</v>
      </c>
      <c r="P186" s="172">
        <v>1286.8626975018997</v>
      </c>
      <c r="Q186" s="172">
        <f t="shared" si="5"/>
        <v>1323.3484598065511</v>
      </c>
      <c r="R186" s="181">
        <v>9645.4866500746648</v>
      </c>
      <c r="S186" s="172">
        <v>181.103452008619</v>
      </c>
      <c r="T186" s="172">
        <f t="shared" si="6"/>
        <v>186.23818589698598</v>
      </c>
      <c r="U186" s="164"/>
      <c r="V186" s="164"/>
      <c r="W186" s="164"/>
      <c r="X186" s="164"/>
      <c r="Y186" s="164"/>
      <c r="Z186" s="164"/>
      <c r="AA186" s="164"/>
      <c r="AB186" s="164"/>
      <c r="AC186" s="164"/>
      <c r="AD186" s="164"/>
      <c r="AE186" s="164"/>
      <c r="AF186" s="164"/>
      <c r="AG186" s="164"/>
    </row>
    <row r="187" spans="1:33">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885.65337657204964</v>
      </c>
      <c r="O187" s="173">
        <v>6822.44890070785</v>
      </c>
      <c r="P187" s="172">
        <v>1150.314057295883</v>
      </c>
      <c r="Q187" s="172">
        <f t="shared" si="5"/>
        <v>1172.1499353766703</v>
      </c>
      <c r="R187" s="173">
        <v>7564.3716625186662</v>
      </c>
      <c r="S187" s="172">
        <v>175.73767321176348</v>
      </c>
      <c r="T187" s="172">
        <f t="shared" si="6"/>
        <v>179.07361993180456</v>
      </c>
      <c r="U187" s="164"/>
      <c r="V187" s="164"/>
      <c r="W187" s="164"/>
      <c r="X187" s="164"/>
      <c r="Y187" s="164"/>
      <c r="Z187" s="164"/>
      <c r="AA187" s="164"/>
      <c r="AB187" s="164"/>
      <c r="AC187" s="164"/>
      <c r="AD187" s="164"/>
      <c r="AE187" s="164"/>
      <c r="AF187" s="164"/>
      <c r="AG187" s="164"/>
    </row>
    <row r="188" spans="1:33">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647.49362584299035</v>
      </c>
      <c r="O188" s="173">
        <v>4838.55109929215</v>
      </c>
      <c r="P188" s="172">
        <v>1037.7970664905204</v>
      </c>
      <c r="Q188" s="172">
        <f t="shared" si="5"/>
        <v>1057.4970867352151</v>
      </c>
      <c r="R188" s="173">
        <v>10002.628337481334</v>
      </c>
      <c r="S188" s="172">
        <v>184.20744441885319</v>
      </c>
      <c r="T188" s="172">
        <f t="shared" si="6"/>
        <v>187.70416887631055</v>
      </c>
      <c r="U188" s="164"/>
      <c r="V188" s="164"/>
      <c r="W188" s="164"/>
      <c r="X188" s="164"/>
      <c r="Y188" s="164"/>
      <c r="Z188" s="164"/>
      <c r="AA188" s="164"/>
      <c r="AB188" s="164"/>
      <c r="AC188" s="164"/>
      <c r="AD188" s="164"/>
      <c r="AE188" s="164"/>
      <c r="AF188" s="164"/>
      <c r="AG188" s="164"/>
    </row>
    <row r="189" spans="1:33">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892.71251344686971</v>
      </c>
      <c r="O189" s="184">
        <v>6828.0536397386386</v>
      </c>
      <c r="P189" s="185">
        <v>1132.0609213635664</v>
      </c>
      <c r="Q189" s="172">
        <f t="shared" si="5"/>
        <v>1168.6351972845432</v>
      </c>
      <c r="R189" s="184">
        <v>10877.781177428844</v>
      </c>
      <c r="S189" s="185">
        <v>190.02859425457928</v>
      </c>
      <c r="T189" s="172">
        <f t="shared" si="6"/>
        <v>196.16797960741951</v>
      </c>
      <c r="U189" s="164"/>
      <c r="V189" s="164"/>
      <c r="W189" s="164"/>
      <c r="X189" s="164"/>
      <c r="Y189" s="164"/>
      <c r="Z189" s="164"/>
      <c r="AA189" s="164"/>
      <c r="AB189" s="164"/>
      <c r="AC189" s="164"/>
      <c r="AD189" s="164"/>
      <c r="AE189" s="164"/>
      <c r="AF189" s="164"/>
      <c r="AG189" s="164"/>
    </row>
    <row r="190" spans="1:33">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840.57336905372574</v>
      </c>
      <c r="O190" s="184">
        <v>5621.9463602613596</v>
      </c>
      <c r="P190" s="185">
        <v>1071.0118577206574</v>
      </c>
      <c r="Q190" s="172">
        <f t="shared" ref="Q190:Q197" si="11">P190/I190*$I$69</f>
        <v>1088.8620553493349</v>
      </c>
      <c r="R190" s="184">
        <v>8525.2188225711561</v>
      </c>
      <c r="S190" s="185">
        <v>190.41732478586363</v>
      </c>
      <c r="T190" s="172">
        <f t="shared" ref="T190:T197" si="12">S190/I190*$I$69</f>
        <v>193.59094686562798</v>
      </c>
      <c r="U190" s="164"/>
      <c r="V190" s="164"/>
      <c r="W190" s="164"/>
      <c r="X190" s="164"/>
      <c r="Y190" s="164"/>
      <c r="Z190" s="164"/>
      <c r="AA190" s="164"/>
      <c r="AB190" s="164"/>
      <c r="AC190" s="164"/>
      <c r="AD190" s="164"/>
      <c r="AE190" s="164"/>
      <c r="AF190" s="164"/>
      <c r="AG190" s="164"/>
    </row>
    <row r="191" spans="1:33">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1032.3120206789683</v>
      </c>
      <c r="O191" s="184">
        <v>5520.4451678348678</v>
      </c>
      <c r="P191" s="185">
        <v>1148.1840804128565</v>
      </c>
      <c r="Q191" s="172">
        <f t="shared" si="11"/>
        <v>1158.543636025604</v>
      </c>
      <c r="R191" s="184">
        <v>5958.3970505452735</v>
      </c>
      <c r="S191" s="185">
        <v>167.84779905693762</v>
      </c>
      <c r="T191" s="172">
        <f t="shared" si="12"/>
        <v>169.36221528903027</v>
      </c>
      <c r="U191" s="164"/>
      <c r="V191" s="164"/>
      <c r="W191" s="164"/>
      <c r="X191" s="164"/>
      <c r="Y191" s="164"/>
      <c r="Z191" s="164"/>
      <c r="AA191" s="164"/>
      <c r="AB191" s="164"/>
      <c r="AC191" s="164"/>
      <c r="AD191" s="164"/>
      <c r="AE191" s="164"/>
      <c r="AF191" s="164"/>
      <c r="AG191" s="164"/>
    </row>
    <row r="192" spans="1:33">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1010.8283351717356</v>
      </c>
      <c r="O192" s="184">
        <v>6388.5548321651322</v>
      </c>
      <c r="P192" s="185">
        <v>1133.7065185307133</v>
      </c>
      <c r="Q192" s="172">
        <f t="shared" si="11"/>
        <v>1132.8623587998636</v>
      </c>
      <c r="R192" s="184">
        <v>10154.602949454726</v>
      </c>
      <c r="S192" s="185">
        <v>176.1673175310234</v>
      </c>
      <c r="T192" s="172">
        <f t="shared" si="12"/>
        <v>176.03614305780593</v>
      </c>
      <c r="U192" s="164"/>
      <c r="V192" s="164"/>
      <c r="W192" s="164"/>
      <c r="X192" s="164"/>
      <c r="Y192" s="164"/>
      <c r="Z192" s="164"/>
      <c r="AA192" s="164"/>
      <c r="AB192" s="164"/>
      <c r="AC192" s="164"/>
      <c r="AD192" s="164"/>
      <c r="AE192" s="164"/>
      <c r="AF192" s="164"/>
      <c r="AG192" s="164"/>
    </row>
    <row r="193" spans="1:33">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735.52528494140915</v>
      </c>
      <c r="O193" s="184">
        <v>11492.955434782609</v>
      </c>
      <c r="P193" s="185">
        <v>1323.3889549928699</v>
      </c>
      <c r="Q193" s="172">
        <f t="shared" si="11"/>
        <v>1323.3889549928699</v>
      </c>
      <c r="R193" s="184">
        <v>11786.02326086957</v>
      </c>
      <c r="S193" s="185">
        <v>172.41802435151402</v>
      </c>
      <c r="T193" s="172">
        <f t="shared" si="12"/>
        <v>172.41802435151402</v>
      </c>
      <c r="U193" s="164"/>
      <c r="V193" s="164"/>
      <c r="W193" s="164"/>
      <c r="X193" s="164"/>
      <c r="Y193" s="164"/>
      <c r="Z193" s="164"/>
      <c r="AA193" s="164"/>
      <c r="AB193" s="164"/>
      <c r="AC193" s="164"/>
      <c r="AD193" s="164"/>
      <c r="AE193" s="164"/>
      <c r="AF193" s="164"/>
      <c r="AG193" s="164"/>
    </row>
    <row r="194" spans="1:33">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888.42870250628016</v>
      </c>
      <c r="O194" s="184">
        <v>7745.0445652173912</v>
      </c>
      <c r="P194" s="184">
        <v>1212.6630411771803</v>
      </c>
      <c r="Q194" s="172">
        <f t="shared" si="11"/>
        <v>1202.8039920619185</v>
      </c>
      <c r="R194" s="184">
        <v>11621.97673913043</v>
      </c>
      <c r="S194" s="184">
        <v>180.100371437175</v>
      </c>
      <c r="T194" s="172">
        <f t="shared" si="12"/>
        <v>178.63614077508413</v>
      </c>
      <c r="U194" s="164"/>
      <c r="V194" s="164"/>
      <c r="W194" s="164"/>
      <c r="X194" s="164"/>
      <c r="Y194" s="164"/>
      <c r="Z194" s="164"/>
      <c r="AA194" s="164"/>
      <c r="AB194" s="164"/>
      <c r="AC194" s="164"/>
      <c r="AD194" s="164"/>
      <c r="AE194" s="164"/>
      <c r="AF194" s="164"/>
      <c r="AG194" s="164"/>
    </row>
    <row r="195" spans="1:33">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876.22962626121944</v>
      </c>
      <c r="O195" s="184">
        <v>7032</v>
      </c>
      <c r="P195" s="184">
        <v>1484.9150299297401</v>
      </c>
      <c r="Q195" s="172">
        <f t="shared" ref="Q195" si="13">P195/I195*$I$69</f>
        <v>1467.4197129349859</v>
      </c>
      <c r="R195" s="184">
        <v>8004</v>
      </c>
      <c r="S195" s="184">
        <v>165.16263465729782</v>
      </c>
      <c r="T195" s="172">
        <f t="shared" ref="T195" si="14">S195/I195*$I$69</f>
        <v>163.21668314439884</v>
      </c>
      <c r="U195" s="164"/>
      <c r="V195" s="164"/>
      <c r="W195" s="164"/>
      <c r="X195" s="164"/>
      <c r="Y195" s="164"/>
      <c r="Z195" s="164"/>
      <c r="AA195" s="164"/>
      <c r="AB195" s="164"/>
      <c r="AC195" s="164"/>
      <c r="AD195" s="164"/>
      <c r="AE195" s="164"/>
      <c r="AF195" s="164"/>
      <c r="AG195" s="164"/>
    </row>
    <row r="196" spans="1:33">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197" si="15">M196/I196*$I$69</f>
        <v>719.55749602174706</v>
      </c>
      <c r="O196" s="184">
        <v>6228</v>
      </c>
      <c r="P196" s="184">
        <v>1158.7677611998799</v>
      </c>
      <c r="Q196" s="172">
        <f t="shared" si="11"/>
        <v>1137.5759586907379</v>
      </c>
      <c r="R196" s="184">
        <v>11579</v>
      </c>
      <c r="S196" s="184">
        <v>167.32102845142202</v>
      </c>
      <c r="T196" s="172">
        <f t="shared" si="12"/>
        <v>164.2610242734516</v>
      </c>
      <c r="U196" s="164"/>
      <c r="V196" s="164"/>
      <c r="W196" s="164"/>
      <c r="X196" s="164"/>
      <c r="Y196" s="164"/>
      <c r="Z196" s="164"/>
      <c r="AA196" s="164"/>
      <c r="AB196" s="164"/>
      <c r="AC196" s="164"/>
      <c r="AD196" s="164"/>
      <c r="AE196" s="164"/>
      <c r="AF196" s="164"/>
      <c r="AG196" s="164"/>
    </row>
    <row r="197" spans="1:33">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1058.5072214586257</v>
      </c>
      <c r="O197" s="184">
        <v>20407</v>
      </c>
      <c r="P197" s="184">
        <v>1259.8740491119995</v>
      </c>
      <c r="Q197" s="172">
        <f t="shared" si="11"/>
        <v>1234.124798473214</v>
      </c>
      <c r="R197" s="184">
        <v>11684</v>
      </c>
      <c r="S197" s="184">
        <v>177.03184293206914</v>
      </c>
      <c r="T197" s="172">
        <f t="shared" si="12"/>
        <v>173.41367387944288</v>
      </c>
      <c r="U197" s="164"/>
      <c r="V197" s="164"/>
      <c r="W197" s="164"/>
      <c r="X197" s="164"/>
      <c r="Y197" s="164"/>
      <c r="Z197" s="164"/>
      <c r="AA197" s="164"/>
      <c r="AB197" s="164"/>
      <c r="AC197" s="164"/>
      <c r="AD197" s="164"/>
      <c r="AE197" s="164"/>
      <c r="AF197" s="164"/>
      <c r="AG197" s="164"/>
    </row>
    <row r="198" spans="1:33">
      <c r="A198" s="164"/>
      <c r="B198" s="164"/>
      <c r="C198" s="164"/>
      <c r="D198" s="164"/>
      <c r="E198" s="168" t="s">
        <v>110</v>
      </c>
      <c r="F198" s="164"/>
      <c r="G198" s="164"/>
      <c r="H198" s="164"/>
      <c r="I198" s="164"/>
      <c r="J198" s="186"/>
      <c r="K198" s="187" t="s">
        <v>161</v>
      </c>
      <c r="L198" s="188">
        <f>L200-L195-L196</f>
        <v>21817</v>
      </c>
      <c r="M198" s="188">
        <f>M200-M195-M196</f>
        <v>1080.59231996894</v>
      </c>
      <c r="N198" s="189" t="s">
        <v>175</v>
      </c>
      <c r="O198" s="188">
        <f>O200-O195-O196</f>
        <v>20407</v>
      </c>
      <c r="P198" s="188">
        <f>P200-P195-P196</f>
        <v>1259.8740491119995</v>
      </c>
      <c r="Q198" s="189" t="s">
        <v>175</v>
      </c>
      <c r="R198" s="188">
        <f>R200-R195-R196</f>
        <v>11684</v>
      </c>
      <c r="S198" s="188">
        <f>S200-S195-S196</f>
        <v>177.03184293206914</v>
      </c>
      <c r="T198" s="190" t="s">
        <v>175</v>
      </c>
      <c r="U198" s="164"/>
      <c r="V198" s="164"/>
      <c r="W198" s="164"/>
      <c r="X198" s="164"/>
      <c r="Y198" s="164"/>
      <c r="Z198" s="164"/>
      <c r="AA198" s="164"/>
      <c r="AB198" s="164"/>
      <c r="AC198" s="164"/>
      <c r="AD198" s="164"/>
      <c r="AE198" s="164"/>
      <c r="AF198" s="164"/>
      <c r="AG198" s="164"/>
    </row>
    <row r="199" spans="1:33">
      <c r="A199" s="164"/>
      <c r="B199" s="164"/>
      <c r="C199" s="164"/>
      <c r="D199" s="164"/>
      <c r="E199" s="183">
        <f>IF('Tab5'!E8="",'Tab5'!E7,'Tab5'!E8)/1000</f>
        <v>586.24652006852</v>
      </c>
      <c r="F199" s="164"/>
      <c r="G199" s="183">
        <f>IF('Tab5'!E10="",'Tab5'!E9,'Tab5'!E10)/1000</f>
        <v>532.79252006851993</v>
      </c>
      <c r="H199" s="164"/>
      <c r="I199" s="164"/>
      <c r="J199" s="164"/>
      <c r="K199" s="170" t="s">
        <v>189</v>
      </c>
      <c r="L199" s="173">
        <f>SUM('Tab7'!E11,'Tab11'!E11)</f>
        <v>76041.611975801658</v>
      </c>
      <c r="M199" s="172">
        <f>SUM('Tab7'!E39,'Tab11'!E39)</f>
        <v>3601.4781472355335</v>
      </c>
      <c r="N199" s="191" t="s">
        <v>174</v>
      </c>
      <c r="O199" s="173">
        <f>SUM('Tab7'!E9,'Tab11'!E9)</f>
        <v>44698.013649066066</v>
      </c>
      <c r="P199" s="172">
        <f>SUM('Tab7'!E37,'Tab11'!E37)</f>
        <v>5192.6696601072053</v>
      </c>
      <c r="Q199" s="191" t="s">
        <v>174</v>
      </c>
      <c r="R199" s="173">
        <f>SUM('Tab7'!E13,'Tab11'!E13)</f>
        <v>43212.426527185809</v>
      </c>
      <c r="S199" s="172">
        <f>SUM('Tab7'!E41,'Tab11'!E41)</f>
        <v>686.89522252828476</v>
      </c>
      <c r="T199" s="191" t="s">
        <v>174</v>
      </c>
      <c r="U199" s="164"/>
      <c r="V199" s="164"/>
      <c r="W199" s="164"/>
      <c r="X199" s="164"/>
      <c r="Y199" s="164"/>
      <c r="Z199" s="164"/>
      <c r="AA199" s="164"/>
      <c r="AB199" s="164"/>
      <c r="AC199" s="164"/>
      <c r="AD199" s="164"/>
      <c r="AE199" s="164"/>
      <c r="AF199" s="164"/>
      <c r="AG199" s="164"/>
    </row>
    <row r="200" spans="1:33">
      <c r="A200" s="164"/>
      <c r="B200" s="164"/>
      <c r="C200" s="164"/>
      <c r="D200" s="164"/>
      <c r="E200" s="164"/>
      <c r="F200" s="164"/>
      <c r="G200" s="164"/>
      <c r="H200" s="164"/>
      <c r="I200" s="164"/>
      <c r="J200" s="164"/>
      <c r="K200" s="170" t="s">
        <v>188</v>
      </c>
      <c r="L200" s="173">
        <f>SUM('Tab7'!E12,'Tab11'!E12)</f>
        <v>58221</v>
      </c>
      <c r="M200" s="172">
        <f>SUM('Tab7'!E40,'Tab11'!E40)</f>
        <v>2700.2308665594501</v>
      </c>
      <c r="N200" s="191" t="s">
        <v>174</v>
      </c>
      <c r="O200" s="173">
        <f>SUM('Tab7'!E10,'Tab11'!E10)</f>
        <v>33667</v>
      </c>
      <c r="P200" s="172">
        <f>SUM('Tab7'!E38,'Tab11'!E38)</f>
        <v>3903.5568402416197</v>
      </c>
      <c r="Q200" s="191" t="s">
        <v>174</v>
      </c>
      <c r="R200" s="173">
        <f>SUM('Tab7'!E14,'Tab11'!E14)</f>
        <v>31267</v>
      </c>
      <c r="S200" s="172">
        <f>SUM('Tab7'!E42,'Tab11'!E42)</f>
        <v>509.51550604078898</v>
      </c>
      <c r="T200" s="191" t="s">
        <v>174</v>
      </c>
      <c r="U200" s="164"/>
      <c r="V200" s="164"/>
      <c r="W200" s="164"/>
      <c r="X200" s="164"/>
      <c r="Y200" s="164"/>
      <c r="Z200" s="164"/>
      <c r="AA200" s="164"/>
      <c r="AB200" s="164"/>
      <c r="AC200" s="164"/>
      <c r="AD200" s="164"/>
      <c r="AE200" s="164"/>
      <c r="AF200" s="164"/>
      <c r="AG200" s="164"/>
    </row>
    <row r="201" spans="1:33">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164"/>
      <c r="AE201" s="164"/>
      <c r="AF201" s="164"/>
      <c r="AG201" s="164"/>
    </row>
    <row r="202" spans="1:33">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c r="AF202" s="164"/>
      <c r="AG202" s="164"/>
    </row>
    <row r="203" spans="1:33">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row>
    <row r="204" spans="1:33">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row>
    <row r="205" spans="1:33">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row>
    <row r="206" spans="1:33">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row>
    <row r="207" spans="1:33">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row>
    <row r="208" spans="1:33">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row>
    <row r="209" spans="1:33">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row>
    <row r="210" spans="1:33">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row>
    <row r="211" spans="1:33">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row>
    <row r="212" spans="1:33">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v>
      </c>
      <c r="B7" s="19" t="s">
        <v>3</v>
      </c>
      <c r="C7" s="20">
        <v>1482594</v>
      </c>
      <c r="D7" s="20">
        <v>1802137.0735279899</v>
      </c>
      <c r="E7" s="79">
        <v>1759286.5354319462</v>
      </c>
      <c r="F7" s="22" t="s">
        <v>240</v>
      </c>
      <c r="G7" s="23">
        <v>18.66273136353891</v>
      </c>
      <c r="H7" s="24">
        <v>-2.3777624202667624</v>
      </c>
    </row>
    <row r="8" spans="1:8">
      <c r="A8" s="199"/>
      <c r="B8" s="25" t="s">
        <v>241</v>
      </c>
      <c r="C8" s="26">
        <v>1121650.0173382601</v>
      </c>
      <c r="D8" s="26">
        <v>1322983.4808244</v>
      </c>
      <c r="E8" s="26">
        <v>1304415.07195141</v>
      </c>
      <c r="F8" s="27"/>
      <c r="G8" s="28">
        <v>16.294303195114452</v>
      </c>
      <c r="H8" s="29">
        <v>-1.4035253759494708</v>
      </c>
    </row>
    <row r="9" spans="1:8">
      <c r="A9" s="30" t="s">
        <v>4</v>
      </c>
      <c r="B9" s="31" t="s">
        <v>3</v>
      </c>
      <c r="C9" s="20">
        <v>650088</v>
      </c>
      <c r="D9" s="20">
        <v>718538.66666666698</v>
      </c>
      <c r="E9" s="20">
        <v>633852.86801584216</v>
      </c>
      <c r="F9" s="22" t="s">
        <v>240</v>
      </c>
      <c r="G9" s="32">
        <v>-2.4973745068602682</v>
      </c>
      <c r="H9" s="33">
        <v>-11.785837364005204</v>
      </c>
    </row>
    <row r="10" spans="1:8">
      <c r="A10" s="34"/>
      <c r="B10" s="25" t="s">
        <v>241</v>
      </c>
      <c r="C10" s="26">
        <v>496989.56004999997</v>
      </c>
      <c r="D10" s="26">
        <v>528647.23515695101</v>
      </c>
      <c r="E10" s="26">
        <v>472266</v>
      </c>
      <c r="F10" s="27"/>
      <c r="G10" s="28">
        <v>-4.9746638636659952</v>
      </c>
      <c r="H10" s="29">
        <v>-10.665190585970223</v>
      </c>
    </row>
    <row r="11" spans="1:8">
      <c r="A11" s="30" t="s">
        <v>5</v>
      </c>
      <c r="B11" s="31" t="s">
        <v>3</v>
      </c>
      <c r="C11" s="20">
        <v>61027</v>
      </c>
      <c r="D11" s="20">
        <v>61801</v>
      </c>
      <c r="E11" s="20">
        <v>147401.74009504175</v>
      </c>
      <c r="F11" s="22" t="s">
        <v>240</v>
      </c>
      <c r="G11" s="37">
        <v>141.53528781529775</v>
      </c>
      <c r="H11" s="33">
        <v>138.51028315891614</v>
      </c>
    </row>
    <row r="12" spans="1:8">
      <c r="A12" s="34"/>
      <c r="B12" s="25" t="s">
        <v>241</v>
      </c>
      <c r="C12" s="26">
        <v>47320.048699999999</v>
      </c>
      <c r="D12" s="26">
        <v>47722.939730941704</v>
      </c>
      <c r="E12" s="26">
        <v>113980.52006852</v>
      </c>
      <c r="F12" s="27"/>
      <c r="G12" s="28">
        <v>140.87151894355512</v>
      </c>
      <c r="H12" s="29">
        <v>138.83801105114958</v>
      </c>
    </row>
    <row r="13" spans="1:8">
      <c r="A13" s="30" t="s">
        <v>6</v>
      </c>
      <c r="B13" s="31" t="s">
        <v>3</v>
      </c>
      <c r="C13" s="20">
        <v>243389</v>
      </c>
      <c r="D13" s="20">
        <v>279819</v>
      </c>
      <c r="E13" s="20">
        <v>306778.78734211257</v>
      </c>
      <c r="F13" s="22" t="s">
        <v>240</v>
      </c>
      <c r="G13" s="23">
        <v>26.044639380626307</v>
      </c>
      <c r="H13" s="24">
        <v>9.634723639964605</v>
      </c>
    </row>
    <row r="14" spans="1:8">
      <c r="A14" s="34"/>
      <c r="B14" s="25" t="s">
        <v>241</v>
      </c>
      <c r="C14" s="26">
        <v>184584.60571428601</v>
      </c>
      <c r="D14" s="26">
        <v>198874</v>
      </c>
      <c r="E14" s="26">
        <v>222701</v>
      </c>
      <c r="F14" s="27"/>
      <c r="G14" s="38">
        <v>20.649822956911933</v>
      </c>
      <c r="H14" s="24">
        <v>11.980952764061655</v>
      </c>
    </row>
    <row r="15" spans="1:8">
      <c r="A15" s="30" t="s">
        <v>169</v>
      </c>
      <c r="B15" s="31" t="s">
        <v>3</v>
      </c>
      <c r="C15" s="20">
        <v>38994</v>
      </c>
      <c r="D15" s="20">
        <v>42880</v>
      </c>
      <c r="E15" s="20">
        <v>41436.364299662499</v>
      </c>
      <c r="F15" s="22" t="s">
        <v>240</v>
      </c>
      <c r="G15" s="37">
        <v>6.2634361688016043</v>
      </c>
      <c r="H15" s="33">
        <v>-3.366687733996045</v>
      </c>
    </row>
    <row r="16" spans="1:8">
      <c r="A16" s="34"/>
      <c r="B16" s="25" t="s">
        <v>241</v>
      </c>
      <c r="C16" s="26">
        <v>29692.207820197</v>
      </c>
      <c r="D16" s="26">
        <v>36845.404204491198</v>
      </c>
      <c r="E16" s="26">
        <v>34143</v>
      </c>
      <c r="F16" s="27"/>
      <c r="G16" s="28">
        <v>14.989765014292786</v>
      </c>
      <c r="H16" s="29">
        <v>-7.3344403809303174</v>
      </c>
    </row>
    <row r="17" spans="1:8">
      <c r="A17" s="30" t="s">
        <v>7</v>
      </c>
      <c r="B17" s="31" t="s">
        <v>3</v>
      </c>
      <c r="C17" s="20">
        <v>8926</v>
      </c>
      <c r="D17" s="20">
        <v>9389</v>
      </c>
      <c r="E17" s="20">
        <v>8833.3959280642594</v>
      </c>
      <c r="F17" s="22" t="s">
        <v>240</v>
      </c>
      <c r="G17" s="23">
        <v>-1.0374643954261842</v>
      </c>
      <c r="H17" s="24">
        <v>-5.9176064749785979</v>
      </c>
    </row>
    <row r="18" spans="1:8">
      <c r="A18" s="30"/>
      <c r="B18" s="25" t="s">
        <v>241</v>
      </c>
      <c r="C18" s="26">
        <v>6517.3324523437504</v>
      </c>
      <c r="D18" s="26">
        <v>6871.7996408163299</v>
      </c>
      <c r="E18" s="26">
        <v>6460</v>
      </c>
      <c r="F18" s="27"/>
      <c r="G18" s="38">
        <v>-0.87969200225673205</v>
      </c>
      <c r="H18" s="24">
        <v>-5.9926025545094461</v>
      </c>
    </row>
    <row r="19" spans="1:8">
      <c r="A19" s="39" t="s">
        <v>8</v>
      </c>
      <c r="B19" s="31" t="s">
        <v>3</v>
      </c>
      <c r="C19" s="20">
        <v>4526</v>
      </c>
      <c r="D19" s="20">
        <v>4064</v>
      </c>
      <c r="E19" s="20">
        <v>4405.4612099772376</v>
      </c>
      <c r="F19" s="22" t="s">
        <v>240</v>
      </c>
      <c r="G19" s="37">
        <v>-2.6632520994865843</v>
      </c>
      <c r="H19" s="33">
        <v>8.4020967021958057</v>
      </c>
    </row>
    <row r="20" spans="1:8">
      <c r="A20" s="34"/>
      <c r="B20" s="25" t="s">
        <v>241</v>
      </c>
      <c r="C20" s="26">
        <v>3326</v>
      </c>
      <c r="D20" s="26">
        <v>2992.8339428571398</v>
      </c>
      <c r="E20" s="26">
        <v>3242</v>
      </c>
      <c r="F20" s="27"/>
      <c r="G20" s="28">
        <v>-2.5255562236921207</v>
      </c>
      <c r="H20" s="29">
        <v>8.3254220548230933</v>
      </c>
    </row>
    <row r="21" spans="1:8">
      <c r="A21" s="39" t="s">
        <v>9</v>
      </c>
      <c r="B21" s="31" t="s">
        <v>3</v>
      </c>
      <c r="C21" s="20">
        <v>16278</v>
      </c>
      <c r="D21" s="20">
        <v>18904</v>
      </c>
      <c r="E21" s="20">
        <v>22597.336031980027</v>
      </c>
      <c r="F21" s="22" t="s">
        <v>240</v>
      </c>
      <c r="G21" s="37">
        <v>38.821329598108036</v>
      </c>
      <c r="H21" s="33">
        <v>19.537325602941323</v>
      </c>
    </row>
    <row r="22" spans="1:8">
      <c r="A22" s="34"/>
      <c r="B22" s="25" t="s">
        <v>241</v>
      </c>
      <c r="C22" s="26">
        <v>11689.759043739299</v>
      </c>
      <c r="D22" s="26">
        <v>14130.29</v>
      </c>
      <c r="E22" s="26">
        <v>16664</v>
      </c>
      <c r="F22" s="27"/>
      <c r="G22" s="28">
        <v>42.552125648173757</v>
      </c>
      <c r="H22" s="29">
        <v>17.931054493573725</v>
      </c>
    </row>
    <row r="23" spans="1:8">
      <c r="A23" s="39" t="s">
        <v>195</v>
      </c>
      <c r="B23" s="31" t="s">
        <v>3</v>
      </c>
      <c r="C23" s="20">
        <v>0</v>
      </c>
      <c r="D23" s="20">
        <v>4539.3666666666704</v>
      </c>
      <c r="E23" s="20">
        <v>4716</v>
      </c>
      <c r="F23" s="22" t="s">
        <v>240</v>
      </c>
      <c r="G23" s="37" t="s">
        <v>242</v>
      </c>
      <c r="H23" s="33">
        <v>3.8911448733669687</v>
      </c>
    </row>
    <row r="24" spans="1:8">
      <c r="A24" s="34"/>
      <c r="B24" s="25" t="s">
        <v>241</v>
      </c>
      <c r="C24" s="26">
        <v>0</v>
      </c>
      <c r="D24" s="26">
        <v>0</v>
      </c>
      <c r="E24" s="26">
        <v>3537</v>
      </c>
      <c r="F24" s="27"/>
      <c r="G24" s="28" t="s">
        <v>242</v>
      </c>
      <c r="H24" s="29" t="s">
        <v>242</v>
      </c>
    </row>
    <row r="25" spans="1:8">
      <c r="A25" s="39" t="s">
        <v>196</v>
      </c>
      <c r="B25" s="31" t="s">
        <v>3</v>
      </c>
      <c r="C25" s="20">
        <v>0</v>
      </c>
      <c r="D25" s="20">
        <v>455</v>
      </c>
      <c r="E25" s="20">
        <v>592</v>
      </c>
      <c r="F25" s="22" t="s">
        <v>240</v>
      </c>
      <c r="G25" s="37" t="s">
        <v>242</v>
      </c>
      <c r="H25" s="33">
        <v>30.109890109890102</v>
      </c>
    </row>
    <row r="26" spans="1:8">
      <c r="A26" s="34"/>
      <c r="B26" s="25" t="s">
        <v>241</v>
      </c>
      <c r="C26" s="26">
        <v>0</v>
      </c>
      <c r="D26" s="26">
        <v>0</v>
      </c>
      <c r="E26" s="26">
        <v>444</v>
      </c>
      <c r="F26" s="27"/>
      <c r="G26" s="28" t="s">
        <v>242</v>
      </c>
      <c r="H26" s="29" t="s">
        <v>242</v>
      </c>
    </row>
    <row r="27" spans="1:8">
      <c r="A27" s="39" t="s">
        <v>197</v>
      </c>
      <c r="B27" s="31" t="s">
        <v>3</v>
      </c>
      <c r="C27" s="20">
        <v>0</v>
      </c>
      <c r="D27" s="20">
        <v>179542</v>
      </c>
      <c r="E27" s="20">
        <v>192315.40251052534</v>
      </c>
      <c r="F27" s="22" t="s">
        <v>240</v>
      </c>
      <c r="G27" s="37" t="s">
        <v>242</v>
      </c>
      <c r="H27" s="33">
        <v>7.1144370178149501</v>
      </c>
    </row>
    <row r="28" spans="1:8">
      <c r="A28" s="34"/>
      <c r="B28" s="25" t="s">
        <v>241</v>
      </c>
      <c r="C28" s="26">
        <v>0</v>
      </c>
      <c r="D28" s="26">
        <v>0</v>
      </c>
      <c r="E28" s="26">
        <v>144236.55188289401</v>
      </c>
      <c r="F28" s="27"/>
      <c r="G28" s="28" t="s">
        <v>242</v>
      </c>
      <c r="H28" s="29" t="s">
        <v>242</v>
      </c>
    </row>
    <row r="29" spans="1:8">
      <c r="A29" s="30" t="s">
        <v>10</v>
      </c>
      <c r="B29" s="31" t="s">
        <v>3</v>
      </c>
      <c r="C29" s="20">
        <v>299510</v>
      </c>
      <c r="D29" s="20">
        <v>317630</v>
      </c>
      <c r="E29" s="20">
        <v>322067.18387477554</v>
      </c>
      <c r="F29" s="22" t="s">
        <v>240</v>
      </c>
      <c r="G29" s="37">
        <v>7.5313625170363423</v>
      </c>
      <c r="H29" s="33">
        <v>1.3969662420978892</v>
      </c>
    </row>
    <row r="30" spans="1:8">
      <c r="A30" s="30"/>
      <c r="B30" s="25" t="s">
        <v>241</v>
      </c>
      <c r="C30" s="26">
        <v>220772.454545455</v>
      </c>
      <c r="D30" s="26">
        <v>239879</v>
      </c>
      <c r="E30" s="26">
        <v>241255</v>
      </c>
      <c r="F30" s="27"/>
      <c r="G30" s="28">
        <v>9.2776725686708517</v>
      </c>
      <c r="H30" s="29">
        <v>0.57362253469457869</v>
      </c>
    </row>
    <row r="31" spans="1:8">
      <c r="A31" s="39" t="s">
        <v>11</v>
      </c>
      <c r="B31" s="31" t="s">
        <v>3</v>
      </c>
      <c r="C31" s="20">
        <v>8915</v>
      </c>
      <c r="D31" s="20">
        <v>9251</v>
      </c>
      <c r="E31" s="20">
        <v>11536.208056471223</v>
      </c>
      <c r="F31" s="22" t="s">
        <v>240</v>
      </c>
      <c r="G31" s="37">
        <v>29.402221609323874</v>
      </c>
      <c r="H31" s="33">
        <v>24.702281444938095</v>
      </c>
    </row>
    <row r="32" spans="1:8">
      <c r="A32" s="34"/>
      <c r="B32" s="25" t="s">
        <v>241</v>
      </c>
      <c r="C32" s="26">
        <v>7393.6223776223796</v>
      </c>
      <c r="D32" s="26">
        <v>6629</v>
      </c>
      <c r="E32" s="26">
        <v>8659</v>
      </c>
      <c r="F32" s="27"/>
      <c r="G32" s="28">
        <v>17.11444752990667</v>
      </c>
      <c r="H32" s="29">
        <v>30.623020063357984</v>
      </c>
    </row>
    <row r="33" spans="1:8">
      <c r="A33" s="30" t="s">
        <v>12</v>
      </c>
      <c r="B33" s="31" t="s">
        <v>3</v>
      </c>
      <c r="C33" s="20">
        <v>6707</v>
      </c>
      <c r="D33" s="20">
        <v>7206</v>
      </c>
      <c r="E33" s="20">
        <v>8207.9107698919524</v>
      </c>
      <c r="F33" s="22" t="s">
        <v>240</v>
      </c>
      <c r="G33" s="37">
        <v>22.378272996748947</v>
      </c>
      <c r="H33" s="33">
        <v>13.903840825589128</v>
      </c>
    </row>
    <row r="34" spans="1:8">
      <c r="A34" s="30"/>
      <c r="B34" s="25" t="s">
        <v>241</v>
      </c>
      <c r="C34" s="26">
        <v>4587.7753846153801</v>
      </c>
      <c r="D34" s="26">
        <v>6362.95</v>
      </c>
      <c r="E34" s="26">
        <v>6607</v>
      </c>
      <c r="F34" s="27"/>
      <c r="G34" s="28">
        <v>44.013153350006547</v>
      </c>
      <c r="H34" s="29">
        <v>3.8354851130371941</v>
      </c>
    </row>
    <row r="35" spans="1:8">
      <c r="A35" s="39" t="s">
        <v>13</v>
      </c>
      <c r="B35" s="31" t="s">
        <v>3</v>
      </c>
      <c r="C35" s="20">
        <v>110</v>
      </c>
      <c r="D35" s="20">
        <v>131</v>
      </c>
      <c r="E35" s="20">
        <v>175.26453576864537</v>
      </c>
      <c r="F35" s="22" t="s">
        <v>240</v>
      </c>
      <c r="G35" s="23">
        <v>59.331396153313989</v>
      </c>
      <c r="H35" s="24">
        <v>33.789721960798005</v>
      </c>
    </row>
    <row r="36" spans="1:8">
      <c r="A36" s="34"/>
      <c r="B36" s="25" t="s">
        <v>241</v>
      </c>
      <c r="C36" s="26">
        <v>75</v>
      </c>
      <c r="D36" s="26">
        <v>73</v>
      </c>
      <c r="E36" s="26">
        <v>104</v>
      </c>
      <c r="F36" s="27"/>
      <c r="G36" s="28">
        <v>38.666666666666686</v>
      </c>
      <c r="H36" s="29">
        <v>42.465753424657521</v>
      </c>
    </row>
    <row r="37" spans="1:8">
      <c r="A37" s="30" t="s">
        <v>14</v>
      </c>
      <c r="B37" s="31" t="s">
        <v>3</v>
      </c>
      <c r="C37" s="40">
        <v>144124</v>
      </c>
      <c r="D37" s="40">
        <v>147987.040194656</v>
      </c>
      <c r="E37" s="20">
        <v>39750.292643140936</v>
      </c>
      <c r="F37" s="22" t="s">
        <v>240</v>
      </c>
      <c r="G37" s="23">
        <v>-72.419380087188159</v>
      </c>
      <c r="H37" s="24">
        <v>-73.139342072890273</v>
      </c>
    </row>
    <row r="38" spans="1:8" ht="13.5" thickBot="1">
      <c r="A38" s="41"/>
      <c r="B38" s="42" t="s">
        <v>241</v>
      </c>
      <c r="C38" s="43">
        <v>108701.65125</v>
      </c>
      <c r="D38" s="43">
        <v>112373.141355888</v>
      </c>
      <c r="E38" s="43">
        <v>30116</v>
      </c>
      <c r="F38" s="44"/>
      <c r="G38" s="45">
        <v>-72.294809091044044</v>
      </c>
      <c r="H38" s="46">
        <v>-73.20000167600368</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9</v>
      </c>
    </row>
    <row r="62" spans="1:8" ht="12.75" customHeight="1">
      <c r="A62" s="54" t="s">
        <v>244</v>
      </c>
      <c r="G62" s="53"/>
      <c r="H62" s="194"/>
    </row>
    <row r="63" spans="1:8">
      <c r="H63" s="87"/>
    </row>
    <row r="64" spans="1:8">
      <c r="A64" s="200"/>
      <c r="H64" s="53"/>
    </row>
    <row r="65" spans="1:8">
      <c r="A65" s="200"/>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202" t="s">
        <v>16</v>
      </c>
      <c r="D5" s="196"/>
      <c r="E5" s="196"/>
      <c r="F5" s="203"/>
      <c r="G5" s="196" t="s">
        <v>1</v>
      </c>
      <c r="H5" s="197"/>
    </row>
    <row r="6" spans="1:10">
      <c r="A6" s="12"/>
      <c r="B6" s="13"/>
      <c r="C6" s="14" t="s">
        <v>235</v>
      </c>
      <c r="D6" s="15" t="s">
        <v>236</v>
      </c>
      <c r="E6" s="15" t="s">
        <v>237</v>
      </c>
      <c r="F6" s="16"/>
      <c r="G6" s="17" t="s">
        <v>238</v>
      </c>
      <c r="H6" s="18" t="s">
        <v>239</v>
      </c>
    </row>
    <row r="7" spans="1:10">
      <c r="A7" s="198" t="s">
        <v>2</v>
      </c>
      <c r="B7" s="19" t="s">
        <v>3</v>
      </c>
      <c r="C7" s="80">
        <v>31102.230901673</v>
      </c>
      <c r="D7" s="80">
        <v>34237.198805344597</v>
      </c>
      <c r="E7" s="81">
        <v>36760.991142524996</v>
      </c>
      <c r="F7" s="22" t="s">
        <v>240</v>
      </c>
      <c r="G7" s="23">
        <v>18.194065431324447</v>
      </c>
      <c r="H7" s="24">
        <v>7.3714919013363414</v>
      </c>
    </row>
    <row r="8" spans="1:10">
      <c r="A8" s="199"/>
      <c r="B8" s="25" t="s">
        <v>241</v>
      </c>
      <c r="C8" s="82">
        <v>23170.466857049199</v>
      </c>
      <c r="D8" s="82">
        <v>25445.751899380099</v>
      </c>
      <c r="E8" s="82">
        <v>27342.993954808098</v>
      </c>
      <c r="F8" s="27"/>
      <c r="G8" s="28">
        <v>18.007954364931081</v>
      </c>
      <c r="H8" s="29">
        <v>7.4560266991922504</v>
      </c>
      <c r="J8" s="95"/>
    </row>
    <row r="9" spans="1:10">
      <c r="A9" s="30" t="s">
        <v>4</v>
      </c>
      <c r="B9" s="31" t="s">
        <v>3</v>
      </c>
      <c r="C9" s="80">
        <v>10224.979813554501</v>
      </c>
      <c r="D9" s="80">
        <v>10758.906293755599</v>
      </c>
      <c r="E9" s="80">
        <v>9565.9982900785781</v>
      </c>
      <c r="F9" s="22" t="s">
        <v>240</v>
      </c>
      <c r="G9" s="32">
        <v>-6.4448197990802782</v>
      </c>
      <c r="H9" s="33">
        <v>-11.087632619027247</v>
      </c>
    </row>
    <row r="10" spans="1:10">
      <c r="A10" s="34"/>
      <c r="B10" s="25" t="s">
        <v>241</v>
      </c>
      <c r="C10" s="82">
        <v>7671.6075375621904</v>
      </c>
      <c r="D10" s="82">
        <v>7890.4394891685297</v>
      </c>
      <c r="E10" s="82">
        <v>7068.6316701345304</v>
      </c>
      <c r="F10" s="27"/>
      <c r="G10" s="35">
        <v>-7.8598372567331296</v>
      </c>
      <c r="H10" s="29">
        <v>-10.415235046946663</v>
      </c>
      <c r="J10" s="95"/>
    </row>
    <row r="11" spans="1:10">
      <c r="A11" s="30" t="s">
        <v>5</v>
      </c>
      <c r="B11" s="31" t="s">
        <v>3</v>
      </c>
      <c r="C11" s="80">
        <v>1807.8335063847701</v>
      </c>
      <c r="D11" s="80">
        <v>1821.6393880452299</v>
      </c>
      <c r="E11" s="80">
        <v>3619.2150269318563</v>
      </c>
      <c r="F11" s="22" t="s">
        <v>240</v>
      </c>
      <c r="G11" s="37">
        <v>100.1962577941932</v>
      </c>
      <c r="H11" s="33">
        <v>98.67900588247457</v>
      </c>
    </row>
    <row r="12" spans="1:10">
      <c r="A12" s="34"/>
      <c r="B12" s="25" t="s">
        <v>241</v>
      </c>
      <c r="C12" s="82">
        <v>1286.8357354162399</v>
      </c>
      <c r="D12" s="82">
        <v>1305.65318206286</v>
      </c>
      <c r="E12" s="82">
        <v>2588.07737988689</v>
      </c>
      <c r="F12" s="27"/>
      <c r="G12" s="28">
        <v>101.11948313665303</v>
      </c>
      <c r="H12" s="29">
        <v>98.220891691763853</v>
      </c>
    </row>
    <row r="13" spans="1:10">
      <c r="A13" s="30" t="s">
        <v>6</v>
      </c>
      <c r="B13" s="31" t="s">
        <v>3</v>
      </c>
      <c r="C13" s="80">
        <v>5933.1488251145902</v>
      </c>
      <c r="D13" s="80">
        <v>6543.1428776511902</v>
      </c>
      <c r="E13" s="80">
        <v>7006.197106535612</v>
      </c>
      <c r="F13" s="22" t="s">
        <v>240</v>
      </c>
      <c r="G13" s="23">
        <v>18.085645802088862</v>
      </c>
      <c r="H13" s="24">
        <v>7.076938980899115</v>
      </c>
    </row>
    <row r="14" spans="1:10">
      <c r="A14" s="34"/>
      <c r="B14" s="25" t="s">
        <v>241</v>
      </c>
      <c r="C14" s="82">
        <v>4481.1932546349199</v>
      </c>
      <c r="D14" s="82">
        <v>4830.7343936059297</v>
      </c>
      <c r="E14" s="82">
        <v>5211.6840563879095</v>
      </c>
      <c r="F14" s="27"/>
      <c r="G14" s="38">
        <v>16.301256389633267</v>
      </c>
      <c r="H14" s="24">
        <v>7.8859575323829318</v>
      </c>
    </row>
    <row r="15" spans="1:10">
      <c r="A15" s="30" t="s">
        <v>169</v>
      </c>
      <c r="B15" s="31" t="s">
        <v>3</v>
      </c>
      <c r="C15" s="80">
        <v>4591.2209991155596</v>
      </c>
      <c r="D15" s="80">
        <v>4901.7139453122199</v>
      </c>
      <c r="E15" s="80">
        <v>5077.5743578184674</v>
      </c>
      <c r="F15" s="22" t="s">
        <v>240</v>
      </c>
      <c r="G15" s="37">
        <v>10.593115835560909</v>
      </c>
      <c r="H15" s="33">
        <v>3.5877330759872734</v>
      </c>
    </row>
    <row r="16" spans="1:10">
      <c r="A16" s="34"/>
      <c r="B16" s="25" t="s">
        <v>241</v>
      </c>
      <c r="C16" s="82">
        <v>3362.85883928259</v>
      </c>
      <c r="D16" s="82">
        <v>3642.07942248072</v>
      </c>
      <c r="E16" s="82">
        <v>3754.6905902880699</v>
      </c>
      <c r="F16" s="27"/>
      <c r="G16" s="28">
        <v>11.651745426491658</v>
      </c>
      <c r="H16" s="29">
        <v>3.0919470649722172</v>
      </c>
    </row>
    <row r="17" spans="1:8">
      <c r="A17" s="30" t="s">
        <v>7</v>
      </c>
      <c r="B17" s="31" t="s">
        <v>3</v>
      </c>
      <c r="C17" s="80">
        <v>2320.4183533923601</v>
      </c>
      <c r="D17" s="80">
        <v>2573.20470325621</v>
      </c>
      <c r="E17" s="80">
        <v>2524.1135044789062</v>
      </c>
      <c r="F17" s="22" t="s">
        <v>240</v>
      </c>
      <c r="G17" s="23">
        <v>8.7783804497474165</v>
      </c>
      <c r="H17" s="24">
        <v>-1.9077844337522976</v>
      </c>
    </row>
    <row r="18" spans="1:8">
      <c r="A18" s="30"/>
      <c r="B18" s="25" t="s">
        <v>241</v>
      </c>
      <c r="C18" s="82">
        <v>1738.8266912004501</v>
      </c>
      <c r="D18" s="82">
        <v>1911.7416348280201</v>
      </c>
      <c r="E18" s="82">
        <v>1880.6380751505201</v>
      </c>
      <c r="F18" s="27"/>
      <c r="G18" s="38">
        <v>8.1555789698722947</v>
      </c>
      <c r="H18" s="24">
        <v>-1.6269750635157294</v>
      </c>
    </row>
    <row r="19" spans="1:8">
      <c r="A19" s="39" t="s">
        <v>8</v>
      </c>
      <c r="B19" s="31" t="s">
        <v>3</v>
      </c>
      <c r="C19" s="80">
        <v>1570.8861755238199</v>
      </c>
      <c r="D19" s="80">
        <v>1695.5254231061699</v>
      </c>
      <c r="E19" s="80">
        <v>1739.2785683699028</v>
      </c>
      <c r="F19" s="22" t="s">
        <v>240</v>
      </c>
      <c r="G19" s="37">
        <v>10.719579525864219</v>
      </c>
      <c r="H19" s="33">
        <v>2.5805065891361352</v>
      </c>
    </row>
    <row r="20" spans="1:8">
      <c r="A20" s="34"/>
      <c r="B20" s="25" t="s">
        <v>241</v>
      </c>
      <c r="C20" s="82">
        <v>1191.4056944198101</v>
      </c>
      <c r="D20" s="82">
        <v>1289.4605870123401</v>
      </c>
      <c r="E20" s="82">
        <v>1321.5277262157499</v>
      </c>
      <c r="F20" s="27"/>
      <c r="G20" s="28">
        <v>10.921723171661242</v>
      </c>
      <c r="H20" s="29">
        <v>2.4868646259060085</v>
      </c>
    </row>
    <row r="21" spans="1:8">
      <c r="A21" s="39" t="s">
        <v>9</v>
      </c>
      <c r="B21" s="31" t="s">
        <v>3</v>
      </c>
      <c r="C21" s="80">
        <v>613.82802342537798</v>
      </c>
      <c r="D21" s="80">
        <v>625.94929511716396</v>
      </c>
      <c r="E21" s="80">
        <v>660.92568770070409</v>
      </c>
      <c r="F21" s="22" t="s">
        <v>240</v>
      </c>
      <c r="G21" s="37">
        <v>7.6727784457451946</v>
      </c>
      <c r="H21" s="33">
        <v>5.5877357569343218</v>
      </c>
    </row>
    <row r="22" spans="1:8">
      <c r="A22" s="34"/>
      <c r="B22" s="25" t="s">
        <v>241</v>
      </c>
      <c r="C22" s="82">
        <v>449.80903446908701</v>
      </c>
      <c r="D22" s="82">
        <v>480.16077264411001</v>
      </c>
      <c r="E22" s="82">
        <v>499.202389672251</v>
      </c>
      <c r="F22" s="27"/>
      <c r="G22" s="28">
        <v>10.980961123082665</v>
      </c>
      <c r="H22" s="29">
        <v>3.9656752723226703</v>
      </c>
    </row>
    <row r="23" spans="1:8">
      <c r="A23" s="39" t="s">
        <v>195</v>
      </c>
      <c r="B23" s="31" t="s">
        <v>3</v>
      </c>
      <c r="C23" s="80">
        <v>0</v>
      </c>
      <c r="D23" s="80">
        <v>723.77313835179098</v>
      </c>
      <c r="E23" s="80">
        <v>919.86709312273331</v>
      </c>
      <c r="F23" s="22" t="s">
        <v>240</v>
      </c>
      <c r="G23" s="23" t="s">
        <v>242</v>
      </c>
      <c r="H23" s="24">
        <v>27.093289924726463</v>
      </c>
    </row>
    <row r="24" spans="1:8">
      <c r="A24" s="34"/>
      <c r="B24" s="25" t="s">
        <v>241</v>
      </c>
      <c r="C24" s="82">
        <v>0</v>
      </c>
      <c r="D24" s="82">
        <v>0</v>
      </c>
      <c r="E24" s="82">
        <v>689.90031984204995</v>
      </c>
      <c r="F24" s="27"/>
      <c r="G24" s="38" t="s">
        <v>242</v>
      </c>
      <c r="H24" s="24" t="s">
        <v>242</v>
      </c>
    </row>
    <row r="25" spans="1:8">
      <c r="A25" s="39" t="s">
        <v>196</v>
      </c>
      <c r="B25" s="31" t="s">
        <v>3</v>
      </c>
      <c r="C25" s="80">
        <v>0</v>
      </c>
      <c r="D25" s="80">
        <v>129.06116876264201</v>
      </c>
      <c r="E25" s="80">
        <v>373.35533238658536</v>
      </c>
      <c r="F25" s="22" t="s">
        <v>240</v>
      </c>
      <c r="G25" s="37" t="s">
        <v>242</v>
      </c>
      <c r="H25" s="33">
        <v>189.28556588018182</v>
      </c>
    </row>
    <row r="26" spans="1:8">
      <c r="A26" s="34"/>
      <c r="B26" s="25" t="s">
        <v>241</v>
      </c>
      <c r="C26" s="82">
        <v>0</v>
      </c>
      <c r="D26" s="82">
        <v>0</v>
      </c>
      <c r="E26" s="82">
        <v>280.01649928993902</v>
      </c>
      <c r="F26" s="27"/>
      <c r="G26" s="38" t="s">
        <v>242</v>
      </c>
      <c r="H26" s="24" t="s">
        <v>242</v>
      </c>
    </row>
    <row r="27" spans="1:8">
      <c r="A27" s="39" t="s">
        <v>197</v>
      </c>
      <c r="B27" s="31" t="s">
        <v>3</v>
      </c>
      <c r="C27" s="80">
        <v>0</v>
      </c>
      <c r="D27" s="80">
        <v>562.24680055355304</v>
      </c>
      <c r="E27" s="80">
        <v>668.14022133481205</v>
      </c>
      <c r="F27" s="22" t="s">
        <v>240</v>
      </c>
      <c r="G27" s="37" t="s">
        <v>242</v>
      </c>
      <c r="H27" s="33">
        <v>18.833974809105712</v>
      </c>
    </row>
    <row r="28" spans="1:8">
      <c r="A28" s="34"/>
      <c r="B28" s="25" t="s">
        <v>241</v>
      </c>
      <c r="C28" s="82">
        <v>0</v>
      </c>
      <c r="D28" s="82">
        <v>0</v>
      </c>
      <c r="E28" s="82">
        <v>501.10516600110901</v>
      </c>
      <c r="F28" s="27"/>
      <c r="G28" s="38" t="s">
        <v>242</v>
      </c>
      <c r="H28" s="24" t="s">
        <v>242</v>
      </c>
    </row>
    <row r="29" spans="1:8">
      <c r="A29" s="30" t="s">
        <v>10</v>
      </c>
      <c r="B29" s="31" t="s">
        <v>3</v>
      </c>
      <c r="C29" s="80">
        <v>1684.93698043927</v>
      </c>
      <c r="D29" s="80">
        <v>1801.5142984868201</v>
      </c>
      <c r="E29" s="80">
        <v>1927.6241794302919</v>
      </c>
      <c r="F29" s="22" t="s">
        <v>240</v>
      </c>
      <c r="G29" s="37">
        <v>14.403339816765865</v>
      </c>
      <c r="H29" s="33">
        <v>7.0002153771078923</v>
      </c>
    </row>
    <row r="30" spans="1:8">
      <c r="A30" s="30"/>
      <c r="B30" s="25" t="s">
        <v>241</v>
      </c>
      <c r="C30" s="82">
        <v>1250.3457337587899</v>
      </c>
      <c r="D30" s="82">
        <v>1455.68243320593</v>
      </c>
      <c r="E30" s="82">
        <v>1512.7621388085499</v>
      </c>
      <c r="F30" s="27"/>
      <c r="G30" s="28">
        <v>20.987507532087449</v>
      </c>
      <c r="H30" s="29">
        <v>3.9211646922818346</v>
      </c>
    </row>
    <row r="31" spans="1:8">
      <c r="A31" s="39" t="s">
        <v>11</v>
      </c>
      <c r="B31" s="31" t="s">
        <v>3</v>
      </c>
      <c r="C31" s="80">
        <v>394.80414792680301</v>
      </c>
      <c r="D31" s="80">
        <v>404.534367515675</v>
      </c>
      <c r="E31" s="80">
        <v>538.44486339686512</v>
      </c>
      <c r="F31" s="22" t="s">
        <v>240</v>
      </c>
      <c r="G31" s="23">
        <v>36.382777694801035</v>
      </c>
      <c r="H31" s="24">
        <v>33.102378100422158</v>
      </c>
    </row>
    <row r="32" spans="1:8">
      <c r="A32" s="34"/>
      <c r="B32" s="25" t="s">
        <v>241</v>
      </c>
      <c r="C32" s="82">
        <v>320.79357679115901</v>
      </c>
      <c r="D32" s="82">
        <v>294.69381432008402</v>
      </c>
      <c r="E32" s="82">
        <v>406.25428052813402</v>
      </c>
      <c r="F32" s="27"/>
      <c r="G32" s="38">
        <v>26.640403648920667</v>
      </c>
      <c r="H32" s="24">
        <v>37.856399010424326</v>
      </c>
    </row>
    <row r="33" spans="1:8">
      <c r="A33" s="30" t="s">
        <v>12</v>
      </c>
      <c r="B33" s="31" t="s">
        <v>3</v>
      </c>
      <c r="C33" s="80">
        <v>924.24003950207202</v>
      </c>
      <c r="D33" s="80">
        <v>849.16776182496903</v>
      </c>
      <c r="E33" s="80">
        <v>1245.2688740471551</v>
      </c>
      <c r="F33" s="22" t="s">
        <v>240</v>
      </c>
      <c r="G33" s="37">
        <v>34.734356966187619</v>
      </c>
      <c r="H33" s="33">
        <v>46.645801928574713</v>
      </c>
    </row>
    <row r="34" spans="1:8">
      <c r="A34" s="30"/>
      <c r="B34" s="25" t="s">
        <v>241</v>
      </c>
      <c r="C34" s="82">
        <v>634.22520512267704</v>
      </c>
      <c r="D34" s="82">
        <v>733.65861045853899</v>
      </c>
      <c r="E34" s="82">
        <v>990.36284570371299</v>
      </c>
      <c r="F34" s="27"/>
      <c r="G34" s="28">
        <v>56.153183081418035</v>
      </c>
      <c r="H34" s="29">
        <v>34.989603009597744</v>
      </c>
    </row>
    <row r="35" spans="1:8">
      <c r="A35" s="39" t="s">
        <v>13</v>
      </c>
      <c r="B35" s="31" t="s">
        <v>3</v>
      </c>
      <c r="C35" s="80">
        <v>99.056529776607604</v>
      </c>
      <c r="D35" s="80">
        <v>134.622702513626</v>
      </c>
      <c r="E35" s="80">
        <v>162.62852258020874</v>
      </c>
      <c r="F35" s="22" t="s">
        <v>240</v>
      </c>
      <c r="G35" s="23">
        <v>64.177488295793097</v>
      </c>
      <c r="H35" s="24">
        <v>20.803192584659413</v>
      </c>
    </row>
    <row r="36" spans="1:8">
      <c r="A36" s="34"/>
      <c r="B36" s="25" t="s">
        <v>241</v>
      </c>
      <c r="C36" s="82">
        <v>75.303075636085694</v>
      </c>
      <c r="D36" s="82">
        <v>90.6191654838468</v>
      </c>
      <c r="E36" s="82">
        <v>113.81609590070499</v>
      </c>
      <c r="F36" s="27"/>
      <c r="G36" s="28">
        <v>51.144020266502395</v>
      </c>
      <c r="H36" s="29">
        <v>25.598260912028749</v>
      </c>
    </row>
    <row r="37" spans="1:8">
      <c r="A37" s="30" t="s">
        <v>14</v>
      </c>
      <c r="B37" s="31" t="s">
        <v>3</v>
      </c>
      <c r="C37" s="85">
        <v>936.8775075172324</v>
      </c>
      <c r="D37" s="85">
        <v>712.19664109170401</v>
      </c>
      <c r="E37" s="83">
        <v>722.50829197303233</v>
      </c>
      <c r="F37" s="22" t="s">
        <v>240</v>
      </c>
      <c r="G37" s="23">
        <v>-22.881242619676939</v>
      </c>
      <c r="H37" s="24">
        <v>1.4478656997766564</v>
      </c>
    </row>
    <row r="38" spans="1:8" ht="13.5" thickBot="1">
      <c r="A38" s="41"/>
      <c r="B38" s="42" t="s">
        <v>241</v>
      </c>
      <c r="C38" s="86">
        <v>707.26247875517322</v>
      </c>
      <c r="D38" s="86">
        <v>507.03092211462524</v>
      </c>
      <c r="E38" s="86">
        <v>524.32472099800702</v>
      </c>
      <c r="F38" s="44"/>
      <c r="G38" s="45">
        <v>-25.865610470266745</v>
      </c>
      <c r="H38" s="46">
        <v>3.4107976711274688</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10</v>
      </c>
    </row>
    <row r="62" spans="1:8" ht="12.75" customHeight="1">
      <c r="A62" s="54" t="s">
        <v>244</v>
      </c>
      <c r="H62" s="194"/>
    </row>
    <row r="67" ht="12.75" customHeight="1"/>
    <row r="68" ht="12.75" customHeight="1"/>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26</v>
      </c>
      <c r="B7" s="19" t="s">
        <v>3</v>
      </c>
      <c r="C7" s="20">
        <v>711115</v>
      </c>
      <c r="D7" s="20">
        <v>780339.66666666698</v>
      </c>
      <c r="E7" s="21">
        <v>784441.94643074286</v>
      </c>
      <c r="F7" s="22" t="s">
        <v>240</v>
      </c>
      <c r="G7" s="23">
        <v>10.311545450559038</v>
      </c>
      <c r="H7" s="24">
        <v>0.52570437455771923</v>
      </c>
    </row>
    <row r="8" spans="1:8">
      <c r="A8" s="199"/>
      <c r="B8" s="25" t="s">
        <v>241</v>
      </c>
      <c r="C8" s="26">
        <v>544309.60875000001</v>
      </c>
      <c r="D8" s="26">
        <v>576370.17488789198</v>
      </c>
      <c r="E8" s="26">
        <v>586246.52006851998</v>
      </c>
      <c r="F8" s="27"/>
      <c r="G8" s="28">
        <v>7.7046060999782071</v>
      </c>
      <c r="H8" s="29">
        <v>1.7135420274911013</v>
      </c>
    </row>
    <row r="9" spans="1:8">
      <c r="A9" s="30" t="s">
        <v>28</v>
      </c>
      <c r="B9" s="31" t="s">
        <v>3</v>
      </c>
      <c r="C9" s="20">
        <v>642170</v>
      </c>
      <c r="D9" s="20">
        <v>710576.66666666698</v>
      </c>
      <c r="E9" s="21">
        <v>715472.51858521532</v>
      </c>
      <c r="F9" s="22" t="s">
        <v>240</v>
      </c>
      <c r="G9" s="32">
        <v>11.41481517124987</v>
      </c>
      <c r="H9" s="33">
        <v>0.68899700035393607</v>
      </c>
    </row>
    <row r="10" spans="1:8">
      <c r="A10" s="34"/>
      <c r="B10" s="25" t="s">
        <v>241</v>
      </c>
      <c r="C10" s="26">
        <v>490441.55396250001</v>
      </c>
      <c r="D10" s="26">
        <v>522627.53991031402</v>
      </c>
      <c r="E10" s="26">
        <v>532792.52006851998</v>
      </c>
      <c r="F10" s="27"/>
      <c r="G10" s="35">
        <v>8.6352727993473053</v>
      </c>
      <c r="H10" s="29">
        <v>1.9449759880526614</v>
      </c>
    </row>
    <row r="11" spans="1:8">
      <c r="A11" s="30" t="s">
        <v>29</v>
      </c>
      <c r="B11" s="31" t="s">
        <v>3</v>
      </c>
      <c r="C11" s="20">
        <v>30282</v>
      </c>
      <c r="D11" s="20">
        <v>33931</v>
      </c>
      <c r="E11" s="21">
        <v>32148.480448855025</v>
      </c>
      <c r="F11" s="22" t="s">
        <v>240</v>
      </c>
      <c r="G11" s="37">
        <v>6.1636630633875882</v>
      </c>
      <c r="H11" s="33">
        <v>-5.2533658045591665</v>
      </c>
    </row>
    <row r="12" spans="1:8">
      <c r="A12" s="34"/>
      <c r="B12" s="25" t="s">
        <v>241</v>
      </c>
      <c r="C12" s="26">
        <v>22806.030437500001</v>
      </c>
      <c r="D12" s="26">
        <v>25705.317488789198</v>
      </c>
      <c r="E12" s="26">
        <v>24307</v>
      </c>
      <c r="F12" s="27"/>
      <c r="G12" s="28">
        <v>6.581459086505248</v>
      </c>
      <c r="H12" s="29">
        <v>-5.4397985529610509</v>
      </c>
    </row>
    <row r="13" spans="1:8">
      <c r="A13" s="30" t="s">
        <v>27</v>
      </c>
      <c r="B13" s="31" t="s">
        <v>3</v>
      </c>
      <c r="C13" s="20">
        <v>7918</v>
      </c>
      <c r="D13" s="20">
        <v>7962</v>
      </c>
      <c r="E13" s="21">
        <v>9095.4288591259119</v>
      </c>
      <c r="F13" s="22" t="s">
        <v>240</v>
      </c>
      <c r="G13" s="23">
        <v>14.870281120559639</v>
      </c>
      <c r="H13" s="24">
        <v>14.23547926558544</v>
      </c>
    </row>
    <row r="14" spans="1:8">
      <c r="A14" s="34"/>
      <c r="B14" s="25" t="s">
        <v>241</v>
      </c>
      <c r="C14" s="26">
        <v>6548.0060874999999</v>
      </c>
      <c r="D14" s="26">
        <v>6019.6952466367702</v>
      </c>
      <c r="E14" s="26">
        <v>7079</v>
      </c>
      <c r="F14" s="27"/>
      <c r="G14" s="38">
        <v>8.1092458590357239</v>
      </c>
      <c r="H14" s="24">
        <v>17.597315311851844</v>
      </c>
    </row>
    <row r="15" spans="1:8">
      <c r="A15" s="30" t="s">
        <v>30</v>
      </c>
      <c r="B15" s="31" t="s">
        <v>3</v>
      </c>
      <c r="C15" s="20">
        <v>10934</v>
      </c>
      <c r="D15" s="20">
        <v>11327</v>
      </c>
      <c r="E15" s="21">
        <v>10925.655563316175</v>
      </c>
      <c r="F15" s="22" t="s">
        <v>240</v>
      </c>
      <c r="G15" s="37">
        <v>-7.6316413790237903E-2</v>
      </c>
      <c r="H15" s="33">
        <v>-3.5432544953105491</v>
      </c>
    </row>
    <row r="16" spans="1:8">
      <c r="A16" s="34"/>
      <c r="B16" s="25" t="s">
        <v>241</v>
      </c>
      <c r="C16" s="26">
        <v>8415.0121749999998</v>
      </c>
      <c r="D16" s="26">
        <v>9024.9269955156997</v>
      </c>
      <c r="E16" s="26">
        <v>8604</v>
      </c>
      <c r="F16" s="27"/>
      <c r="G16" s="28">
        <v>2.2458413733667584</v>
      </c>
      <c r="H16" s="29">
        <v>-4.6640487587860804</v>
      </c>
    </row>
    <row r="17" spans="1:9">
      <c r="A17" s="30" t="s">
        <v>31</v>
      </c>
      <c r="B17" s="31" t="s">
        <v>3</v>
      </c>
      <c r="C17" s="20">
        <v>19811</v>
      </c>
      <c r="D17" s="20">
        <v>16543</v>
      </c>
      <c r="E17" s="21">
        <v>16951.538085074069</v>
      </c>
      <c r="F17" s="22" t="s">
        <v>240</v>
      </c>
      <c r="G17" s="37">
        <v>-14.433708116328958</v>
      </c>
      <c r="H17" s="33">
        <v>2.4695525906671634</v>
      </c>
    </row>
    <row r="18" spans="1:9" ht="13.5" thickBot="1">
      <c r="A18" s="56"/>
      <c r="B18" s="42" t="s">
        <v>241</v>
      </c>
      <c r="C18" s="43">
        <v>16099.0060875</v>
      </c>
      <c r="D18" s="43">
        <v>12992.6952466368</v>
      </c>
      <c r="E18" s="43">
        <v>13464</v>
      </c>
      <c r="F18" s="44"/>
      <c r="G18" s="57">
        <v>-16.367507864637304</v>
      </c>
      <c r="H18" s="46">
        <v>3.6274594640800046</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26</v>
      </c>
      <c r="B35" s="19" t="s">
        <v>3</v>
      </c>
      <c r="C35" s="80">
        <v>12032.8133199393</v>
      </c>
      <c r="D35" s="80">
        <v>12580.545681800801</v>
      </c>
      <c r="E35" s="83">
        <v>13130.692586531397</v>
      </c>
      <c r="F35" s="22" t="s">
        <v>240</v>
      </c>
      <c r="G35" s="23">
        <v>9.1240447050967362</v>
      </c>
      <c r="H35" s="24">
        <v>4.372997154856705</v>
      </c>
    </row>
    <row r="36" spans="1:9" ht="12.75" customHeight="1">
      <c r="A36" s="199"/>
      <c r="B36" s="25" t="s">
        <v>241</v>
      </c>
      <c r="C36" s="82">
        <v>8958.4432729784294</v>
      </c>
      <c r="D36" s="82">
        <v>9196.0926712313903</v>
      </c>
      <c r="E36" s="82">
        <v>9656.7090500214108</v>
      </c>
      <c r="F36" s="27"/>
      <c r="G36" s="28">
        <v>7.7944990637957972</v>
      </c>
      <c r="H36" s="29">
        <v>5.0088270666409187</v>
      </c>
    </row>
    <row r="37" spans="1:9">
      <c r="A37" s="30" t="s">
        <v>28</v>
      </c>
      <c r="B37" s="31" t="s">
        <v>3</v>
      </c>
      <c r="C37" s="80">
        <v>9966.4660662625192</v>
      </c>
      <c r="D37" s="80">
        <v>10498.3473764797</v>
      </c>
      <c r="E37" s="83">
        <v>10808.693669473192</v>
      </c>
      <c r="F37" s="22" t="s">
        <v>240</v>
      </c>
      <c r="G37" s="32">
        <v>8.45061426599041</v>
      </c>
      <c r="H37" s="33">
        <v>2.9561442564644693</v>
      </c>
    </row>
    <row r="38" spans="1:9">
      <c r="A38" s="34"/>
      <c r="B38" s="25" t="s">
        <v>241</v>
      </c>
      <c r="C38" s="82">
        <v>7453.8191331226899</v>
      </c>
      <c r="D38" s="82">
        <v>7672.0013441002502</v>
      </c>
      <c r="E38" s="82">
        <v>7959.4881765308401</v>
      </c>
      <c r="F38" s="27"/>
      <c r="G38" s="35">
        <v>6.784026206929255</v>
      </c>
      <c r="H38" s="29">
        <v>3.747220829825153</v>
      </c>
    </row>
    <row r="39" spans="1:9">
      <c r="A39" s="30" t="s">
        <v>29</v>
      </c>
      <c r="B39" s="31" t="s">
        <v>3</v>
      </c>
      <c r="C39" s="80">
        <v>928.47641463711204</v>
      </c>
      <c r="D39" s="80">
        <v>920.63171517397996</v>
      </c>
      <c r="E39" s="83">
        <v>1013.5163906988698</v>
      </c>
      <c r="F39" s="22" t="s">
        <v>240</v>
      </c>
      <c r="G39" s="37">
        <v>9.1590884508353554</v>
      </c>
      <c r="H39" s="33">
        <v>10.089232642537922</v>
      </c>
    </row>
    <row r="40" spans="1:9">
      <c r="A40" s="34"/>
      <c r="B40" s="25" t="s">
        <v>241</v>
      </c>
      <c r="C40" s="82">
        <v>645.87490085190097</v>
      </c>
      <c r="D40" s="82">
        <v>651.29268426816702</v>
      </c>
      <c r="E40" s="82">
        <v>712.967541718951</v>
      </c>
      <c r="F40" s="27"/>
      <c r="G40" s="28">
        <v>10.387869350327065</v>
      </c>
      <c r="H40" s="29">
        <v>9.4696069740267035</v>
      </c>
    </row>
    <row r="41" spans="1:9">
      <c r="A41" s="30" t="s">
        <v>27</v>
      </c>
      <c r="B41" s="31" t="s">
        <v>3</v>
      </c>
      <c r="C41" s="80">
        <v>258.51374729202701</v>
      </c>
      <c r="D41" s="80">
        <v>260.558917275878</v>
      </c>
      <c r="E41" s="83">
        <v>289.85058803818794</v>
      </c>
      <c r="F41" s="22" t="s">
        <v>240</v>
      </c>
      <c r="G41" s="23">
        <v>12.121924297805961</v>
      </c>
      <c r="H41" s="24">
        <v>11.241860792388891</v>
      </c>
    </row>
    <row r="42" spans="1:9">
      <c r="A42" s="34"/>
      <c r="B42" s="25" t="s">
        <v>241</v>
      </c>
      <c r="C42" s="82">
        <v>217.788404439495</v>
      </c>
      <c r="D42" s="82">
        <v>218.438145068274</v>
      </c>
      <c r="E42" s="82">
        <v>243.39132221269901</v>
      </c>
      <c r="F42" s="27"/>
      <c r="G42" s="38">
        <v>11.755868196516815</v>
      </c>
      <c r="H42" s="24">
        <v>11.423452225629262</v>
      </c>
    </row>
    <row r="43" spans="1:9">
      <c r="A43" s="30" t="s">
        <v>30</v>
      </c>
      <c r="B43" s="31" t="s">
        <v>3</v>
      </c>
      <c r="C43" s="80">
        <v>485.22651254703999</v>
      </c>
      <c r="D43" s="80">
        <v>526.75807716358099</v>
      </c>
      <c r="E43" s="83">
        <v>550.20568517652202</v>
      </c>
      <c r="F43" s="22" t="s">
        <v>240</v>
      </c>
      <c r="G43" s="37">
        <v>13.391513231293743</v>
      </c>
      <c r="H43" s="33">
        <v>4.4513048834863014</v>
      </c>
    </row>
    <row r="44" spans="1:9">
      <c r="A44" s="34"/>
      <c r="B44" s="25" t="s">
        <v>241</v>
      </c>
      <c r="C44" s="82">
        <v>328.63520943083802</v>
      </c>
      <c r="D44" s="82">
        <v>371.02659268310703</v>
      </c>
      <c r="E44" s="82">
        <v>382.44561265510202</v>
      </c>
      <c r="F44" s="27"/>
      <c r="G44" s="28">
        <v>16.373900811619663</v>
      </c>
      <c r="H44" s="29">
        <v>3.0776823540915217</v>
      </c>
    </row>
    <row r="45" spans="1:9">
      <c r="A45" s="30" t="s">
        <v>31</v>
      </c>
      <c r="B45" s="31" t="s">
        <v>3</v>
      </c>
      <c r="C45" s="80">
        <v>394.13057920062101</v>
      </c>
      <c r="D45" s="80">
        <v>374.24959570766703</v>
      </c>
      <c r="E45" s="83">
        <v>466.38079735137177</v>
      </c>
      <c r="F45" s="22" t="s">
        <v>240</v>
      </c>
      <c r="G45" s="37">
        <v>18.331543392874835</v>
      </c>
      <c r="H45" s="33">
        <v>24.617582143140112</v>
      </c>
    </row>
    <row r="46" spans="1:9" ht="13.5" thickBot="1">
      <c r="A46" s="56"/>
      <c r="B46" s="42" t="s">
        <v>241</v>
      </c>
      <c r="C46" s="86">
        <v>312.32562513350501</v>
      </c>
      <c r="D46" s="86">
        <v>283.33390511158802</v>
      </c>
      <c r="E46" s="86">
        <v>358.416396903823</v>
      </c>
      <c r="F46" s="44"/>
      <c r="G46" s="57">
        <v>14.75728152328719</v>
      </c>
      <c r="H46" s="46">
        <v>26.499649508118182</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243</v>
      </c>
      <c r="G61" s="53"/>
      <c r="H61" s="201">
        <v>11</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26</v>
      </c>
      <c r="B7" s="19" t="s">
        <v>3</v>
      </c>
      <c r="C7" s="20">
        <v>711115</v>
      </c>
      <c r="D7" s="20">
        <v>780339.66666666698</v>
      </c>
      <c r="E7" s="21">
        <v>784441.94643074286</v>
      </c>
      <c r="F7" s="22" t="s">
        <v>240</v>
      </c>
      <c r="G7" s="23">
        <v>10.311545450559038</v>
      </c>
      <c r="H7" s="24">
        <v>0.52570437455771923</v>
      </c>
    </row>
    <row r="8" spans="1:8" ht="12.75" customHeight="1">
      <c r="A8" s="199"/>
      <c r="B8" s="25" t="s">
        <v>241</v>
      </c>
      <c r="C8" s="26">
        <v>544309.60875000001</v>
      </c>
      <c r="D8" s="26">
        <v>576370.17488789198</v>
      </c>
      <c r="E8" s="26">
        <v>586246.52006851998</v>
      </c>
      <c r="F8" s="27"/>
      <c r="G8" s="28">
        <v>7.7046060999782071</v>
      </c>
      <c r="H8" s="29">
        <v>1.7135420274911013</v>
      </c>
    </row>
    <row r="9" spans="1:8">
      <c r="A9" s="30" t="s">
        <v>34</v>
      </c>
      <c r="B9" s="31" t="s">
        <v>3</v>
      </c>
      <c r="C9" s="20">
        <v>10918</v>
      </c>
      <c r="D9" s="20">
        <v>12019.333333333299</v>
      </c>
      <c r="E9" s="21">
        <v>11669.046767513655</v>
      </c>
      <c r="F9" s="22" t="s">
        <v>240</v>
      </c>
      <c r="G9" s="32">
        <v>6.8789775372197823</v>
      </c>
      <c r="H9" s="33">
        <v>-2.9143593584195884</v>
      </c>
    </row>
    <row r="10" spans="1:8">
      <c r="A10" s="34"/>
      <c r="B10" s="25" t="s">
        <v>241</v>
      </c>
      <c r="C10" s="26">
        <v>8110.7463200000002</v>
      </c>
      <c r="D10" s="26">
        <v>8607.3004999999994</v>
      </c>
      <c r="E10" s="26">
        <v>8458</v>
      </c>
      <c r="F10" s="27"/>
      <c r="G10" s="35">
        <v>4.2814023062676512</v>
      </c>
      <c r="H10" s="29">
        <v>-1.7345798488155424</v>
      </c>
    </row>
    <row r="11" spans="1:8">
      <c r="A11" s="30" t="s">
        <v>35</v>
      </c>
      <c r="B11" s="31" t="s">
        <v>3</v>
      </c>
      <c r="C11" s="20">
        <v>3927</v>
      </c>
      <c r="D11" s="20">
        <v>4716.3333333333303</v>
      </c>
      <c r="E11" s="21">
        <v>4346.1219999268151</v>
      </c>
      <c r="F11" s="22" t="s">
        <v>240</v>
      </c>
      <c r="G11" s="37">
        <v>10.672829129789022</v>
      </c>
      <c r="H11" s="33">
        <v>-7.8495582742211241</v>
      </c>
    </row>
    <row r="12" spans="1:8">
      <c r="A12" s="34"/>
      <c r="B12" s="25" t="s">
        <v>241</v>
      </c>
      <c r="C12" s="26">
        <v>2902.8527320754702</v>
      </c>
      <c r="D12" s="26">
        <v>3359.82404</v>
      </c>
      <c r="E12" s="26">
        <v>3134</v>
      </c>
      <c r="F12" s="27"/>
      <c r="G12" s="28">
        <v>7.9627624705323967</v>
      </c>
      <c r="H12" s="29">
        <v>-6.7213055597994895</v>
      </c>
    </row>
    <row r="13" spans="1:8">
      <c r="A13" s="30" t="s">
        <v>36</v>
      </c>
      <c r="B13" s="31" t="s">
        <v>3</v>
      </c>
      <c r="C13" s="20">
        <v>145881</v>
      </c>
      <c r="D13" s="20">
        <v>156918.66666666701</v>
      </c>
      <c r="E13" s="21">
        <v>150001.45782806864</v>
      </c>
      <c r="F13" s="22" t="s">
        <v>240</v>
      </c>
      <c r="G13" s="23">
        <v>2.824533577414897</v>
      </c>
      <c r="H13" s="24">
        <v>-4.40814912944181</v>
      </c>
    </row>
    <row r="14" spans="1:8">
      <c r="A14" s="34"/>
      <c r="B14" s="25" t="s">
        <v>241</v>
      </c>
      <c r="C14" s="26">
        <v>109198.172323077</v>
      </c>
      <c r="D14" s="26">
        <v>115637.7882</v>
      </c>
      <c r="E14" s="26">
        <v>111115</v>
      </c>
      <c r="F14" s="27"/>
      <c r="G14" s="38">
        <v>1.755366079985123</v>
      </c>
      <c r="H14" s="24">
        <v>-3.9111680276845675</v>
      </c>
    </row>
    <row r="15" spans="1:8">
      <c r="A15" s="30" t="s">
        <v>18</v>
      </c>
      <c r="B15" s="31" t="s">
        <v>3</v>
      </c>
      <c r="C15" s="20">
        <v>3192</v>
      </c>
      <c r="D15" s="20">
        <v>3390</v>
      </c>
      <c r="E15" s="21">
        <v>3521.9806783877493</v>
      </c>
      <c r="F15" s="22" t="s">
        <v>240</v>
      </c>
      <c r="G15" s="37">
        <v>10.337740550994653</v>
      </c>
      <c r="H15" s="33">
        <v>3.8932353506710768</v>
      </c>
    </row>
    <row r="16" spans="1:8">
      <c r="A16" s="34"/>
      <c r="B16" s="25" t="s">
        <v>241</v>
      </c>
      <c r="C16" s="26">
        <v>2406.3238959999999</v>
      </c>
      <c r="D16" s="26">
        <v>2616.5886</v>
      </c>
      <c r="E16" s="26">
        <v>2697</v>
      </c>
      <c r="F16" s="27"/>
      <c r="G16" s="28">
        <v>12.079674913389155</v>
      </c>
      <c r="H16" s="29">
        <v>3.0731388189950906</v>
      </c>
    </row>
    <row r="17" spans="1:9">
      <c r="A17" s="30" t="s">
        <v>37</v>
      </c>
      <c r="B17" s="31" t="s">
        <v>3</v>
      </c>
      <c r="C17" s="20">
        <v>5687</v>
      </c>
      <c r="D17" s="20">
        <v>5424.6666666666697</v>
      </c>
      <c r="E17" s="21">
        <v>5273.6038484787441</v>
      </c>
      <c r="F17" s="22" t="s">
        <v>240</v>
      </c>
      <c r="G17" s="37">
        <v>-7.2691428085327203</v>
      </c>
      <c r="H17" s="33">
        <v>-2.7847391825228982</v>
      </c>
    </row>
    <row r="18" spans="1:9">
      <c r="A18" s="34"/>
      <c r="B18" s="25" t="s">
        <v>241</v>
      </c>
      <c r="C18" s="26">
        <v>4332.8097399999997</v>
      </c>
      <c r="D18" s="26">
        <v>3785.2360600000002</v>
      </c>
      <c r="E18" s="26">
        <v>3786</v>
      </c>
      <c r="F18" s="27"/>
      <c r="G18" s="28">
        <v>-12.620211198103519</v>
      </c>
      <c r="H18" s="29">
        <v>2.0182096648426295E-2</v>
      </c>
    </row>
    <row r="19" spans="1:9">
      <c r="A19" s="30" t="s">
        <v>38</v>
      </c>
      <c r="B19" s="31" t="s">
        <v>3</v>
      </c>
      <c r="C19" s="20">
        <v>7114</v>
      </c>
      <c r="D19" s="20">
        <v>7115</v>
      </c>
      <c r="E19" s="21">
        <v>6444.6794630170771</v>
      </c>
      <c r="F19" s="22" t="s">
        <v>240</v>
      </c>
      <c r="G19" s="23">
        <v>-9.4084978490711677</v>
      </c>
      <c r="H19" s="24">
        <v>-9.4212303159932844</v>
      </c>
    </row>
    <row r="20" spans="1:9">
      <c r="A20" s="30"/>
      <c r="B20" s="25" t="s">
        <v>241</v>
      </c>
      <c r="C20" s="26">
        <v>5634.8097399999997</v>
      </c>
      <c r="D20" s="26">
        <v>4634.3734000000004</v>
      </c>
      <c r="E20" s="26">
        <v>4462</v>
      </c>
      <c r="F20" s="27"/>
      <c r="G20" s="38">
        <v>-20.813652884755612</v>
      </c>
      <c r="H20" s="24">
        <v>-3.7194542848014862</v>
      </c>
    </row>
    <row r="21" spans="1:9">
      <c r="A21" s="39" t="s">
        <v>39</v>
      </c>
      <c r="B21" s="31" t="s">
        <v>3</v>
      </c>
      <c r="C21" s="20">
        <v>225336</v>
      </c>
      <c r="D21" s="20">
        <v>244711.66666666701</v>
      </c>
      <c r="E21" s="21">
        <v>236806.42494924529</v>
      </c>
      <c r="F21" s="22" t="s">
        <v>240</v>
      </c>
      <c r="G21" s="37">
        <v>5.0903650323273979</v>
      </c>
      <c r="H21" s="33">
        <v>-3.2304310722503544</v>
      </c>
    </row>
    <row r="22" spans="1:9">
      <c r="A22" s="34"/>
      <c r="B22" s="25" t="s">
        <v>241</v>
      </c>
      <c r="C22" s="26">
        <v>174384.707066667</v>
      </c>
      <c r="D22" s="26">
        <v>183661.04139999999</v>
      </c>
      <c r="E22" s="26">
        <v>179535</v>
      </c>
      <c r="F22" s="27"/>
      <c r="G22" s="28">
        <v>2.9534085987047263</v>
      </c>
      <c r="H22" s="29">
        <v>-2.2465523273462082</v>
      </c>
    </row>
    <row r="23" spans="1:9">
      <c r="A23" s="39" t="s">
        <v>40</v>
      </c>
      <c r="B23" s="31" t="s">
        <v>3</v>
      </c>
      <c r="C23" s="20">
        <v>140757</v>
      </c>
      <c r="D23" s="20">
        <v>157045</v>
      </c>
      <c r="E23" s="21">
        <v>170877.9560586439</v>
      </c>
      <c r="F23" s="22" t="s">
        <v>240</v>
      </c>
      <c r="G23" s="23">
        <v>21.39925975876433</v>
      </c>
      <c r="H23" s="24">
        <v>8.8082753724371372</v>
      </c>
    </row>
    <row r="24" spans="1:9">
      <c r="A24" s="34"/>
      <c r="B24" s="25" t="s">
        <v>241</v>
      </c>
      <c r="C24" s="26">
        <v>107432.8256</v>
      </c>
      <c r="D24" s="26">
        <v>119010.402</v>
      </c>
      <c r="E24" s="26">
        <v>129801.52006852</v>
      </c>
      <c r="F24" s="27"/>
      <c r="G24" s="38">
        <v>20.821098527003642</v>
      </c>
      <c r="H24" s="24">
        <v>9.0673738489850564</v>
      </c>
    </row>
    <row r="25" spans="1:9">
      <c r="A25" s="30" t="s">
        <v>41</v>
      </c>
      <c r="B25" s="31" t="s">
        <v>3</v>
      </c>
      <c r="C25" s="20">
        <v>228871</v>
      </c>
      <c r="D25" s="20">
        <v>262497.66666666698</v>
      </c>
      <c r="E25" s="21">
        <v>261309.90310012584</v>
      </c>
      <c r="F25" s="22" t="s">
        <v>240</v>
      </c>
      <c r="G25" s="37">
        <v>14.173444036215102</v>
      </c>
      <c r="H25" s="33">
        <v>-0.45248538077461831</v>
      </c>
    </row>
    <row r="26" spans="1:9">
      <c r="A26" s="34"/>
      <c r="B26" s="25" t="s">
        <v>241</v>
      </c>
      <c r="C26" s="26">
        <v>173247.2130625</v>
      </c>
      <c r="D26" s="26">
        <v>191640.25175</v>
      </c>
      <c r="E26" s="26">
        <v>193060</v>
      </c>
      <c r="F26" s="27"/>
      <c r="G26" s="28">
        <v>11.436136020469448</v>
      </c>
      <c r="H26" s="29">
        <v>0.74084031774917491</v>
      </c>
    </row>
    <row r="27" spans="1:9">
      <c r="A27" s="30" t="s">
        <v>24</v>
      </c>
      <c r="B27" s="31" t="s">
        <v>3</v>
      </c>
      <c r="C27" s="20">
        <v>159968</v>
      </c>
      <c r="D27" s="20">
        <v>164501.33333333299</v>
      </c>
      <c r="E27" s="21">
        <v>166157.14007019383</v>
      </c>
      <c r="F27" s="22" t="s">
        <v>240</v>
      </c>
      <c r="G27" s="23">
        <v>3.8689863411393617</v>
      </c>
      <c r="H27" s="24">
        <v>1.0065612863487559</v>
      </c>
    </row>
    <row r="28" spans="1:9" ht="13.5" thickBot="1">
      <c r="A28" s="56"/>
      <c r="B28" s="42" t="s">
        <v>241</v>
      </c>
      <c r="C28" s="43">
        <v>117512.95584</v>
      </c>
      <c r="D28" s="43">
        <v>120499.66800000001</v>
      </c>
      <c r="E28" s="43">
        <v>121828</v>
      </c>
      <c r="F28" s="44"/>
      <c r="G28" s="57">
        <v>3.6719731276908334</v>
      </c>
      <c r="H28" s="46">
        <v>1.1023532446579054</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26</v>
      </c>
      <c r="B35" s="19" t="s">
        <v>3</v>
      </c>
      <c r="C35" s="80">
        <v>12032.8133199393</v>
      </c>
      <c r="D35" s="80">
        <v>12580.545681800801</v>
      </c>
      <c r="E35" s="83">
        <v>13130.692586531397</v>
      </c>
      <c r="F35" s="22" t="s">
        <v>240</v>
      </c>
      <c r="G35" s="23">
        <v>9.1240447050967362</v>
      </c>
      <c r="H35" s="24">
        <v>4.372997154856705</v>
      </c>
    </row>
    <row r="36" spans="1:8" ht="12.75" customHeight="1">
      <c r="A36" s="199"/>
      <c r="B36" s="25" t="s">
        <v>241</v>
      </c>
      <c r="C36" s="82">
        <v>8958.4432729784294</v>
      </c>
      <c r="D36" s="82">
        <v>9196.0926712313903</v>
      </c>
      <c r="E36" s="82">
        <v>9656.7090500214108</v>
      </c>
      <c r="F36" s="27"/>
      <c r="G36" s="28">
        <v>7.7944990637957972</v>
      </c>
      <c r="H36" s="29">
        <v>5.0088270666409187</v>
      </c>
    </row>
    <row r="37" spans="1:8">
      <c r="A37" s="30" t="s">
        <v>34</v>
      </c>
      <c r="B37" s="31" t="s">
        <v>3</v>
      </c>
      <c r="C37" s="84">
        <v>1889.2195069936399</v>
      </c>
      <c r="D37" s="84">
        <v>1950.4467712952301</v>
      </c>
      <c r="E37" s="83">
        <v>1879.4230858429539</v>
      </c>
      <c r="F37" s="22" t="s">
        <v>240</v>
      </c>
      <c r="G37" s="32">
        <v>-0.51854329867020965</v>
      </c>
      <c r="H37" s="33">
        <v>-3.6414059843894933</v>
      </c>
    </row>
    <row r="38" spans="1:8">
      <c r="A38" s="34"/>
      <c r="B38" s="25" t="s">
        <v>241</v>
      </c>
      <c r="C38" s="82">
        <v>1476.0795736756299</v>
      </c>
      <c r="D38" s="82">
        <v>1550.11998491443</v>
      </c>
      <c r="E38" s="82">
        <v>1485.1617802840201</v>
      </c>
      <c r="F38" s="27"/>
      <c r="G38" s="35">
        <v>0.61529247950869603</v>
      </c>
      <c r="H38" s="29">
        <v>-4.1905275244868108</v>
      </c>
    </row>
    <row r="39" spans="1:8">
      <c r="A39" s="30" t="s">
        <v>35</v>
      </c>
      <c r="B39" s="31" t="s">
        <v>3</v>
      </c>
      <c r="C39" s="84">
        <v>69.721654683047007</v>
      </c>
      <c r="D39" s="84">
        <v>68.983003011565003</v>
      </c>
      <c r="E39" s="83">
        <v>55.669064504649604</v>
      </c>
      <c r="F39" s="22" t="s">
        <v>240</v>
      </c>
      <c r="G39" s="37">
        <v>-20.15527348322432</v>
      </c>
      <c r="H39" s="33">
        <v>-19.300317361775797</v>
      </c>
    </row>
    <row r="40" spans="1:8">
      <c r="A40" s="34"/>
      <c r="B40" s="25" t="s">
        <v>241</v>
      </c>
      <c r="C40" s="82">
        <v>57.8345848859421</v>
      </c>
      <c r="D40" s="82">
        <v>60.830662247233001</v>
      </c>
      <c r="E40" s="82">
        <v>48.079414836359497</v>
      </c>
      <c r="F40" s="27"/>
      <c r="G40" s="28">
        <v>-16.86736417114632</v>
      </c>
      <c r="H40" s="29">
        <v>-20.961875047568654</v>
      </c>
    </row>
    <row r="41" spans="1:8">
      <c r="A41" s="30" t="s">
        <v>36</v>
      </c>
      <c r="B41" s="31" t="s">
        <v>3</v>
      </c>
      <c r="C41" s="84">
        <v>2382.88863794278</v>
      </c>
      <c r="D41" s="84">
        <v>2509.44296733584</v>
      </c>
      <c r="E41" s="83">
        <v>2519.3046640947241</v>
      </c>
      <c r="F41" s="22" t="s">
        <v>240</v>
      </c>
      <c r="G41" s="23">
        <v>5.7248175168486313</v>
      </c>
      <c r="H41" s="24">
        <v>0.39298349822047385</v>
      </c>
    </row>
    <row r="42" spans="1:8">
      <c r="A42" s="34"/>
      <c r="B42" s="25" t="s">
        <v>241</v>
      </c>
      <c r="C42" s="82">
        <v>1767.3954169306301</v>
      </c>
      <c r="D42" s="82">
        <v>1826.18140538736</v>
      </c>
      <c r="E42" s="82">
        <v>1844.94875724759</v>
      </c>
      <c r="F42" s="27"/>
      <c r="G42" s="38">
        <v>4.3880016647120215</v>
      </c>
      <c r="H42" s="24">
        <v>1.0276827813964644</v>
      </c>
    </row>
    <row r="43" spans="1:8">
      <c r="A43" s="30" t="s">
        <v>18</v>
      </c>
      <c r="B43" s="31" t="s">
        <v>3</v>
      </c>
      <c r="C43" s="84">
        <v>203.49382550853099</v>
      </c>
      <c r="D43" s="84">
        <v>220.266268346825</v>
      </c>
      <c r="E43" s="83">
        <v>238.80535092255207</v>
      </c>
      <c r="F43" s="22" t="s">
        <v>240</v>
      </c>
      <c r="G43" s="37">
        <v>17.352627444974104</v>
      </c>
      <c r="H43" s="33">
        <v>8.4166689320472727</v>
      </c>
    </row>
    <row r="44" spans="1:8">
      <c r="A44" s="34"/>
      <c r="B44" s="25" t="s">
        <v>241</v>
      </c>
      <c r="C44" s="82">
        <v>145.07730772923</v>
      </c>
      <c r="D44" s="82">
        <v>159.61654209661199</v>
      </c>
      <c r="E44" s="82">
        <v>172.10780001725701</v>
      </c>
      <c r="F44" s="27"/>
      <c r="G44" s="28">
        <v>18.631785157246156</v>
      </c>
      <c r="H44" s="29">
        <v>7.825791585614212</v>
      </c>
    </row>
    <row r="45" spans="1:8">
      <c r="A45" s="30" t="s">
        <v>37</v>
      </c>
      <c r="B45" s="31" t="s">
        <v>3</v>
      </c>
      <c r="C45" s="84">
        <v>214.17610738075001</v>
      </c>
      <c r="D45" s="84">
        <v>252.81820340427001</v>
      </c>
      <c r="E45" s="83">
        <v>231.0290315888069</v>
      </c>
      <c r="F45" s="22" t="s">
        <v>240</v>
      </c>
      <c r="G45" s="37">
        <v>7.8687228067399388</v>
      </c>
      <c r="H45" s="33">
        <v>-8.6185138261666339</v>
      </c>
    </row>
    <row r="46" spans="1:8">
      <c r="A46" s="34"/>
      <c r="B46" s="25" t="s">
        <v>241</v>
      </c>
      <c r="C46" s="82">
        <v>158.85561991686501</v>
      </c>
      <c r="D46" s="82">
        <v>146.53434354830901</v>
      </c>
      <c r="E46" s="82">
        <v>144.42690617359801</v>
      </c>
      <c r="F46" s="27"/>
      <c r="G46" s="28">
        <v>-9.0829104760776289</v>
      </c>
      <c r="H46" s="29">
        <v>-1.4381866555509788</v>
      </c>
    </row>
    <row r="47" spans="1:8">
      <c r="A47" s="30" t="s">
        <v>38</v>
      </c>
      <c r="B47" s="31" t="s">
        <v>3</v>
      </c>
      <c r="C47" s="84">
        <v>98.416478496110699</v>
      </c>
      <c r="D47" s="84">
        <v>87.001213091009902</v>
      </c>
      <c r="E47" s="83">
        <v>83.00317077984316</v>
      </c>
      <c r="F47" s="22" t="s">
        <v>240</v>
      </c>
      <c r="G47" s="23">
        <v>-15.661307894568338</v>
      </c>
      <c r="H47" s="24">
        <v>-4.5953868562550753</v>
      </c>
    </row>
    <row r="48" spans="1:8">
      <c r="A48" s="30"/>
      <c r="B48" s="25" t="s">
        <v>241</v>
      </c>
      <c r="C48" s="82">
        <v>81.939377522316406</v>
      </c>
      <c r="D48" s="82">
        <v>64.738506335578606</v>
      </c>
      <c r="E48" s="82">
        <v>64.031457228214194</v>
      </c>
      <c r="F48" s="27"/>
      <c r="G48" s="38">
        <v>-21.855084619388208</v>
      </c>
      <c r="H48" s="24">
        <v>-1.0921616011641504</v>
      </c>
    </row>
    <row r="49" spans="1:9">
      <c r="A49" s="39" t="s">
        <v>39</v>
      </c>
      <c r="B49" s="31" t="s">
        <v>3</v>
      </c>
      <c r="C49" s="84">
        <v>1311.8187471884401</v>
      </c>
      <c r="D49" s="84">
        <v>1409.4884598969199</v>
      </c>
      <c r="E49" s="83">
        <v>1473.5459457972149</v>
      </c>
      <c r="F49" s="22" t="s">
        <v>240</v>
      </c>
      <c r="G49" s="37">
        <v>12.328471365072133</v>
      </c>
      <c r="H49" s="33">
        <v>4.5447329100502003</v>
      </c>
    </row>
    <row r="50" spans="1:9">
      <c r="A50" s="34"/>
      <c r="B50" s="25" t="s">
        <v>241</v>
      </c>
      <c r="C50" s="82">
        <v>989.90551314148502</v>
      </c>
      <c r="D50" s="82">
        <v>1023.10419906785</v>
      </c>
      <c r="E50" s="82">
        <v>1083.35333466372</v>
      </c>
      <c r="F50" s="27"/>
      <c r="G50" s="28">
        <v>9.4400748638803407</v>
      </c>
      <c r="H50" s="29">
        <v>5.8888562524484769</v>
      </c>
    </row>
    <row r="51" spans="1:9">
      <c r="A51" s="39" t="s">
        <v>40</v>
      </c>
      <c r="B51" s="31" t="s">
        <v>3</v>
      </c>
      <c r="C51" s="84">
        <v>436.52917668788399</v>
      </c>
      <c r="D51" s="84">
        <v>474.30663366213201</v>
      </c>
      <c r="E51" s="83">
        <v>532.86031095711053</v>
      </c>
      <c r="F51" s="22" t="s">
        <v>240</v>
      </c>
      <c r="G51" s="23">
        <v>22.067513333273197</v>
      </c>
      <c r="H51" s="24">
        <v>12.345110344100462</v>
      </c>
    </row>
    <row r="52" spans="1:9">
      <c r="A52" s="34"/>
      <c r="B52" s="25" t="s">
        <v>241</v>
      </c>
      <c r="C52" s="82">
        <v>328.46096663497201</v>
      </c>
      <c r="D52" s="82">
        <v>346.839663063096</v>
      </c>
      <c r="E52" s="82">
        <v>393.34837165509799</v>
      </c>
      <c r="F52" s="27"/>
      <c r="G52" s="38">
        <v>19.754982056128824</v>
      </c>
      <c r="H52" s="24">
        <v>13.409282024224908</v>
      </c>
    </row>
    <row r="53" spans="1:9">
      <c r="A53" s="30" t="s">
        <v>41</v>
      </c>
      <c r="B53" s="31" t="s">
        <v>3</v>
      </c>
      <c r="C53" s="84">
        <v>4781.87647139613</v>
      </c>
      <c r="D53" s="84">
        <v>5004.7238684864296</v>
      </c>
      <c r="E53" s="83">
        <v>5409.7518860644577</v>
      </c>
      <c r="F53" s="22" t="s">
        <v>240</v>
      </c>
      <c r="G53" s="37">
        <v>13.130314394863717</v>
      </c>
      <c r="H53" s="33">
        <v>8.0929143789209661</v>
      </c>
    </row>
    <row r="54" spans="1:9">
      <c r="A54" s="34"/>
      <c r="B54" s="25" t="s">
        <v>241</v>
      </c>
      <c r="C54" s="82">
        <v>3502.1638535011698</v>
      </c>
      <c r="D54" s="82">
        <v>3584.9984316282398</v>
      </c>
      <c r="E54" s="82">
        <v>3903.66270674322</v>
      </c>
      <c r="F54" s="27"/>
      <c r="G54" s="28">
        <v>11.464308068871915</v>
      </c>
      <c r="H54" s="29">
        <v>8.8888260676378792</v>
      </c>
    </row>
    <row r="55" spans="1:9">
      <c r="A55" s="30" t="s">
        <v>24</v>
      </c>
      <c r="B55" s="31" t="s">
        <v>3</v>
      </c>
      <c r="C55" s="84">
        <v>644.67271366202499</v>
      </c>
      <c r="D55" s="84">
        <v>602.93735527061006</v>
      </c>
      <c r="E55" s="83">
        <v>727.10550150357915</v>
      </c>
      <c r="F55" s="22" t="s">
        <v>240</v>
      </c>
      <c r="G55" s="23">
        <v>12.78676545394633</v>
      </c>
      <c r="H55" s="24">
        <v>20.5938718421651</v>
      </c>
    </row>
    <row r="56" spans="1:9" ht="13.5" thickBot="1">
      <c r="A56" s="56"/>
      <c r="B56" s="42" t="s">
        <v>241</v>
      </c>
      <c r="C56" s="86">
        <v>450.73105904018303</v>
      </c>
      <c r="D56" s="86">
        <v>433.12893294269298</v>
      </c>
      <c r="E56" s="86">
        <v>517.58852117234198</v>
      </c>
      <c r="F56" s="44"/>
      <c r="G56" s="57">
        <v>14.833116287688213</v>
      </c>
      <c r="H56" s="46">
        <v>19.49987216412157</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243</v>
      </c>
      <c r="H61" s="193">
        <v>12</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17</v>
      </c>
      <c r="B7" s="19" t="s">
        <v>3</v>
      </c>
      <c r="C7" s="20">
        <v>243389</v>
      </c>
      <c r="D7" s="20">
        <v>279819</v>
      </c>
      <c r="E7" s="21">
        <v>306778.78734211257</v>
      </c>
      <c r="F7" s="22" t="s">
        <v>240</v>
      </c>
      <c r="G7" s="23">
        <v>26.044639380626307</v>
      </c>
      <c r="H7" s="24">
        <v>9.634723639964605</v>
      </c>
    </row>
    <row r="8" spans="1:8">
      <c r="A8" s="199"/>
      <c r="B8" s="25" t="s">
        <v>241</v>
      </c>
      <c r="C8" s="26">
        <v>184584.60571428601</v>
      </c>
      <c r="D8" s="26">
        <v>198874</v>
      </c>
      <c r="E8" s="26">
        <v>222701</v>
      </c>
      <c r="F8" s="27"/>
      <c r="G8" s="28">
        <v>20.649822956911933</v>
      </c>
      <c r="H8" s="29">
        <v>11.980952764061655</v>
      </c>
    </row>
    <row r="9" spans="1:8">
      <c r="A9" s="30" t="s">
        <v>18</v>
      </c>
      <c r="B9" s="31" t="s">
        <v>3</v>
      </c>
      <c r="C9" s="20">
        <v>18925</v>
      </c>
      <c r="D9" s="20">
        <v>25075</v>
      </c>
      <c r="E9" s="21">
        <v>37525.679767521244</v>
      </c>
      <c r="F9" s="22" t="s">
        <v>240</v>
      </c>
      <c r="G9" s="32">
        <v>98.286286750442514</v>
      </c>
      <c r="H9" s="33">
        <v>49.65375779669489</v>
      </c>
    </row>
    <row r="10" spans="1:8">
      <c r="A10" s="34"/>
      <c r="B10" s="25" t="s">
        <v>241</v>
      </c>
      <c r="C10" s="26">
        <v>14536.3191891892</v>
      </c>
      <c r="D10" s="26">
        <v>18368.5</v>
      </c>
      <c r="E10" s="26">
        <v>27920</v>
      </c>
      <c r="F10" s="27"/>
      <c r="G10" s="35">
        <v>92.070631062947285</v>
      </c>
      <c r="H10" s="29">
        <v>51.99934670767891</v>
      </c>
    </row>
    <row r="11" spans="1:8">
      <c r="A11" s="30" t="s">
        <v>19</v>
      </c>
      <c r="B11" s="31" t="s">
        <v>3</v>
      </c>
      <c r="C11" s="20">
        <v>54524</v>
      </c>
      <c r="D11" s="20">
        <v>63879</v>
      </c>
      <c r="E11" s="21">
        <v>58927.439568406087</v>
      </c>
      <c r="F11" s="22" t="s">
        <v>240</v>
      </c>
      <c r="G11" s="37">
        <v>8.0761491607477183</v>
      </c>
      <c r="H11" s="33">
        <v>-7.7514682941090456</v>
      </c>
    </row>
    <row r="12" spans="1:8">
      <c r="A12" s="34"/>
      <c r="B12" s="25" t="s">
        <v>241</v>
      </c>
      <c r="C12" s="26">
        <v>40895.335714285698</v>
      </c>
      <c r="D12" s="26">
        <v>47764</v>
      </c>
      <c r="E12" s="26">
        <v>44107</v>
      </c>
      <c r="F12" s="27"/>
      <c r="G12" s="28">
        <v>7.8533755246625674</v>
      </c>
      <c r="H12" s="29">
        <v>-7.6563939368562046</v>
      </c>
    </row>
    <row r="13" spans="1:8">
      <c r="A13" s="30" t="s">
        <v>20</v>
      </c>
      <c r="B13" s="31" t="s">
        <v>3</v>
      </c>
      <c r="C13" s="20">
        <v>32747</v>
      </c>
      <c r="D13" s="20">
        <v>35442</v>
      </c>
      <c r="E13" s="21">
        <v>39601.867324486659</v>
      </c>
      <c r="F13" s="22" t="s">
        <v>240</v>
      </c>
      <c r="G13" s="23">
        <v>20.93281010317483</v>
      </c>
      <c r="H13" s="24">
        <v>11.737112252374743</v>
      </c>
    </row>
    <row r="14" spans="1:8">
      <c r="A14" s="34"/>
      <c r="B14" s="25" t="s">
        <v>241</v>
      </c>
      <c r="C14" s="26">
        <v>25107.229387755098</v>
      </c>
      <c r="D14" s="26">
        <v>24592</v>
      </c>
      <c r="E14" s="26">
        <v>28377</v>
      </c>
      <c r="F14" s="27"/>
      <c r="G14" s="38">
        <v>13.023223557433155</v>
      </c>
      <c r="H14" s="24">
        <v>15.391184124918666</v>
      </c>
    </row>
    <row r="15" spans="1:8">
      <c r="A15" s="30" t="s">
        <v>21</v>
      </c>
      <c r="B15" s="31" t="s">
        <v>3</v>
      </c>
      <c r="C15" s="20">
        <v>4252</v>
      </c>
      <c r="D15" s="20">
        <v>4581</v>
      </c>
      <c r="E15" s="21">
        <v>5087.3999179051198</v>
      </c>
      <c r="F15" s="22" t="s">
        <v>240</v>
      </c>
      <c r="G15" s="37">
        <v>19.647222904635939</v>
      </c>
      <c r="H15" s="33">
        <v>11.054353152261953</v>
      </c>
    </row>
    <row r="16" spans="1:8">
      <c r="A16" s="34"/>
      <c r="B16" s="25" t="s">
        <v>241</v>
      </c>
      <c r="C16" s="26">
        <v>3280.4007792207799</v>
      </c>
      <c r="D16" s="26">
        <v>3359</v>
      </c>
      <c r="E16" s="26">
        <v>3793</v>
      </c>
      <c r="F16" s="27"/>
      <c r="G16" s="28">
        <v>15.626115687638077</v>
      </c>
      <c r="H16" s="29">
        <v>12.920512057159868</v>
      </c>
    </row>
    <row r="17" spans="1:8">
      <c r="A17" s="30" t="s">
        <v>22</v>
      </c>
      <c r="B17" s="31" t="s">
        <v>3</v>
      </c>
      <c r="C17" s="20">
        <v>5756</v>
      </c>
      <c r="D17" s="20">
        <v>6256</v>
      </c>
      <c r="E17" s="21">
        <v>7237.0209185313424</v>
      </c>
      <c r="F17" s="22" t="s">
        <v>240</v>
      </c>
      <c r="G17" s="37">
        <v>25.730036805617502</v>
      </c>
      <c r="H17" s="33">
        <v>15.681280667061088</v>
      </c>
    </row>
    <row r="18" spans="1:8">
      <c r="A18" s="34"/>
      <c r="B18" s="25" t="s">
        <v>241</v>
      </c>
      <c r="C18" s="26">
        <v>4559.1605714285697</v>
      </c>
      <c r="D18" s="26">
        <v>4461</v>
      </c>
      <c r="E18" s="26">
        <v>5338</v>
      </c>
      <c r="F18" s="27"/>
      <c r="G18" s="28">
        <v>17.082956749807749</v>
      </c>
      <c r="H18" s="29">
        <v>19.659269222147486</v>
      </c>
    </row>
    <row r="19" spans="1:8">
      <c r="A19" s="30" t="s">
        <v>190</v>
      </c>
      <c r="B19" s="31" t="s">
        <v>3</v>
      </c>
      <c r="C19" s="20">
        <v>80838</v>
      </c>
      <c r="D19" s="20">
        <v>90816</v>
      </c>
      <c r="E19" s="21">
        <v>103333.28787451083</v>
      </c>
      <c r="F19" s="22" t="s">
        <v>240</v>
      </c>
      <c r="G19" s="23">
        <v>27.82761557004234</v>
      </c>
      <c r="H19" s="24">
        <v>13.783130587683701</v>
      </c>
    </row>
    <row r="20" spans="1:8">
      <c r="A20" s="30"/>
      <c r="B20" s="25" t="s">
        <v>241</v>
      </c>
      <c r="C20" s="26">
        <v>61523.403214285703</v>
      </c>
      <c r="D20" s="26">
        <v>66550</v>
      </c>
      <c r="E20" s="26">
        <v>76672</v>
      </c>
      <c r="F20" s="27"/>
      <c r="G20" s="38">
        <v>24.622494846313714</v>
      </c>
      <c r="H20" s="24">
        <v>15.209616829451548</v>
      </c>
    </row>
    <row r="21" spans="1:8">
      <c r="A21" s="39" t="s">
        <v>12</v>
      </c>
      <c r="B21" s="31" t="s">
        <v>3</v>
      </c>
      <c r="C21" s="20">
        <v>1936</v>
      </c>
      <c r="D21" s="20">
        <v>1983</v>
      </c>
      <c r="E21" s="21">
        <v>2079.8201068723833</v>
      </c>
      <c r="F21" s="22" t="s">
        <v>240</v>
      </c>
      <c r="G21" s="37">
        <v>7.4287245285322001</v>
      </c>
      <c r="H21" s="33">
        <v>4.8825066501454017</v>
      </c>
    </row>
    <row r="22" spans="1:8">
      <c r="A22" s="34"/>
      <c r="B22" s="25" t="s">
        <v>241</v>
      </c>
      <c r="C22" s="26">
        <v>1514</v>
      </c>
      <c r="D22" s="26">
        <v>1448</v>
      </c>
      <c r="E22" s="26">
        <v>1553</v>
      </c>
      <c r="F22" s="27"/>
      <c r="G22" s="28">
        <v>2.575957727873174</v>
      </c>
      <c r="H22" s="29">
        <v>7.2513812154696211</v>
      </c>
    </row>
    <row r="23" spans="1:8">
      <c r="A23" s="39" t="s">
        <v>23</v>
      </c>
      <c r="B23" s="31" t="s">
        <v>3</v>
      </c>
      <c r="C23" s="20">
        <v>11301</v>
      </c>
      <c r="D23" s="20">
        <v>11611</v>
      </c>
      <c r="E23" s="21">
        <v>11789.573818594468</v>
      </c>
      <c r="F23" s="22" t="s">
        <v>240</v>
      </c>
      <c r="G23" s="23">
        <v>4.3232795203474836</v>
      </c>
      <c r="H23" s="24">
        <v>1.5379710498188501</v>
      </c>
    </row>
    <row r="24" spans="1:8">
      <c r="A24" s="34"/>
      <c r="B24" s="25" t="s">
        <v>241</v>
      </c>
      <c r="C24" s="26">
        <v>8347.2320300751908</v>
      </c>
      <c r="D24" s="26">
        <v>7997</v>
      </c>
      <c r="E24" s="26">
        <v>8307</v>
      </c>
      <c r="F24" s="27"/>
      <c r="G24" s="28">
        <v>-0.48198049281766941</v>
      </c>
      <c r="H24" s="29">
        <v>3.8764536701262955</v>
      </c>
    </row>
    <row r="25" spans="1:8">
      <c r="A25" s="30" t="s">
        <v>24</v>
      </c>
      <c r="B25" s="31" t="s">
        <v>3</v>
      </c>
      <c r="C25" s="20">
        <v>36574</v>
      </c>
      <c r="D25" s="20">
        <v>44996</v>
      </c>
      <c r="E25" s="21">
        <v>46681.736414053034</v>
      </c>
      <c r="F25" s="22" t="s">
        <v>240</v>
      </c>
      <c r="G25" s="23">
        <v>27.636398572901612</v>
      </c>
      <c r="H25" s="24">
        <v>3.7464139346898122</v>
      </c>
    </row>
    <row r="26" spans="1:8" ht="13.5" thickBot="1">
      <c r="A26" s="41"/>
      <c r="B26" s="42" t="s">
        <v>241</v>
      </c>
      <c r="C26" s="43">
        <v>27666.467142857098</v>
      </c>
      <c r="D26" s="43">
        <v>27695.798383416099</v>
      </c>
      <c r="E26" s="43">
        <v>30636</v>
      </c>
      <c r="F26" s="44"/>
      <c r="G26" s="45">
        <v>10.733328696467012</v>
      </c>
      <c r="H26" s="46">
        <v>10.616056543596358</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c r="A35" s="198" t="s">
        <v>17</v>
      </c>
      <c r="B35" s="19" t="s">
        <v>3</v>
      </c>
      <c r="C35" s="80">
        <v>5933.1488251145902</v>
      </c>
      <c r="D35" s="80">
        <v>6543.1428776511902</v>
      </c>
      <c r="E35" s="83">
        <v>7006.197106535612</v>
      </c>
      <c r="F35" s="22" t="s">
        <v>240</v>
      </c>
      <c r="G35" s="23">
        <v>18.085645802088862</v>
      </c>
      <c r="H35" s="24">
        <v>7.076938980899115</v>
      </c>
    </row>
    <row r="36" spans="1:8">
      <c r="A36" s="199"/>
      <c r="B36" s="25" t="s">
        <v>241</v>
      </c>
      <c r="C36" s="82">
        <v>4481.1932546349199</v>
      </c>
      <c r="D36" s="82">
        <v>4830.7343936059297</v>
      </c>
      <c r="E36" s="82">
        <v>5211.6840563879095</v>
      </c>
      <c r="F36" s="27"/>
      <c r="G36" s="28">
        <v>16.301256389633267</v>
      </c>
      <c r="H36" s="29">
        <v>7.8859575323829318</v>
      </c>
    </row>
    <row r="37" spans="1:8">
      <c r="A37" s="30" t="s">
        <v>18</v>
      </c>
      <c r="B37" s="31" t="s">
        <v>3</v>
      </c>
      <c r="C37" s="80">
        <v>2197.32631618</v>
      </c>
      <c r="D37" s="80">
        <v>2471.8676773306302</v>
      </c>
      <c r="E37" s="83">
        <v>2926.8921022357599</v>
      </c>
      <c r="F37" s="22" t="s">
        <v>240</v>
      </c>
      <c r="G37" s="32">
        <v>33.202432460013171</v>
      </c>
      <c r="H37" s="33">
        <v>18.408122290611885</v>
      </c>
    </row>
    <row r="38" spans="1:8">
      <c r="A38" s="34"/>
      <c r="B38" s="25" t="s">
        <v>241</v>
      </c>
      <c r="C38" s="82">
        <v>1673.84121043</v>
      </c>
      <c r="D38" s="82">
        <v>1827.27143926799</v>
      </c>
      <c r="E38" s="82">
        <v>2185.1863256329498</v>
      </c>
      <c r="F38" s="27"/>
      <c r="G38" s="35">
        <v>30.549200964623651</v>
      </c>
      <c r="H38" s="29">
        <v>19.587395647596907</v>
      </c>
    </row>
    <row r="39" spans="1:8">
      <c r="A39" s="30" t="s">
        <v>19</v>
      </c>
      <c r="B39" s="31" t="s">
        <v>3</v>
      </c>
      <c r="C39" s="80">
        <v>2003.65075377931</v>
      </c>
      <c r="D39" s="80">
        <v>2295.5718579219401</v>
      </c>
      <c r="E39" s="83">
        <v>2126.7611738454411</v>
      </c>
      <c r="F39" s="22" t="s">
        <v>240</v>
      </c>
      <c r="G39" s="37">
        <v>6.1443053303535464</v>
      </c>
      <c r="H39" s="33">
        <v>-7.3537529872540972</v>
      </c>
    </row>
    <row r="40" spans="1:8">
      <c r="A40" s="34"/>
      <c r="B40" s="25" t="s">
        <v>241</v>
      </c>
      <c r="C40" s="82">
        <v>1505.0400060674899</v>
      </c>
      <c r="D40" s="82">
        <v>1711.73673049789</v>
      </c>
      <c r="E40" s="82">
        <v>1589.7257060934301</v>
      </c>
      <c r="F40" s="27"/>
      <c r="G40" s="28">
        <v>5.6268072399759461</v>
      </c>
      <c r="H40" s="29">
        <v>-7.1279082951600117</v>
      </c>
    </row>
    <row r="41" spans="1:8">
      <c r="A41" s="30" t="s">
        <v>20</v>
      </c>
      <c r="B41" s="31" t="s">
        <v>3</v>
      </c>
      <c r="C41" s="80">
        <v>516.15671999114397</v>
      </c>
      <c r="D41" s="80">
        <v>498.343222900304</v>
      </c>
      <c r="E41" s="83">
        <v>504.23904911075147</v>
      </c>
      <c r="F41" s="22" t="s">
        <v>240</v>
      </c>
      <c r="G41" s="23">
        <v>-2.3089248708409684</v>
      </c>
      <c r="H41" s="24">
        <v>1.1830854598833298</v>
      </c>
    </row>
    <row r="42" spans="1:8">
      <c r="A42" s="34"/>
      <c r="B42" s="25" t="s">
        <v>241</v>
      </c>
      <c r="C42" s="82">
        <v>389.54797113765102</v>
      </c>
      <c r="D42" s="82">
        <v>367.90617688222301</v>
      </c>
      <c r="E42" s="82">
        <v>374.98327655651798</v>
      </c>
      <c r="F42" s="27"/>
      <c r="G42" s="38">
        <v>-3.738870603945827</v>
      </c>
      <c r="H42" s="24">
        <v>1.9236153451591917</v>
      </c>
    </row>
    <row r="43" spans="1:8">
      <c r="A43" s="30" t="s">
        <v>21</v>
      </c>
      <c r="B43" s="31" t="s">
        <v>3</v>
      </c>
      <c r="C43" s="80">
        <v>29.915753725985098</v>
      </c>
      <c r="D43" s="80">
        <v>32.795510352263399</v>
      </c>
      <c r="E43" s="83">
        <v>37.503021047817121</v>
      </c>
      <c r="F43" s="22" t="s">
        <v>240</v>
      </c>
      <c r="G43" s="37">
        <v>25.362113190688731</v>
      </c>
      <c r="H43" s="33">
        <v>14.354131541145023</v>
      </c>
    </row>
    <row r="44" spans="1:8">
      <c r="A44" s="34"/>
      <c r="B44" s="25" t="s">
        <v>241</v>
      </c>
      <c r="C44" s="82">
        <v>23.436035401806901</v>
      </c>
      <c r="D44" s="82">
        <v>24.1153689801545</v>
      </c>
      <c r="E44" s="82">
        <v>28.152815458732999</v>
      </c>
      <c r="F44" s="27"/>
      <c r="G44" s="28">
        <v>20.126185918640644</v>
      </c>
      <c r="H44" s="29">
        <v>16.742213158343432</v>
      </c>
    </row>
    <row r="45" spans="1:8">
      <c r="A45" s="30" t="s">
        <v>22</v>
      </c>
      <c r="B45" s="31" t="s">
        <v>3</v>
      </c>
      <c r="C45" s="80">
        <v>28.487465665934899</v>
      </c>
      <c r="D45" s="80">
        <v>31.024649797537599</v>
      </c>
      <c r="E45" s="83">
        <v>37.625857165908698</v>
      </c>
      <c r="F45" s="22" t="s">
        <v>240</v>
      </c>
      <c r="G45" s="37">
        <v>32.078639802983304</v>
      </c>
      <c r="H45" s="33">
        <v>21.277298572101941</v>
      </c>
    </row>
    <row r="46" spans="1:8">
      <c r="A46" s="34"/>
      <c r="B46" s="25" t="s">
        <v>241</v>
      </c>
      <c r="C46" s="82">
        <v>23.1684285594683</v>
      </c>
      <c r="D46" s="82">
        <v>24.162276569818602</v>
      </c>
      <c r="E46" s="82">
        <v>29.723357667227202</v>
      </c>
      <c r="F46" s="27"/>
      <c r="G46" s="28">
        <v>28.292506291196361</v>
      </c>
      <c r="H46" s="29">
        <v>23.015551044370611</v>
      </c>
    </row>
    <row r="47" spans="1:8">
      <c r="A47" s="30" t="s">
        <v>190</v>
      </c>
      <c r="B47" s="31" t="s">
        <v>3</v>
      </c>
      <c r="C47" s="80">
        <v>516.58043609507899</v>
      </c>
      <c r="D47" s="80">
        <v>536.53297866271998</v>
      </c>
      <c r="E47" s="83">
        <v>640.86966099826407</v>
      </c>
      <c r="F47" s="22" t="s">
        <v>240</v>
      </c>
      <c r="G47" s="23">
        <v>24.059994575619029</v>
      </c>
      <c r="H47" s="24">
        <v>19.44646209737148</v>
      </c>
    </row>
    <row r="48" spans="1:8">
      <c r="A48" s="30"/>
      <c r="B48" s="25" t="s">
        <v>241</v>
      </c>
      <c r="C48" s="82">
        <v>396.67929122421702</v>
      </c>
      <c r="D48" s="82">
        <v>407.97926557525898</v>
      </c>
      <c r="E48" s="82">
        <v>488.90751508724998</v>
      </c>
      <c r="F48" s="27"/>
      <c r="G48" s="38">
        <v>23.250072767449396</v>
      </c>
      <c r="H48" s="24">
        <v>19.836363349956159</v>
      </c>
    </row>
    <row r="49" spans="1:8">
      <c r="A49" s="39" t="s">
        <v>12</v>
      </c>
      <c r="B49" s="31" t="s">
        <v>3</v>
      </c>
      <c r="C49" s="80">
        <v>22.053326655314699</v>
      </c>
      <c r="D49" s="80">
        <v>18.538431015465601</v>
      </c>
      <c r="E49" s="83">
        <v>21.39950818353012</v>
      </c>
      <c r="F49" s="22" t="s">
        <v>240</v>
      </c>
      <c r="G49" s="37">
        <v>-2.9647158544537007</v>
      </c>
      <c r="H49" s="33">
        <v>15.433221752572692</v>
      </c>
    </row>
    <row r="50" spans="1:8">
      <c r="A50" s="34"/>
      <c r="B50" s="25" t="s">
        <v>241</v>
      </c>
      <c r="C50" s="82">
        <v>17.427849124034701</v>
      </c>
      <c r="D50" s="82">
        <v>15.4713860350289</v>
      </c>
      <c r="E50" s="82">
        <v>17.531542073531799</v>
      </c>
      <c r="F50" s="27"/>
      <c r="G50" s="28">
        <v>0.59498420464345259</v>
      </c>
      <c r="H50" s="29">
        <v>13.315911281888276</v>
      </c>
    </row>
    <row r="51" spans="1:8">
      <c r="A51" s="39" t="s">
        <v>23</v>
      </c>
      <c r="B51" s="31" t="s">
        <v>3</v>
      </c>
      <c r="C51" s="80">
        <v>273.14489621899202</v>
      </c>
      <c r="D51" s="80">
        <v>286.34974704564701</v>
      </c>
      <c r="E51" s="83">
        <v>295.1507918274184</v>
      </c>
      <c r="F51" s="22" t="s">
        <v>240</v>
      </c>
      <c r="G51" s="23">
        <v>8.0564915958683372</v>
      </c>
      <c r="H51" s="24">
        <v>3.0735297909546944</v>
      </c>
    </row>
    <row r="52" spans="1:8">
      <c r="A52" s="34"/>
      <c r="B52" s="25" t="s">
        <v>241</v>
      </c>
      <c r="C52" s="82">
        <v>194.92381548026199</v>
      </c>
      <c r="D52" s="82">
        <v>188.08543533641</v>
      </c>
      <c r="E52" s="82">
        <v>199.148985332199</v>
      </c>
      <c r="F52" s="27"/>
      <c r="G52" s="28">
        <v>2.1676006297777661</v>
      </c>
      <c r="H52" s="29">
        <v>5.8821938955563979</v>
      </c>
    </row>
    <row r="53" spans="1:8">
      <c r="A53" s="30" t="s">
        <v>24</v>
      </c>
      <c r="B53" s="31" t="s">
        <v>3</v>
      </c>
      <c r="C53" s="80">
        <v>345.83315680283101</v>
      </c>
      <c r="D53" s="80">
        <v>372.11880262467503</v>
      </c>
      <c r="E53" s="83">
        <v>414.07399936858445</v>
      </c>
      <c r="F53" s="22" t="s">
        <v>240</v>
      </c>
      <c r="G53" s="23">
        <v>19.73230189858846</v>
      </c>
      <c r="H53" s="24">
        <v>11.274677992078267</v>
      </c>
    </row>
    <row r="54" spans="1:8" ht="13.5" thickBot="1">
      <c r="A54" s="41"/>
      <c r="B54" s="42" t="s">
        <v>241</v>
      </c>
      <c r="C54" s="86">
        <v>257.12864720999602</v>
      </c>
      <c r="D54" s="86">
        <v>264.00631446114602</v>
      </c>
      <c r="E54" s="86">
        <v>298.32453248607197</v>
      </c>
      <c r="F54" s="44"/>
      <c r="G54" s="45">
        <v>16.021507413925534</v>
      </c>
      <c r="H54" s="46">
        <v>12.999014093648341</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13</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9</vt:i4>
      </vt:variant>
    </vt:vector>
  </HeadingPairs>
  <TitlesOfParts>
    <vt:vector size="32"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'Tab2'!Print_Area</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2014-09-12T11:46:46Z</cp:lastPrinted>
  <dcterms:created xsi:type="dcterms:W3CDTF">2002-02-09T09:48:14Z</dcterms:created>
  <dcterms:modified xsi:type="dcterms:W3CDTF">2014-11-19T09:07:45Z</dcterms:modified>
</cp:coreProperties>
</file>