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M:\Statistikk og analyse\HMoseby\Kvartalstatistikkene\Skadestatistikk\Rapport\"/>
    </mc:Choice>
  </mc:AlternateContent>
  <xr:revisionPtr revIDLastSave="0" documentId="8_{06565538-F283-4971-8E7B-2FD5574832F0}" xr6:coauthVersionLast="47" xr6:coauthVersionMax="47" xr10:uidLastSave="{00000000-0000-0000-0000-000000000000}"/>
  <bookViews>
    <workbookView xWindow="-28920" yWindow="-900" windowWidth="29040" windowHeight="15720" tabRatio="914" xr2:uid="{00000000-000D-0000-FFFF-FFFF00000000}"/>
  </bookViews>
  <sheets>
    <sheet name="Forside" sheetId="46"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_xlnm._FilterDatabase" localSheetId="3" hidden="1">'Tab2'!$A$2</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 localSheetId="3">'Tab2'!$A$1:$AJ$62</definedName>
    <definedName name="_xlnm.Print_Area" localSheetId="4">'Tab3'!$A$1:$H$62</definedName>
    <definedName name="_xlnm.Print_Area">'Tab9'!$A$4:$H$62</definedName>
    <definedName name="pros_1">'Tab3'!$H$6</definedName>
    <definedName name="pros_2">'Tab3'!$G$6</definedName>
    <definedName name="aar">'Tab3'!$E$6</definedName>
    <definedName name="aar_1">'Tab3'!$D$6</definedName>
    <definedName name="aar_2">'Tab3'!$C$6</definedName>
    <definedName name="aaret_i_alt">'Tab3'!$B$7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2" i="19" l="1"/>
  <c r="T232" i="19"/>
  <c r="T231" i="19"/>
  <c r="T230" i="19"/>
  <c r="T229" i="19"/>
  <c r="T228" i="19"/>
  <c r="T227" i="19"/>
  <c r="T226" i="19"/>
  <c r="T225" i="19"/>
  <c r="T224" i="19"/>
  <c r="T223" i="19"/>
  <c r="T222" i="19"/>
  <c r="T221" i="19"/>
  <c r="Q232" i="19"/>
  <c r="Q231" i="19"/>
  <c r="Q230" i="19"/>
  <c r="Q229" i="19"/>
  <c r="Q228" i="19"/>
  <c r="Q227" i="19"/>
  <c r="Q226" i="19"/>
  <c r="Q225" i="19"/>
  <c r="Q224" i="19"/>
  <c r="Q223" i="19"/>
  <c r="Q222" i="19"/>
  <c r="Q221" i="19"/>
  <c r="N231" i="19"/>
  <c r="N230" i="19"/>
  <c r="N229" i="19"/>
  <c r="N228" i="19"/>
  <c r="N227" i="19"/>
  <c r="N226" i="19"/>
  <c r="N225" i="19"/>
  <c r="N224" i="19"/>
  <c r="N223" i="19"/>
  <c r="N222" i="19"/>
  <c r="N221" i="19"/>
  <c r="D232" i="19"/>
  <c r="D231" i="19"/>
  <c r="D230" i="19"/>
  <c r="D229" i="19"/>
  <c r="D228" i="19"/>
  <c r="D227" i="19"/>
  <c r="D226" i="19"/>
  <c r="D225" i="19"/>
  <c r="D224" i="19"/>
  <c r="D223" i="19"/>
  <c r="D222" i="19"/>
  <c r="D221" i="19"/>
  <c r="D220" i="19"/>
  <c r="D219" i="19"/>
  <c r="C232" i="19"/>
  <c r="C231" i="19"/>
  <c r="C230" i="19"/>
  <c r="C229" i="19"/>
  <c r="C228" i="19"/>
  <c r="C227" i="19"/>
  <c r="C226" i="19"/>
  <c r="C225" i="19"/>
  <c r="C224" i="19"/>
  <c r="C223" i="19"/>
  <c r="C222" i="19"/>
  <c r="C221" i="19"/>
  <c r="C220" i="19"/>
  <c r="C219" i="19"/>
  <c r="B124" i="21" l="1"/>
  <c r="W113" i="19"/>
  <c r="W90" i="19"/>
  <c r="W122" i="19"/>
  <c r="S236" i="19"/>
  <c r="S234" i="19" s="1"/>
  <c r="P236" i="19"/>
  <c r="P234" i="19" s="1"/>
  <c r="O236" i="19"/>
  <c r="O234" i="19" s="1"/>
  <c r="M236" i="19"/>
  <c r="M234" i="19" s="1"/>
  <c r="L236" i="19"/>
  <c r="L234" i="19" s="1"/>
  <c r="G235" i="19"/>
  <c r="T220" i="19"/>
  <c r="Q220" i="19"/>
  <c r="N220" i="19"/>
  <c r="T219" i="19"/>
  <c r="Q219" i="19"/>
  <c r="N219" i="19"/>
  <c r="T218" i="19"/>
  <c r="Q218" i="19"/>
  <c r="N218" i="19"/>
  <c r="D218" i="19"/>
  <c r="C218" i="19"/>
  <c r="T217" i="19"/>
  <c r="Q217" i="19"/>
  <c r="N217" i="19"/>
  <c r="D217" i="19"/>
  <c r="C217" i="19"/>
  <c r="T216" i="19"/>
  <c r="Q216" i="19"/>
  <c r="N216" i="19"/>
  <c r="D216" i="19"/>
  <c r="C216" i="19"/>
  <c r="T215" i="19"/>
  <c r="Q215" i="19"/>
  <c r="N215" i="19"/>
  <c r="D215" i="19"/>
  <c r="C215" i="19"/>
  <c r="T214" i="19"/>
  <c r="Q214" i="19"/>
  <c r="N214" i="19"/>
  <c r="D214" i="19"/>
  <c r="C214" i="19"/>
  <c r="T213" i="19"/>
  <c r="Q213" i="19"/>
  <c r="N213" i="19"/>
  <c r="D213" i="19"/>
  <c r="C213" i="19"/>
  <c r="T212" i="19"/>
  <c r="Q212" i="19"/>
  <c r="N212" i="19"/>
  <c r="D212" i="19"/>
  <c r="C212" i="19"/>
  <c r="T211" i="19"/>
  <c r="Q211" i="19"/>
  <c r="N211" i="19"/>
  <c r="D211" i="19"/>
  <c r="C211" i="19"/>
  <c r="T210" i="19"/>
  <c r="Q210" i="19"/>
  <c r="N210" i="19"/>
  <c r="D210" i="19"/>
  <c r="C210" i="19"/>
  <c r="T209" i="19"/>
  <c r="Q209" i="19"/>
  <c r="N209" i="19"/>
  <c r="D209" i="19"/>
  <c r="C209" i="19"/>
  <c r="T208" i="19"/>
  <c r="Q208" i="19"/>
  <c r="N208" i="19"/>
  <c r="D208" i="19"/>
  <c r="C208" i="19"/>
  <c r="T207" i="19"/>
  <c r="Q207" i="19"/>
  <c r="N207" i="19"/>
  <c r="D207" i="19"/>
  <c r="C207" i="19"/>
  <c r="T206" i="19"/>
  <c r="Q206" i="19"/>
  <c r="N206" i="19"/>
  <c r="D206" i="19"/>
  <c r="C206" i="19"/>
  <c r="T205" i="19"/>
  <c r="Q205" i="19"/>
  <c r="N205" i="19"/>
  <c r="D205" i="19"/>
  <c r="C205" i="19"/>
  <c r="T204" i="19"/>
  <c r="Q204" i="19"/>
  <c r="N204" i="19"/>
  <c r="D204" i="19"/>
  <c r="C204" i="19"/>
  <c r="T203" i="19"/>
  <c r="Q203" i="19"/>
  <c r="N203" i="19"/>
  <c r="D203" i="19"/>
  <c r="C203" i="19"/>
  <c r="T202" i="19"/>
  <c r="Q202" i="19"/>
  <c r="N202" i="19"/>
  <c r="D202" i="19"/>
  <c r="C202" i="19"/>
  <c r="T201" i="19"/>
  <c r="Q201" i="19"/>
  <c r="N201" i="19"/>
  <c r="D201" i="19"/>
  <c r="C201" i="19"/>
  <c r="T200" i="19"/>
  <c r="Q200" i="19"/>
  <c r="N200" i="19"/>
  <c r="D200" i="19"/>
  <c r="C200" i="19"/>
  <c r="T199" i="19"/>
  <c r="Q199" i="19"/>
  <c r="N199" i="19"/>
  <c r="D199" i="19"/>
  <c r="C199" i="19"/>
  <c r="T198" i="19"/>
  <c r="Q198" i="19"/>
  <c r="N198" i="19"/>
  <c r="D198" i="19"/>
  <c r="C198" i="19"/>
  <c r="T197" i="19"/>
  <c r="Q197" i="19"/>
  <c r="N197" i="19"/>
  <c r="D197" i="19"/>
  <c r="C197" i="19"/>
  <c r="T196" i="19"/>
  <c r="Q196" i="19"/>
  <c r="N196" i="19"/>
  <c r="D196" i="19"/>
  <c r="C196" i="19"/>
  <c r="T195" i="19"/>
  <c r="Q195" i="19"/>
  <c r="N195" i="19"/>
  <c r="K195" i="19"/>
  <c r="J195" i="19"/>
  <c r="D195" i="19"/>
  <c r="C195" i="19"/>
  <c r="T194" i="19"/>
  <c r="Q194" i="19"/>
  <c r="N194" i="19"/>
  <c r="D194" i="19"/>
  <c r="C194" i="19"/>
  <c r="T193" i="19"/>
  <c r="Q193" i="19"/>
  <c r="N193" i="19"/>
  <c r="D193" i="19"/>
  <c r="C193" i="19"/>
  <c r="T192" i="19"/>
  <c r="Q192" i="19"/>
  <c r="N192" i="19"/>
  <c r="D192" i="19"/>
  <c r="C192" i="19"/>
  <c r="T191" i="19"/>
  <c r="Q191" i="19"/>
  <c r="N191" i="19"/>
  <c r="K191" i="19"/>
  <c r="D191" i="19"/>
  <c r="C191" i="19"/>
  <c r="T190" i="19"/>
  <c r="Q190" i="19"/>
  <c r="N190" i="19"/>
  <c r="D190" i="19"/>
  <c r="C190" i="19"/>
  <c r="T189" i="19"/>
  <c r="Q189" i="19"/>
  <c r="N189" i="19"/>
  <c r="D189" i="19"/>
  <c r="C189" i="19"/>
  <c r="T188" i="19"/>
  <c r="Q188" i="19"/>
  <c r="N188" i="19"/>
  <c r="D188" i="19"/>
  <c r="C188" i="19"/>
  <c r="T187" i="19"/>
  <c r="Q187" i="19"/>
  <c r="N187" i="19"/>
  <c r="D187" i="19"/>
  <c r="C187" i="19"/>
  <c r="T186" i="19"/>
  <c r="Q186" i="19"/>
  <c r="N186" i="19"/>
  <c r="D186" i="19"/>
  <c r="C186" i="19"/>
  <c r="T185" i="19"/>
  <c r="Q185" i="19"/>
  <c r="N185" i="19"/>
  <c r="D185" i="19"/>
  <c r="C185" i="19"/>
  <c r="T184" i="19"/>
  <c r="Q184" i="19"/>
  <c r="N184" i="19"/>
  <c r="D184" i="19"/>
  <c r="C184" i="19"/>
  <c r="T183" i="19"/>
  <c r="Q183" i="19"/>
  <c r="N183" i="19"/>
  <c r="D183" i="19"/>
  <c r="C183" i="19"/>
  <c r="T182" i="19"/>
  <c r="Q182" i="19"/>
  <c r="N182" i="19"/>
  <c r="D182" i="19"/>
  <c r="C182" i="19"/>
  <c r="T181" i="19"/>
  <c r="Q181" i="19"/>
  <c r="N181" i="19"/>
  <c r="D181" i="19"/>
  <c r="C181" i="19"/>
  <c r="T180" i="19"/>
  <c r="Q180" i="19"/>
  <c r="N180" i="19"/>
  <c r="D180" i="19"/>
  <c r="C180" i="19"/>
  <c r="T179" i="19"/>
  <c r="Q179" i="19"/>
  <c r="N179" i="19"/>
  <c r="D179" i="19"/>
  <c r="C179" i="19"/>
  <c r="T178" i="19"/>
  <c r="Q178" i="19"/>
  <c r="N178" i="19"/>
  <c r="D178" i="19"/>
  <c r="C178" i="19"/>
  <c r="T177" i="19"/>
  <c r="Q177" i="19"/>
  <c r="N177" i="19"/>
  <c r="D177" i="19"/>
  <c r="C177" i="19"/>
  <c r="T176" i="19"/>
  <c r="Q176" i="19"/>
  <c r="N176" i="19"/>
  <c r="D176" i="19"/>
  <c r="C176" i="19"/>
  <c r="T175" i="19"/>
  <c r="Q175" i="19"/>
  <c r="N175" i="19"/>
  <c r="D175" i="19"/>
  <c r="C175" i="19"/>
  <c r="T174" i="19"/>
  <c r="Q174" i="19"/>
  <c r="N174" i="19"/>
  <c r="D174" i="19"/>
  <c r="C174" i="19"/>
  <c r="T173" i="19"/>
  <c r="Q173" i="19"/>
  <c r="N173" i="19"/>
  <c r="D173" i="19"/>
  <c r="C173" i="19"/>
  <c r="T172" i="19"/>
  <c r="Q172" i="19"/>
  <c r="N172" i="19"/>
  <c r="D172" i="19"/>
  <c r="C172" i="19"/>
  <c r="T171" i="19"/>
  <c r="Q171" i="19"/>
  <c r="N171" i="19"/>
  <c r="D171" i="19"/>
  <c r="C171" i="19"/>
  <c r="T170" i="19"/>
  <c r="Q170" i="19"/>
  <c r="N170" i="19"/>
  <c r="D170" i="19"/>
  <c r="C170" i="19"/>
  <c r="T169" i="19"/>
  <c r="Q169" i="19"/>
  <c r="N169" i="19"/>
  <c r="D169" i="19"/>
  <c r="C169" i="19"/>
  <c r="T168" i="19"/>
  <c r="Q168" i="19"/>
  <c r="N168" i="19"/>
  <c r="D168" i="19"/>
  <c r="C168" i="19"/>
  <c r="T167" i="19"/>
  <c r="Q167" i="19"/>
  <c r="N167" i="19"/>
  <c r="D167" i="19"/>
  <c r="C167" i="19"/>
  <c r="T166" i="19"/>
  <c r="Q166" i="19"/>
  <c r="N166" i="19"/>
  <c r="D166" i="19"/>
  <c r="C166" i="19"/>
  <c r="T165" i="19"/>
  <c r="Q165" i="19"/>
  <c r="N165" i="19"/>
  <c r="D165" i="19"/>
  <c r="C165" i="19"/>
  <c r="T164" i="19"/>
  <c r="Q164" i="19"/>
  <c r="N164" i="19"/>
  <c r="D164" i="19"/>
  <c r="C164" i="19"/>
  <c r="T163" i="19"/>
  <c r="Q163" i="19"/>
  <c r="N163" i="19"/>
  <c r="D163" i="19"/>
  <c r="C163" i="19"/>
  <c r="T162" i="19"/>
  <c r="Q162" i="19"/>
  <c r="N162" i="19"/>
  <c r="D162" i="19"/>
  <c r="C162" i="19"/>
  <c r="T161" i="19"/>
  <c r="Q161" i="19"/>
  <c r="N161" i="19"/>
  <c r="D161" i="19"/>
  <c r="C161" i="19"/>
  <c r="T160" i="19"/>
  <c r="Q160" i="19"/>
  <c r="N160" i="19"/>
  <c r="D160" i="19"/>
  <c r="C160" i="19"/>
  <c r="T159" i="19"/>
  <c r="Q159" i="19"/>
  <c r="N159" i="19"/>
  <c r="D159" i="19"/>
  <c r="C159" i="19"/>
  <c r="T158" i="19"/>
  <c r="Q158" i="19"/>
  <c r="N158" i="19"/>
  <c r="D158" i="19"/>
  <c r="C158" i="19"/>
  <c r="T157" i="19"/>
  <c r="Q157" i="19"/>
  <c r="N157" i="19"/>
  <c r="D157" i="19"/>
  <c r="C157" i="19"/>
  <c r="T156" i="19"/>
  <c r="Q156" i="19"/>
  <c r="N156" i="19"/>
  <c r="D156" i="19"/>
  <c r="C156" i="19"/>
  <c r="T155" i="19"/>
  <c r="Q155" i="19"/>
  <c r="N155" i="19"/>
  <c r="D155" i="19"/>
  <c r="C155" i="19"/>
  <c r="T154" i="19"/>
  <c r="Q154" i="19"/>
  <c r="N154" i="19"/>
  <c r="D154" i="19"/>
  <c r="C154" i="19"/>
  <c r="T153" i="19"/>
  <c r="Q153" i="19"/>
  <c r="N153" i="19"/>
  <c r="D153" i="19"/>
  <c r="C153" i="19"/>
  <c r="T152" i="19"/>
  <c r="Q152" i="19"/>
  <c r="N152" i="19"/>
  <c r="D152" i="19"/>
  <c r="C152" i="19"/>
  <c r="T151" i="19"/>
  <c r="Q151" i="19"/>
  <c r="N151" i="19"/>
  <c r="D151" i="19"/>
  <c r="C151" i="19"/>
  <c r="T150" i="19"/>
  <c r="Q150" i="19"/>
  <c r="N150" i="19"/>
  <c r="D150" i="19"/>
  <c r="C150" i="19"/>
  <c r="T149" i="19"/>
  <c r="Q149" i="19"/>
  <c r="N149" i="19"/>
  <c r="D149" i="19"/>
  <c r="C149" i="19"/>
  <c r="T148" i="19"/>
  <c r="Q148" i="19"/>
  <c r="N148" i="19"/>
  <c r="D148" i="19"/>
  <c r="C148" i="19"/>
  <c r="T147" i="19"/>
  <c r="Q147" i="19"/>
  <c r="N147" i="19"/>
  <c r="D147" i="19"/>
  <c r="C147" i="19"/>
  <c r="T146" i="19"/>
  <c r="Q146" i="19"/>
  <c r="N146" i="19"/>
  <c r="D146" i="19"/>
  <c r="C146" i="19"/>
  <c r="T145" i="19"/>
  <c r="Q145" i="19"/>
  <c r="N145" i="19"/>
  <c r="D145" i="19"/>
  <c r="C145" i="19"/>
  <c r="T144" i="19"/>
  <c r="Q144" i="19"/>
  <c r="N144" i="19"/>
  <c r="D144" i="19"/>
  <c r="C144" i="19"/>
  <c r="T143" i="19"/>
  <c r="Q143" i="19"/>
  <c r="N143" i="19"/>
  <c r="D143" i="19"/>
  <c r="C143" i="19"/>
  <c r="T142" i="19"/>
  <c r="Q142" i="19"/>
  <c r="N142" i="19"/>
  <c r="D142" i="19"/>
  <c r="C142" i="19"/>
  <c r="T141" i="19"/>
  <c r="Q141" i="19"/>
  <c r="N141" i="19"/>
  <c r="D141" i="19"/>
  <c r="C141" i="19"/>
  <c r="T140" i="19"/>
  <c r="Q140" i="19"/>
  <c r="N140" i="19"/>
  <c r="D140" i="19"/>
  <c r="C140" i="19"/>
  <c r="T139" i="19"/>
  <c r="Q139" i="19"/>
  <c r="N139" i="19"/>
  <c r="D139" i="19"/>
  <c r="C139" i="19"/>
  <c r="T138" i="19"/>
  <c r="Q138" i="19"/>
  <c r="N138" i="19"/>
  <c r="D138" i="19"/>
  <c r="C138" i="19"/>
  <c r="T137" i="19"/>
  <c r="Q137" i="19"/>
  <c r="N137" i="19"/>
  <c r="D137" i="19"/>
  <c r="C137" i="19"/>
  <c r="T136" i="19"/>
  <c r="Q136" i="19"/>
  <c r="N136" i="19"/>
  <c r="D136" i="19"/>
  <c r="C136" i="19"/>
  <c r="T135" i="19"/>
  <c r="Q135" i="19"/>
  <c r="N135" i="19"/>
  <c r="D135" i="19"/>
  <c r="C135" i="19"/>
  <c r="T134" i="19"/>
  <c r="Q134" i="19"/>
  <c r="N134" i="19"/>
  <c r="D134" i="19"/>
  <c r="C134" i="19"/>
  <c r="Y133" i="19"/>
  <c r="X133" i="19"/>
  <c r="W133" i="19"/>
  <c r="T133" i="19"/>
  <c r="Q133" i="19"/>
  <c r="N133" i="19"/>
  <c r="Y132" i="19"/>
  <c r="X132" i="19"/>
  <c r="W132" i="19"/>
  <c r="T132" i="19"/>
  <c r="Q132" i="19"/>
  <c r="N132" i="19"/>
  <c r="D132" i="19"/>
  <c r="D133" i="19" s="1"/>
  <c r="C132" i="19"/>
  <c r="C133" i="19" s="1"/>
  <c r="Y131" i="19"/>
  <c r="X131" i="19"/>
  <c r="W131" i="19"/>
  <c r="T131" i="19"/>
  <c r="Q131" i="19"/>
  <c r="N131" i="19"/>
  <c r="Y130" i="19"/>
  <c r="X130" i="19"/>
  <c r="W130" i="19"/>
  <c r="T130" i="19"/>
  <c r="Q130" i="19"/>
  <c r="N130" i="19"/>
  <c r="Y129" i="19"/>
  <c r="X129" i="19"/>
  <c r="W129" i="19"/>
  <c r="T129" i="19"/>
  <c r="Q129" i="19"/>
  <c r="N129" i="19"/>
  <c r="Y128" i="19"/>
  <c r="X128" i="19"/>
  <c r="W128" i="19"/>
  <c r="T128" i="19"/>
  <c r="Q128" i="19"/>
  <c r="N128" i="19"/>
  <c r="D128" i="19"/>
  <c r="C128" i="19"/>
  <c r="T127" i="19"/>
  <c r="Q127" i="19"/>
  <c r="N127" i="19"/>
  <c r="T126" i="19"/>
  <c r="Q126" i="19"/>
  <c r="N126" i="19"/>
  <c r="Y125" i="19"/>
  <c r="X125" i="19"/>
  <c r="W125" i="19"/>
  <c r="T125" i="19"/>
  <c r="Q125" i="19"/>
  <c r="N125" i="19"/>
  <c r="Y124" i="19"/>
  <c r="X124" i="19"/>
  <c r="W124" i="19"/>
  <c r="T124" i="19"/>
  <c r="Q124" i="19"/>
  <c r="N124" i="19"/>
  <c r="D124" i="19"/>
  <c r="C124" i="19"/>
  <c r="C125" i="19" s="1"/>
  <c r="Y123" i="19"/>
  <c r="X123" i="19"/>
  <c r="W123" i="19"/>
  <c r="T123" i="19"/>
  <c r="Q123" i="19"/>
  <c r="N123" i="19"/>
  <c r="Y122" i="19"/>
  <c r="X122" i="19"/>
  <c r="T122" i="19"/>
  <c r="Q122" i="19"/>
  <c r="N122" i="19"/>
  <c r="Y121" i="19"/>
  <c r="X121" i="19"/>
  <c r="W121" i="19"/>
  <c r="T121" i="19"/>
  <c r="Q121" i="19"/>
  <c r="N121" i="19"/>
  <c r="T120" i="19"/>
  <c r="Q120" i="19"/>
  <c r="N120" i="19"/>
  <c r="D120" i="19"/>
  <c r="D121" i="19" s="1"/>
  <c r="D122" i="19" s="1"/>
  <c r="C120" i="19"/>
  <c r="T119" i="19"/>
  <c r="Q119" i="19"/>
  <c r="N119" i="19"/>
  <c r="T118" i="19"/>
  <c r="Q118" i="19"/>
  <c r="N118" i="19"/>
  <c r="Y117" i="19"/>
  <c r="X117" i="19"/>
  <c r="W117" i="19"/>
  <c r="T117" i="19"/>
  <c r="Q117" i="19"/>
  <c r="N117" i="19"/>
  <c r="D117" i="19"/>
  <c r="D118" i="19" s="1"/>
  <c r="C117" i="19"/>
  <c r="C118" i="19" s="1"/>
  <c r="T116" i="19"/>
  <c r="Q116" i="19"/>
  <c r="N116" i="19"/>
  <c r="D116" i="19"/>
  <c r="C116" i="19"/>
  <c r="T115" i="19"/>
  <c r="Q115" i="19"/>
  <c r="N115" i="19"/>
  <c r="Y114" i="19"/>
  <c r="X114" i="19"/>
  <c r="W114" i="19"/>
  <c r="T114" i="19"/>
  <c r="Q114" i="19"/>
  <c r="N114" i="19"/>
  <c r="Y113" i="19"/>
  <c r="X113" i="19"/>
  <c r="T113" i="19"/>
  <c r="Q113" i="19"/>
  <c r="N113" i="19"/>
  <c r="Y112" i="19"/>
  <c r="X112" i="19"/>
  <c r="W112" i="19"/>
  <c r="T112" i="19"/>
  <c r="Q112" i="19"/>
  <c r="N112" i="19"/>
  <c r="D112" i="19"/>
  <c r="D113" i="19" s="1"/>
  <c r="D114" i="19" s="1"/>
  <c r="C112" i="19"/>
  <c r="C113" i="19" s="1"/>
  <c r="C114" i="19" s="1"/>
  <c r="T111" i="19"/>
  <c r="Q111" i="19"/>
  <c r="N111" i="19"/>
  <c r="T110" i="19"/>
  <c r="Q110" i="19"/>
  <c r="N110" i="19"/>
  <c r="T109" i="19"/>
  <c r="Q109" i="19"/>
  <c r="N109" i="19"/>
  <c r="T108" i="19"/>
  <c r="Q108" i="19"/>
  <c r="N108" i="19"/>
  <c r="T107" i="19"/>
  <c r="Q107" i="19"/>
  <c r="N107" i="19"/>
  <c r="Y106" i="19"/>
  <c r="X106" i="19"/>
  <c r="W106" i="19"/>
  <c r="T106" i="19"/>
  <c r="Q106" i="19"/>
  <c r="N106" i="19"/>
  <c r="T105" i="19"/>
  <c r="Q105" i="19"/>
  <c r="N105" i="19"/>
  <c r="T104" i="19"/>
  <c r="Q104" i="19"/>
  <c r="N104" i="19"/>
  <c r="Y103" i="19"/>
  <c r="X103" i="19"/>
  <c r="W103" i="19"/>
  <c r="T103" i="19"/>
  <c r="Q103" i="19"/>
  <c r="N103" i="19"/>
  <c r="Y102" i="19"/>
  <c r="X102" i="19"/>
  <c r="W102" i="19"/>
  <c r="N102" i="19"/>
  <c r="Y101" i="19"/>
  <c r="X101" i="19"/>
  <c r="W101" i="19"/>
  <c r="N101" i="19"/>
  <c r="N100" i="19"/>
  <c r="N99" i="19"/>
  <c r="N98" i="19"/>
  <c r="N97" i="19"/>
  <c r="N96" i="19"/>
  <c r="N95" i="19"/>
  <c r="N94" i="19"/>
  <c r="N93" i="19"/>
  <c r="Y92" i="19"/>
  <c r="X92" i="19"/>
  <c r="W92" i="19"/>
  <c r="N92" i="19"/>
  <c r="Y91" i="19"/>
  <c r="X91" i="19"/>
  <c r="W91" i="19"/>
  <c r="N91" i="19"/>
  <c r="Y90" i="19"/>
  <c r="X90" i="19"/>
  <c r="N90" i="19"/>
  <c r="Y89" i="19"/>
  <c r="X89" i="19"/>
  <c r="W89" i="19"/>
  <c r="N89" i="19"/>
  <c r="X88" i="19"/>
  <c r="W88" i="19"/>
  <c r="N88" i="19"/>
  <c r="Y87" i="19"/>
  <c r="X87" i="19"/>
  <c r="W87" i="19"/>
  <c r="N87" i="19"/>
  <c r="Y86" i="19"/>
  <c r="X86" i="19"/>
  <c r="W86" i="19"/>
  <c r="N86" i="19"/>
  <c r="Y85" i="19"/>
  <c r="X85" i="19"/>
  <c r="W85" i="19"/>
  <c r="N85" i="19"/>
  <c r="Y84" i="19"/>
  <c r="X84" i="19"/>
  <c r="W84" i="19"/>
  <c r="N84" i="19"/>
  <c r="Y83" i="19"/>
  <c r="X83" i="19"/>
  <c r="W83" i="19"/>
  <c r="N83" i="19"/>
  <c r="N82" i="19"/>
  <c r="N81" i="19"/>
  <c r="N80" i="19"/>
  <c r="N79" i="19"/>
  <c r="N78" i="19"/>
  <c r="Z77" i="19"/>
  <c r="Y77" i="19"/>
  <c r="X77" i="19"/>
  <c r="N77" i="19"/>
  <c r="Z76" i="19"/>
  <c r="Y76" i="19"/>
  <c r="X76" i="19"/>
  <c r="N76" i="19"/>
  <c r="Z75" i="19"/>
  <c r="Y75" i="19"/>
  <c r="X75" i="19"/>
  <c r="N75" i="19"/>
  <c r="Z74" i="19"/>
  <c r="Y74" i="19"/>
  <c r="X74" i="19"/>
  <c r="N74" i="19"/>
  <c r="N73" i="19"/>
  <c r="Z72" i="19"/>
  <c r="Y72" i="19"/>
  <c r="X72" i="19"/>
  <c r="N72" i="19"/>
  <c r="N71" i="19"/>
  <c r="Z70" i="19"/>
  <c r="Y70" i="19"/>
  <c r="X70" i="19"/>
  <c r="AD62" i="19"/>
  <c r="W62" i="19"/>
  <c r="P62" i="19"/>
  <c r="AD61" i="19"/>
  <c r="P61" i="19"/>
  <c r="I61" i="19"/>
  <c r="A61" i="19"/>
  <c r="AD32" i="19"/>
  <c r="B20" i="21" s="1"/>
  <c r="W32" i="19"/>
  <c r="B18" i="21" s="1"/>
  <c r="P32" i="19"/>
  <c r="B16" i="21" s="1"/>
  <c r="I32" i="19"/>
  <c r="B14" i="21" s="1"/>
  <c r="A32" i="19"/>
  <c r="AD6" i="19"/>
  <c r="B19" i="21" s="1"/>
  <c r="W6" i="19"/>
  <c r="B17" i="21" s="1"/>
  <c r="I6" i="19"/>
  <c r="B13" i="21" s="1"/>
  <c r="A6" i="19"/>
  <c r="B11" i="21" s="1"/>
  <c r="B123" i="21"/>
  <c r="B61" i="21"/>
  <c r="H24" i="21"/>
  <c r="H26" i="21" s="1"/>
  <c r="B15" i="21"/>
  <c r="B12" i="21"/>
  <c r="Y104" i="19" l="1"/>
  <c r="Z78" i="19"/>
  <c r="X93" i="19"/>
  <c r="X95" i="19" s="1"/>
  <c r="X104" i="19"/>
  <c r="Y115" i="19"/>
  <c r="W104" i="19"/>
  <c r="X78" i="19"/>
  <c r="Y78" i="19"/>
  <c r="W93" i="19"/>
  <c r="W95" i="19" s="1"/>
  <c r="W115" i="19"/>
  <c r="X115" i="19"/>
  <c r="H28" i="21"/>
  <c r="H29" i="21" s="1"/>
  <c r="H31" i="21" s="1"/>
  <c r="H27" i="21"/>
  <c r="C130" i="19"/>
  <c r="H52" i="24"/>
  <c r="A52" i="24"/>
  <c r="W61" i="19"/>
  <c r="H53" i="24"/>
  <c r="A53" i="24"/>
  <c r="C126" i="19"/>
  <c r="C129" i="19"/>
  <c r="B62" i="21"/>
  <c r="A51" i="23"/>
  <c r="A62" i="19"/>
  <c r="Y88" i="19"/>
  <c r="Y93" i="19" s="1"/>
  <c r="Y95" i="19" s="1"/>
  <c r="D125" i="19"/>
  <c r="D126" i="19" s="1"/>
  <c r="D129" i="19"/>
  <c r="D130" i="19" s="1"/>
  <c r="E235" i="19"/>
  <c r="R235" i="19"/>
  <c r="A52" i="23"/>
  <c r="I62" i="19"/>
  <c r="C121" i="19"/>
  <c r="C122" i="19" s="1"/>
  <c r="R236" i="19"/>
  <c r="R234" i="19" s="1"/>
  <c r="O235" i="19"/>
  <c r="W82" i="19"/>
  <c r="W100" i="19" s="1"/>
  <c r="W111" i="19" s="1"/>
  <c r="X82" i="19"/>
  <c r="X100" i="19" s="1"/>
  <c r="X111" i="19" s="1"/>
  <c r="Y82" i="19"/>
  <c r="Y100" i="19" s="1"/>
  <c r="Y111" i="19" s="1"/>
  <c r="L235" i="19" l="1"/>
  <c r="P235" i="19"/>
  <c r="M235" i="19"/>
  <c r="H33" i="21"/>
  <c r="H34" i="21" s="1"/>
  <c r="H35" i="21" s="1"/>
  <c r="H36" i="21" s="1"/>
  <c r="H37" i="21" s="1"/>
  <c r="H38" i="21" s="1"/>
  <c r="H40" i="21" s="1"/>
  <c r="H32" i="21"/>
  <c r="S235" i="19"/>
  <c r="H43" i="21" l="1"/>
  <c r="H41" i="21"/>
  <c r="H45" i="21" l="1"/>
  <c r="H46" i="21" s="1"/>
  <c r="H47" i="21" s="1"/>
  <c r="H48" i="21" s="1"/>
  <c r="H66" i="21" s="1"/>
  <c r="H67" i="21" s="1"/>
  <c r="H68" i="21" s="1"/>
  <c r="H69" i="21" s="1"/>
  <c r="H70" i="21" s="1"/>
  <c r="H71" i="21" s="1"/>
  <c r="H73" i="21" s="1"/>
  <c r="H74" i="21" s="1"/>
  <c r="H75" i="21" s="1"/>
  <c r="H76" i="21" s="1"/>
  <c r="H77" i="21" s="1"/>
  <c r="H78" i="21" s="1"/>
  <c r="H80" i="21" s="1"/>
  <c r="H44" i="21"/>
</calcChain>
</file>

<file path=xl/sharedStrings.xml><?xml version="1.0" encoding="utf-8"?>
<sst xmlns="http://schemas.openxmlformats.org/spreadsheetml/2006/main" count="1536" uniqueCount="244">
  <si>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</si>
  <si>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</si>
  <si>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</si>
  <si>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</si>
  <si>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</si>
  <si>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</si>
  <si>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</si>
  <si>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</si>
  <si>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</si>
  <si>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</si>
  <si>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</si>
  <si>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</si>
  <si>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</si>
  <si>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</si>
  <si>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</si>
  <si>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</si>
  <si>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</si>
  <si>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</si>
  <si>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</si>
  <si>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</si>
  <si>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</si>
  <si>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</si>
  <si>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</si>
  <si>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</si>
  <si>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</si>
  <si>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</si>
  <si>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</si>
  <si>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</si>
  <si>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</si>
  <si>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</si>
  <si>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</si>
  <si>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</si>
  <si>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</si>
  <si>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</si>
  <si>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</si>
  <si>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</si>
  <si>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</si>
  <si>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</si>
  <si>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</si>
  <si>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</si>
  <si>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</si>
  <si>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</si>
  <si>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</si>
  <si>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</si>
  <si>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</si>
  <si>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</si>
  <si>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</si>
  <si>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</si>
  <si>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</si>
  <si>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</si>
  <si>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</si>
  <si>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</si>
  <si>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</si>
  <si>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</si>
  <si>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</si>
  <si>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</si>
  <si>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</si>
  <si>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</si>
  <si>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</si>
  <si>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</si>
  <si>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</si>
  <si>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</si>
  <si>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</si>
  <si>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</si>
  <si>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</si>
  <si>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</si>
  <si>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</si>
  <si>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</si>
  <si>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</si>
  <si>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</si>
  <si>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</si>
  <si>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</si>
  <si>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</si>
  <si>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</si>
  <si>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</si>
  <si>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</si>
  <si>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</si>
  <si>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</si>
  <si>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</si>
  <si>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</si>
  <si>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</si>
  <si>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</si>
  <si>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</si>
  <si>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</si>
  <si>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</si>
  <si>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</si>
  <si>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</si>
  <si>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</si>
  <si>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</si>
  <si>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</si>
  <si>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</si>
  <si>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</si>
  <si>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</si>
  <si>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</si>
  <si>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</si>
  <si>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</si>
  <si>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</si>
  <si>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</si>
  <si>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</si>
  <si>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</si>
  <si>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</si>
  <si>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</si>
  <si>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</si>
  <si>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</si>
  <si>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</si>
  <si>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</si>
  <si>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</si>
  <si>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</si>
  <si>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</si>
  <si>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</si>
  <si>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</si>
  <si>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</si>
  <si>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</si>
  <si>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</si>
  <si>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</si>
  <si>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</si>
  <si>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</si>
  <si>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</si>
  <si>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</si>
  <si>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</si>
  <si>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</si>
  <si>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</si>
  <si>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</si>
  <si>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</si>
  <si>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</si>
  <si>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</si>
  <si>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</si>
  <si>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</si>
  <si>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</si>
  <si>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</si>
  <si>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</si>
  <si>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</si>
  <si>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</si>
  <si>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</si>
  <si>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</si>
  <si>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</si>
  <si>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</si>
  <si>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</si>
  <si>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</si>
  <si>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</si>
  <si>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</si>
  <si>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</si>
  <si>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</si>
  <si>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</si>
  <si>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</si>
  <si>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</si>
  <si>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</si>
  <si>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</si>
  <si>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</si>
  <si>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</si>
  <si>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</si>
  <si>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</si>
  <si>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</si>
  <si>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</si>
  <si>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</si>
  <si>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</si>
  <si>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</si>
  <si>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</si>
  <si>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</si>
  <si>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</si>
  <si>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</si>
  <si>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</si>
  <si>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</si>
  <si>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</si>
  <si>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</si>
  <si>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</si>
  <si>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</si>
  <si>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</si>
  <si>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</si>
  <si>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</si>
  <si>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</si>
  <si>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</si>
  <si>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</si>
  <si>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</si>
  <si>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</si>
  <si>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</si>
  <si>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</si>
  <si>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</si>
  <si>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</si>
  <si>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</si>
  <si>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</si>
  <si>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</si>
  <si>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</si>
  <si>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</si>
  <si>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</si>
  <si>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</si>
  <si>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</si>
  <si>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</si>
  <si>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</si>
  <si>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</si>
  <si>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</si>
  <si>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</si>
  <si>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</si>
  <si>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</si>
  <si>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</si>
  <si>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</si>
  <si>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</si>
  <si>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</si>
  <si>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</si>
  <si>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</si>
  <si>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</si>
  <si>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</si>
  <si>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</si>
  <si>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</si>
  <si>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</si>
  <si>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</si>
  <si>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</si>
  <si>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</si>
  <si>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</si>
  <si>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</si>
  <si>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</si>
  <si>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</si>
  <si>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</si>
  <si>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</si>
  <si>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</si>
  <si>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</si>
  <si>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</si>
  <si>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</si>
  <si>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</si>
  <si>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</si>
  <si>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</si>
  <si>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</si>
  <si>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</si>
  <si>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</si>
  <si>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</si>
  <si>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</si>
  <si>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</si>
  <si>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</si>
  <si>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</si>
  <si>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</si>
  <si>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Fysioterapeut/kiropraktor</t>
  </si>
  <si>
    <t xml:space="preserve">NB. Datagrunnlaget er levert fra Finans Norges medlemsselskaper. Enkelte tall kan bli justert i </t>
  </si>
  <si>
    <t xml:space="preserve">etterkant dersom et selskap oppdager feil eller mangler ved sine data. For mer detaljert beskrivelse </t>
  </si>
  <si>
    <t>av statistikkens innhold henviser vi til punkt 4. Prinsipper, begreper og definisjoner på side 27.</t>
  </si>
  <si>
    <t>(2022)</t>
  </si>
  <si>
    <t>2021</t>
  </si>
  <si>
    <t>2022</t>
  </si>
  <si>
    <t>2023</t>
  </si>
  <si>
    <t>21-23</t>
  </si>
  <si>
    <t>22-23</t>
  </si>
  <si>
    <t>*</t>
  </si>
  <si>
    <t>Hittil i år</t>
  </si>
  <si>
    <t>Finans Norge / Skadeforsikringsstatistikk</t>
  </si>
  <si>
    <t>Skadestatistikk for landbasert forsikring 2. kvartal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</si>
</sst>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_)"/>
    <numFmt numFmtId="167" formatCode="#,##0.0"/>
    <numFmt numFmtId="168" formatCode="_ * #,##0_ ;_ * \-#,##0_ ;_ * &quot;-&quot;??_ ;_ @_ "/>
    <numFmt numFmtId="169" formatCode="0.0"/>
    <numFmt numFmtId="170" formatCode="0.000"/>
    <numFmt numFmtId="171" formatCode="#,##0.000"/>
  </numFmts>
  <fonts count="43"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u/>
      <sz val="10"/>
      <name val="Arial"/>
      <family val="2"/>
    </font>
    <font>
      <u/>
      <sz val="12"/>
      <name val="System"/>
      <family val="2"/>
    </font>
    <font>
      <sz val="10"/>
      <color theme="0"/>
      <name val="Times New Roman"/>
      <family val="1"/>
    </font>
    <font>
      <b/>
      <sz val="10"/>
      <color theme="0"/>
      <name val="Times New Roman"/>
      <family val="1"/>
    </font>
    <font>
      <b/>
      <sz val="10"/>
      <color theme="0"/>
      <name val="Arial"/>
      <family val="2"/>
    </font>
    <font>
      <sz val="10"/>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7">
    <xf numFmtId="0" fontId="0"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xf numFmtId="0" fontId="3" fillId="0" borderId="0"/>
    <xf numFmtId="0" fontId="3" fillId="0" borderId="0"/>
  </cellStyleXfs>
  <cellXfs count="220">
    <xf numFmtId="0" fontId="0" fillId="0" borderId="0" xfId="0"/>
    <xf numFmtId="0" fontId="5" fillId="0" borderId="0" xfId="0" applyFont="1"/>
    <xf numFmtId="0" fontId="5" fillId="0" borderId="0" xfId="0" applyFont="1" applyAlignment="1" applyProtection="1">
      <alignment horizontal="left"/>
    </xf>
    <xf numFmtId="0" fontId="6" fillId="0" borderId="0" xfId="2" applyFont="1" applyAlignment="1" applyProtection="1">
      <alignment horizontal="left"/>
    </xf>
    <xf numFmtId="0" fontId="7" fillId="2" borderId="0" xfId="0" applyFont="1" applyFill="1" applyBorder="1"/>
    <xf numFmtId="166"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8" fontId="8" fillId="0" borderId="11" xfId="1" applyNumberFormat="1" applyFont="1" applyBorder="1" applyAlignment="1" applyProtection="1">
      <alignment horizontal="right"/>
    </xf>
    <xf numFmtId="166" fontId="8" fillId="0" borderId="0" xfId="0" applyNumberFormat="1" applyFont="1" applyAlignment="1" applyProtection="1">
      <alignment horizontal="right"/>
    </xf>
    <xf numFmtId="166"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8" fontId="8" fillId="0" borderId="13" xfId="1" applyNumberFormat="1" applyFont="1" applyBorder="1" applyProtection="1"/>
    <xf numFmtId="166" fontId="8" fillId="0" borderId="14" xfId="0" applyNumberFormat="1" applyFont="1" applyBorder="1" applyAlignment="1" applyProtection="1">
      <alignment horizontal="right"/>
    </xf>
    <xf numFmtId="166" fontId="8" fillId="0" borderId="15" xfId="0" applyNumberFormat="1" applyFont="1" applyBorder="1" applyAlignment="1">
      <alignment horizontal="right"/>
    </xf>
    <xf numFmtId="0" fontId="8" fillId="0" borderId="16" xfId="0" applyFont="1" applyBorder="1"/>
    <xf numFmtId="0" fontId="8" fillId="0" borderId="11" xfId="0" applyFont="1" applyBorder="1"/>
    <xf numFmtId="166" fontId="8" fillId="0" borderId="17" xfId="0" applyNumberFormat="1" applyFont="1" applyBorder="1" applyAlignment="1" applyProtection="1">
      <alignment horizontal="right"/>
    </xf>
    <xf numFmtId="166" fontId="8" fillId="0" borderId="18" xfId="0" applyNumberFormat="1" applyFont="1" applyBorder="1" applyAlignment="1">
      <alignment horizontal="right"/>
    </xf>
    <xf numFmtId="0" fontId="8" fillId="0" borderId="19" xfId="0" applyFont="1" applyBorder="1"/>
    <xf numFmtId="166" fontId="8" fillId="0" borderId="20" xfId="0" applyNumberFormat="1" applyFont="1" applyBorder="1" applyAlignment="1" applyProtection="1">
      <alignment horizontal="right"/>
    </xf>
    <xf numFmtId="3" fontId="8" fillId="0" borderId="21" xfId="1" applyNumberFormat="1" applyFont="1" applyBorder="1" applyProtection="1"/>
    <xf numFmtId="166" fontId="8" fillId="0" borderId="21" xfId="0" applyNumberFormat="1" applyFont="1" applyBorder="1" applyAlignment="1" applyProtection="1">
      <alignment horizontal="right"/>
    </xf>
    <xf numFmtId="166"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8" fontId="8" fillId="0" borderId="24" xfId="1" applyNumberFormat="1" applyFont="1" applyBorder="1" applyProtection="1"/>
    <xf numFmtId="166" fontId="8" fillId="0" borderId="26" xfId="0" applyNumberFormat="1" applyFont="1" applyBorder="1" applyAlignment="1" applyProtection="1">
      <alignment horizontal="right"/>
    </xf>
    <xf numFmtId="166" fontId="8" fillId="0" borderId="27" xfId="0" applyNumberFormat="1" applyFont="1" applyBorder="1" applyAlignment="1">
      <alignment horizontal="right"/>
    </xf>
    <xf numFmtId="0" fontId="12" fillId="0" borderId="0" xfId="0" applyFont="1" applyBorder="1"/>
    <xf numFmtId="0" fontId="13" fillId="0" borderId="0" xfId="0" applyFont="1" applyBorder="1"/>
    <xf numFmtId="168" fontId="5" fillId="0" borderId="0" xfId="1" applyNumberFormat="1" applyFont="1" applyBorder="1" applyProtection="1"/>
    <xf numFmtId="166" fontId="5" fillId="0" borderId="0" xfId="0" applyNumberFormat="1" applyFont="1" applyBorder="1" applyAlignment="1" applyProtection="1">
      <alignment horizontal="right"/>
    </xf>
    <xf numFmtId="166"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8" fontId="5" fillId="0" borderId="0" xfId="1" applyNumberFormat="1" applyFont="1" applyBorder="1" applyAlignment="1" applyProtection="1">
      <alignment horizontal="center"/>
    </xf>
    <xf numFmtId="0" fontId="8" fillId="0" borderId="23" xfId="0" applyFont="1" applyBorder="1"/>
    <xf numFmtId="166" fontId="8" fillId="0" borderId="25" xfId="0" applyNumberFormat="1" applyFont="1" applyBorder="1" applyAlignment="1" applyProtection="1">
      <alignment horizontal="right"/>
    </xf>
    <xf numFmtId="0" fontId="8" fillId="0" borderId="0" xfId="0" applyFont="1" applyBorder="1"/>
    <xf numFmtId="168" fontId="8" fillId="0" borderId="0" xfId="1" applyNumberFormat="1" applyFont="1" applyBorder="1" applyAlignment="1" applyProtection="1">
      <alignment horizontal="right"/>
    </xf>
    <xf numFmtId="166" fontId="8" fillId="0" borderId="0" xfId="0" applyNumberFormat="1" applyFont="1" applyBorder="1" applyAlignment="1">
      <alignment horizontal="right"/>
    </xf>
    <xf numFmtId="0" fontId="5" fillId="0" borderId="0" xfId="0" applyFont="1" applyBorder="1"/>
    <xf numFmtId="0" fontId="11" fillId="0" borderId="0" xfId="0" applyFont="1" applyBorder="1"/>
    <xf numFmtId="168"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7" fontId="8" fillId="0" borderId="0" xfId="1" applyNumberFormat="1" applyFont="1" applyProtection="1"/>
    <xf numFmtId="167" fontId="8" fillId="0" borderId="28" xfId="1" applyNumberFormat="1" applyFont="1" applyBorder="1" applyProtection="1"/>
    <xf numFmtId="167" fontId="8" fillId="0" borderId="14" xfId="1" applyNumberFormat="1" applyFont="1" applyBorder="1" applyProtection="1"/>
    <xf numFmtId="167" fontId="8" fillId="0" borderId="0" xfId="1" applyNumberFormat="1" applyFont="1" applyBorder="1" applyProtection="1"/>
    <xf numFmtId="167" fontId="8" fillId="0" borderId="21" xfId="1" applyNumberFormat="1" applyFont="1" applyBorder="1" applyProtection="1"/>
    <xf numFmtId="167" fontId="8" fillId="0" borderId="0" xfId="1" applyNumberFormat="1" applyFont="1"/>
    <xf numFmtId="167"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2" applyFont="1" applyAlignment="1" applyProtection="1">
      <alignment horizontal="left"/>
    </xf>
    <xf numFmtId="0" fontId="4" fillId="0" borderId="0" xfId="3" applyAlignment="1" applyProtection="1">
      <alignment horizontal="left"/>
    </xf>
    <xf numFmtId="0" fontId="4" fillId="0" borderId="0" xfId="3" applyAlignment="1" applyProtection="1"/>
    <xf numFmtId="0" fontId="24" fillId="0" borderId="0" xfId="0" applyFont="1"/>
    <xf numFmtId="167" fontId="5" fillId="0" borderId="0" xfId="0" applyNumberFormat="1" applyFont="1"/>
    <xf numFmtId="0" fontId="21" fillId="0" borderId="0" xfId="0" quotePrefix="1" applyFont="1"/>
    <xf numFmtId="3" fontId="8" fillId="0" borderId="0" xfId="1" quotePrefix="1" applyNumberFormat="1" applyFont="1" applyBorder="1" applyProtection="1"/>
    <xf numFmtId="168" fontId="5" fillId="0" borderId="0" xfId="1" quotePrefix="1" applyNumberFormat="1" applyFont="1" applyBorder="1" applyProtection="1"/>
    <xf numFmtId="0" fontId="5" fillId="0" borderId="0" xfId="4" applyFont="1"/>
    <xf numFmtId="0" fontId="5" fillId="0" borderId="0" xfId="4" applyFont="1" applyAlignment="1" applyProtection="1">
      <alignment horizontal="left"/>
    </xf>
    <xf numFmtId="0" fontId="7" fillId="2" borderId="0" xfId="4" applyFont="1" applyFill="1" applyBorder="1"/>
    <xf numFmtId="166" fontId="8" fillId="0" borderId="0" xfId="4" applyNumberFormat="1" applyFont="1" applyProtection="1"/>
    <xf numFmtId="0" fontId="8" fillId="0" borderId="0" xfId="4" applyFont="1"/>
    <xf numFmtId="0" fontId="9" fillId="2" borderId="1" xfId="4" applyFont="1" applyFill="1" applyBorder="1"/>
    <xf numFmtId="0" fontId="9" fillId="2" borderId="2" xfId="4" applyFont="1" applyFill="1" applyBorder="1" applyAlignment="1">
      <alignment horizontal="center"/>
    </xf>
    <xf numFmtId="0" fontId="9" fillId="2" borderId="3" xfId="4" applyFont="1" applyFill="1" applyBorder="1"/>
    <xf numFmtId="0" fontId="8" fillId="2" borderId="2" xfId="4" applyFont="1" applyFill="1" applyBorder="1"/>
    <xf numFmtId="0" fontId="8" fillId="2" borderId="4" xfId="4" applyFont="1" applyFill="1" applyBorder="1"/>
    <xf numFmtId="0" fontId="9" fillId="2" borderId="5" xfId="4" applyFont="1" applyFill="1" applyBorder="1" applyAlignment="1">
      <alignment horizontal="left"/>
    </xf>
    <xf numFmtId="14" fontId="9" fillId="2" borderId="6" xfId="4" applyNumberFormat="1" applyFont="1" applyFill="1" applyBorder="1" applyAlignment="1">
      <alignment horizontal="right"/>
    </xf>
    <xf numFmtId="1" fontId="9" fillId="2" borderId="7" xfId="4" applyNumberFormat="1" applyFont="1" applyFill="1" applyBorder="1" applyAlignment="1">
      <alignment horizontal="right"/>
    </xf>
    <xf numFmtId="1" fontId="9" fillId="2" borderId="6" xfId="4" applyNumberFormat="1" applyFont="1" applyFill="1" applyBorder="1" applyAlignment="1">
      <alignment horizontal="right"/>
    </xf>
    <xf numFmtId="1" fontId="9" fillId="2" borderId="8" xfId="4" applyNumberFormat="1" applyFont="1" applyFill="1" applyBorder="1" applyAlignment="1">
      <alignment horizontal="right"/>
    </xf>
    <xf numFmtId="14" fontId="9" fillId="2" borderId="7" xfId="4" applyNumberFormat="1" applyFont="1" applyFill="1" applyBorder="1" applyAlignment="1">
      <alignment horizontal="right"/>
    </xf>
    <xf numFmtId="14" fontId="9" fillId="2" borderId="9" xfId="4" applyNumberFormat="1" applyFont="1" applyFill="1" applyBorder="1" applyAlignment="1">
      <alignment horizontal="right"/>
    </xf>
    <xf numFmtId="0" fontId="8" fillId="0" borderId="10" xfId="4" applyFont="1" applyBorder="1"/>
    <xf numFmtId="166" fontId="8" fillId="0" borderId="0" xfId="4" applyNumberFormat="1" applyFont="1" applyAlignment="1" applyProtection="1">
      <alignment horizontal="right"/>
    </xf>
    <xf numFmtId="166" fontId="8" fillId="0" borderId="12" xfId="4" applyNumberFormat="1" applyFont="1" applyBorder="1" applyAlignment="1">
      <alignment horizontal="right"/>
    </xf>
    <xf numFmtId="0" fontId="11" fillId="0" borderId="13" xfId="4" applyFont="1" applyBorder="1"/>
    <xf numFmtId="166" fontId="8" fillId="0" borderId="14" xfId="4" applyNumberFormat="1" applyFont="1" applyBorder="1" applyAlignment="1" applyProtection="1">
      <alignment horizontal="right"/>
    </xf>
    <xf numFmtId="166" fontId="8" fillId="0" borderId="15" xfId="4" applyNumberFormat="1" applyFont="1" applyBorder="1" applyAlignment="1">
      <alignment horizontal="right"/>
    </xf>
    <xf numFmtId="0" fontId="8" fillId="0" borderId="16" xfId="4" applyFont="1" applyBorder="1"/>
    <xf numFmtId="0" fontId="8" fillId="0" borderId="11" xfId="4" applyFont="1" applyBorder="1"/>
    <xf numFmtId="166" fontId="8" fillId="0" borderId="17" xfId="4" applyNumberFormat="1" applyFont="1" applyBorder="1" applyAlignment="1" applyProtection="1">
      <alignment horizontal="right"/>
    </xf>
    <xf numFmtId="166" fontId="8" fillId="0" borderId="18" xfId="4" applyNumberFormat="1" applyFont="1" applyBorder="1" applyAlignment="1">
      <alignment horizontal="right"/>
    </xf>
    <xf numFmtId="0" fontId="8" fillId="0" borderId="19" xfId="4" applyFont="1" applyBorder="1"/>
    <xf numFmtId="166" fontId="8" fillId="0" borderId="20" xfId="4" applyNumberFormat="1" applyFont="1" applyBorder="1" applyAlignment="1" applyProtection="1">
      <alignment horizontal="right"/>
    </xf>
    <xf numFmtId="166" fontId="8" fillId="0" borderId="21" xfId="4" applyNumberFormat="1" applyFont="1" applyBorder="1" applyAlignment="1" applyProtection="1">
      <alignment horizontal="right"/>
    </xf>
    <xf numFmtId="166" fontId="8" fillId="0" borderId="0" xfId="4" applyNumberFormat="1" applyFont="1" applyBorder="1" applyAlignment="1" applyProtection="1">
      <alignment horizontal="right"/>
    </xf>
    <xf numFmtId="0" fontId="8" fillId="0" borderId="22" xfId="4" applyFont="1" applyBorder="1"/>
    <xf numFmtId="0" fontId="5" fillId="0" borderId="0" xfId="4" applyFont="1" applyBorder="1"/>
    <xf numFmtId="0" fontId="8" fillId="0" borderId="23" xfId="4" applyFont="1" applyBorder="1"/>
    <xf numFmtId="0" fontId="11" fillId="0" borderId="24" xfId="4" applyFont="1" applyBorder="1"/>
    <xf numFmtId="166" fontId="8" fillId="0" borderId="25" xfId="4" applyNumberFormat="1" applyFont="1" applyBorder="1" applyAlignment="1" applyProtection="1">
      <alignment horizontal="right"/>
    </xf>
    <xf numFmtId="166" fontId="8" fillId="0" borderId="27" xfId="4" applyNumberFormat="1" applyFont="1" applyBorder="1" applyAlignment="1">
      <alignment horizontal="right"/>
    </xf>
    <xf numFmtId="0" fontId="8" fillId="0" borderId="0" xfId="4" applyFont="1" applyBorder="1"/>
    <xf numFmtId="166" fontId="8" fillId="0" borderId="0" xfId="4" applyNumberFormat="1" applyFont="1" applyBorder="1" applyAlignment="1">
      <alignment horizontal="right"/>
    </xf>
    <xf numFmtId="0" fontId="9" fillId="0" borderId="0" xfId="4" applyFont="1" applyBorder="1"/>
    <xf numFmtId="0" fontId="11" fillId="0" borderId="0" xfId="4" applyFont="1" applyBorder="1"/>
    <xf numFmtId="0" fontId="12" fillId="0" borderId="0" xfId="4" applyFont="1" applyBorder="1"/>
    <xf numFmtId="0" fontId="13" fillId="0" borderId="0" xfId="4" applyFont="1" applyBorder="1"/>
    <xf numFmtId="166" fontId="5" fillId="0" borderId="0" xfId="4" applyNumberFormat="1" applyFont="1" applyBorder="1" applyAlignment="1" applyProtection="1">
      <alignment horizontal="right"/>
    </xf>
    <xf numFmtId="166" fontId="5" fillId="0" borderId="0" xfId="4" applyNumberFormat="1" applyFont="1" applyBorder="1" applyAlignment="1">
      <alignment horizontal="right"/>
    </xf>
    <xf numFmtId="0" fontId="5" fillId="0" borderId="6" xfId="4" applyFont="1" applyBorder="1"/>
    <xf numFmtId="0" fontId="15" fillId="0" borderId="0" xfId="4" applyFont="1" applyAlignment="1">
      <alignment horizontal="left"/>
    </xf>
    <xf numFmtId="0" fontId="15" fillId="0" borderId="0" xfId="4" applyFont="1" applyAlignment="1">
      <alignment horizontal="right"/>
    </xf>
    <xf numFmtId="0" fontId="37" fillId="0" borderId="0" xfId="3" applyFont="1" applyAlignment="1" applyProtection="1"/>
    <xf numFmtId="0" fontId="38" fillId="0" borderId="0" xfId="2" applyFont="1" applyAlignment="1" applyProtection="1">
      <alignment horizontal="left"/>
    </xf>
    <xf numFmtId="0" fontId="13" fillId="0" borderId="0" xfId="0" applyFont="1"/>
    <xf numFmtId="0" fontId="13" fillId="0" borderId="6" xfId="0" applyFont="1" applyBorder="1"/>
    <xf numFmtId="0" fontId="26" fillId="0" borderId="0" xfId="15" applyFont="1"/>
    <xf numFmtId="0" fontId="3" fillId="0" borderId="0" xfId="15"/>
    <xf numFmtId="0" fontId="0" fillId="0" borderId="0" xfId="15" applyFont="1"/>
    <xf numFmtId="0" fontId="27" fillId="0" borderId="0" xfId="15" applyFont="1" applyAlignment="1">
      <alignment horizontal="right"/>
    </xf>
    <xf numFmtId="0" fontId="3" fillId="0" borderId="0" xfId="16"/>
    <xf numFmtId="0" fontId="29" fillId="0" borderId="0" xfId="15" applyFont="1" applyAlignment="1">
      <alignment horizontal="left"/>
    </xf>
    <xf numFmtId="0" fontId="32" fillId="0" borderId="0" xfId="15" applyFont="1" applyAlignment="1">
      <alignment horizontal="left"/>
    </xf>
    <xf numFmtId="0" fontId="20" fillId="0" borderId="0" xfId="16" applyFont="1" applyAlignment="1">
      <alignment horizontal="left"/>
    </xf>
    <xf numFmtId="0" fontId="10" fillId="0" borderId="0" xfId="15" applyFont="1" applyAlignment="1">
      <alignment horizontal="right"/>
    </xf>
    <xf numFmtId="0" fontId="3" fillId="0" borderId="0" xfId="15" applyAlignment="1">
      <alignment horizontal="right"/>
    </xf>
    <xf numFmtId="0" fontId="30" fillId="0" borderId="0" xfId="15" applyFont="1" applyAlignment="1">
      <alignment horizontal="left"/>
    </xf>
    <xf numFmtId="14" fontId="31" fillId="0" borderId="0" xfId="15" applyNumberFormat="1" applyFont="1" applyAlignment="1">
      <alignment horizontal="left"/>
    </xf>
    <xf numFmtId="0" fontId="31" fillId="0" borderId="0" xfId="15" applyFont="1" applyAlignment="1">
      <alignment horizontal="left"/>
    </xf>
    <xf numFmtId="0" fontId="33" fillId="0" borderId="0" xfId="16" applyFont="1" applyAlignment="1">
      <alignment vertical="center"/>
    </xf>
    <xf numFmtId="0" fontId="34" fillId="0" borderId="0" xfId="16" applyFont="1" applyAlignment="1">
      <alignment vertical="center"/>
    </xf>
    <xf numFmtId="0" fontId="35" fillId="0" borderId="0" xfId="16" applyFont="1"/>
    <xf numFmtId="14" fontId="28" fillId="0" borderId="0" xfId="15" applyNumberFormat="1" applyFont="1"/>
    <xf numFmtId="14" fontId="36" fillId="0" borderId="0" xfId="15" applyNumberFormat="1" applyFont="1" applyAlignment="1">
      <alignment horizontal="right"/>
    </xf>
    <xf numFmtId="0" fontId="39" fillId="0" borderId="0" xfId="0" applyFont="1"/>
    <xf numFmtId="0" fontId="40" fillId="0" borderId="0" xfId="0" applyFont="1" applyAlignment="1">
      <alignment horizontal="right"/>
    </xf>
    <xf numFmtId="0" fontId="41" fillId="0" borderId="0" xfId="0" applyFont="1"/>
    <xf numFmtId="0" fontId="42" fillId="0" borderId="0" xfId="0" applyFont="1"/>
    <xf numFmtId="0" fontId="40" fillId="0" borderId="0" xfId="0" applyFont="1"/>
    <xf numFmtId="0" fontId="40" fillId="0" borderId="0" xfId="0" quotePrefix="1" applyFont="1"/>
    <xf numFmtId="0" fontId="39" fillId="0" borderId="0" xfId="0" applyFont="1" applyAlignment="1">
      <alignment horizontal="right"/>
    </xf>
    <xf numFmtId="1" fontId="42" fillId="0" borderId="0" xfId="0" applyNumberFormat="1" applyFont="1"/>
    <xf numFmtId="167" fontId="39" fillId="0" borderId="0" xfId="0" applyNumberFormat="1" applyFont="1"/>
    <xf numFmtId="3" fontId="39" fillId="0" borderId="0" xfId="0" applyNumberFormat="1" applyFont="1"/>
    <xf numFmtId="169" fontId="42" fillId="0" borderId="0" xfId="0" applyNumberFormat="1" applyFont="1"/>
    <xf numFmtId="170" fontId="42" fillId="0" borderId="0" xfId="0" applyNumberFormat="1" applyFont="1"/>
    <xf numFmtId="167" fontId="42" fillId="0" borderId="0" xfId="0" applyNumberFormat="1" applyFont="1"/>
    <xf numFmtId="3" fontId="42" fillId="0" borderId="0" xfId="0" applyNumberFormat="1" applyFont="1"/>
    <xf numFmtId="168" fontId="42" fillId="0" borderId="0" xfId="1" applyNumberFormat="1" applyFont="1"/>
    <xf numFmtId="167" fontId="42" fillId="0" borderId="0" xfId="1" applyNumberFormat="1" applyFont="1"/>
    <xf numFmtId="170" fontId="39" fillId="0" borderId="0" xfId="0" applyNumberFormat="1" applyFont="1"/>
    <xf numFmtId="3" fontId="39" fillId="0" borderId="0" xfId="0" applyNumberFormat="1" applyFont="1" applyBorder="1"/>
    <xf numFmtId="167" fontId="39" fillId="0" borderId="0" xfId="0" applyNumberFormat="1" applyFont="1" applyBorder="1"/>
    <xf numFmtId="171" fontId="39" fillId="0" borderId="0" xfId="0" applyNumberFormat="1" applyFont="1"/>
    <xf numFmtId="1" fontId="39" fillId="0" borderId="0" xfId="0" applyNumberFormat="1" applyFont="1"/>
    <xf numFmtId="169" fontId="39" fillId="0" borderId="0" xfId="0" applyNumberFormat="1" applyFont="1"/>
    <xf numFmtId="0" fontId="39" fillId="0" borderId="28" xfId="0" applyFont="1" applyBorder="1"/>
    <xf numFmtId="0" fontId="40" fillId="0" borderId="28" xfId="0" applyFont="1" applyBorder="1" applyAlignment="1">
      <alignment horizontal="right"/>
    </xf>
    <xf numFmtId="3" fontId="39" fillId="3" borderId="28" xfId="0" applyNumberFormat="1" applyFont="1" applyFill="1" applyBorder="1"/>
    <xf numFmtId="0" fontId="39" fillId="3" borderId="28" xfId="0" applyFont="1" applyFill="1" applyBorder="1" applyAlignment="1">
      <alignment horizontal="left" indent="1"/>
    </xf>
    <xf numFmtId="167" fontId="39" fillId="0" borderId="28" xfId="0" applyNumberFormat="1" applyFont="1" applyBorder="1"/>
    <xf numFmtId="3" fontId="39" fillId="3" borderId="0" xfId="0" applyNumberFormat="1" applyFont="1" applyFill="1"/>
    <xf numFmtId="167" fontId="39" fillId="3" borderId="0" xfId="0" applyNumberFormat="1" applyFont="1" applyFill="1"/>
    <xf numFmtId="0" fontId="39" fillId="3" borderId="0" xfId="0" applyFont="1" applyFill="1" applyAlignment="1">
      <alignment horizontal="left" indent="1"/>
    </xf>
    <xf numFmtId="0" fontId="39" fillId="0" borderId="0" xfId="0" applyFont="1" applyAlignment="1">
      <alignment horizontal="left" indent="1"/>
    </xf>
    <xf numFmtId="14" fontId="20" fillId="0" borderId="0" xfId="15"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4" applyFont="1" applyBorder="1" applyAlignment="1">
      <alignment horizontal="right"/>
    </xf>
    <xf numFmtId="0" fontId="14" fillId="0" borderId="0" xfId="4" applyFont="1" applyAlignment="1">
      <alignment horizontal="right"/>
    </xf>
    <xf numFmtId="0" fontId="9" fillId="2" borderId="2" xfId="4" applyFont="1" applyFill="1" applyBorder="1" applyAlignment="1">
      <alignment horizontal="center"/>
    </xf>
    <xf numFmtId="0" fontId="9" fillId="2" borderId="29" xfId="4" applyFont="1" applyFill="1" applyBorder="1" applyAlignment="1">
      <alignment horizontal="center"/>
    </xf>
    <xf numFmtId="0" fontId="7" fillId="0" borderId="30" xfId="4" applyFont="1" applyBorder="1" applyAlignment="1">
      <alignment vertical="top"/>
    </xf>
    <xf numFmtId="0" fontId="10" fillId="0" borderId="19" xfId="4" applyFont="1" applyBorder="1" applyAlignment="1">
      <alignment vertical="top"/>
    </xf>
    <xf numFmtId="0" fontId="9" fillId="2" borderId="3" xfId="4" applyFont="1" applyFill="1" applyBorder="1" applyAlignment="1">
      <alignment horizontal="center"/>
    </xf>
    <xf numFmtId="0" fontId="9" fillId="2" borderId="4" xfId="4" applyFont="1" applyFill="1" applyBorder="1" applyAlignment="1">
      <alignment horizontal="center"/>
    </xf>
  </cellXfs>
  <cellStyles count="17">
    <cellStyle name="Comma" xfId="1" builtinId="3"/>
    <cellStyle name="Comma 2" xfId="5" xr:uid="{00000000-0005-0000-0000-000000000000}"/>
    <cellStyle name="Hyperkobling_Test_skadestat_tabeller" xfId="2" xr:uid="{00000000-0005-0000-0000-000002000000}"/>
    <cellStyle name="Hyperlink" xfId="3" builtinId="8"/>
    <cellStyle name="Hyperlink 2" xfId="6" xr:uid="{00000000-0005-0000-0000-000003000000}"/>
    <cellStyle name="Normal" xfId="0" builtinId="0"/>
    <cellStyle name="Normal 2" xfId="4" xr:uid="{00000000-0005-0000-0000-000006000000}"/>
    <cellStyle name="Normal 2 2" xfId="9" xr:uid="{00000000-0005-0000-0000-000007000000}"/>
    <cellStyle name="Normal 2 2 2" xfId="15" xr:uid="{9BDDF094-7868-4B5C-9034-B962F1186878}"/>
    <cellStyle name="Normal 2 3" xfId="16" xr:uid="{46109AA5-E6FE-43D6-9412-D2B1A762EBC8}"/>
    <cellStyle name="Normal 3" xfId="8"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7" xr:uid="{00000000-0005-0000-0000-00000D000000}"/>
    <cellStyle name="Tusenskille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'Tab2'!$B$71:$B$232</c:f>
              <c:numCache>
                <c:formatCode>General</c:formatCode>
                <c:ptCount val="162"/>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pt idx="160">
                  <c:v>2023</c:v>
                </c:pt>
              </c:numCache>
            </c:numRef>
          </c:cat>
          <c:val>
            <c:numRef>
              <c:f>'Tab2'!$C$71:$C$232</c:f>
              <c:numCache>
                <c:formatCode>General</c:formatCode>
                <c:ptCount val="162"/>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pt idx="137" formatCode="0.000">
                  <c:v>200.76722202181199</c:v>
                </c:pt>
                <c:pt idx="138" formatCode="0.000">
                  <c:v>195.05863188886104</c:v>
                </c:pt>
                <c:pt idx="139" formatCode="0.000">
                  <c:v>225.423</c:v>
                </c:pt>
                <c:pt idx="140" formatCode="0.000">
                  <c:v>241.52799999999999</c:v>
                </c:pt>
                <c:pt idx="141" formatCode="0.000">
                  <c:v>226.77080239162902</c:v>
                </c:pt>
                <c:pt idx="142" formatCode="0.000">
                  <c:v>230.04425590433516</c:v>
                </c:pt>
                <c:pt idx="143" formatCode="0.000">
                  <c:v>212.66674917787782</c:v>
                </c:pt>
                <c:pt idx="144" formatCode="0.000">
                  <c:v>242.05576995515696</c:v>
                </c:pt>
                <c:pt idx="145" formatCode="0.000">
                  <c:v>221.71122705530604</c:v>
                </c:pt>
                <c:pt idx="146" formatCode="0.000">
                  <c:v>200.66800298953694</c:v>
                </c:pt>
                <c:pt idx="147" formatCode="0.000">
                  <c:v>216.91973572496272</c:v>
                </c:pt>
                <c:pt idx="148" formatCode="0.000">
                  <c:v>245.16278393124065</c:v>
                </c:pt>
                <c:pt idx="149" formatCode="0.000">
                  <c:v>219.4338294469357</c:v>
                </c:pt>
                <c:pt idx="150" formatCode="0.000">
                  <c:v>230.4091689088192</c:v>
                </c:pt>
                <c:pt idx="151" formatCode="0.000">
                  <c:v>210.53825269058302</c:v>
                </c:pt>
                <c:pt idx="152" formatCode="0.000">
                  <c:v>246.03664372197312</c:v>
                </c:pt>
                <c:pt idx="153" formatCode="0.000">
                  <c:v>241.94121614349774</c:v>
                </c:pt>
                <c:pt idx="154" formatCode="0.000">
                  <c:v>223.16246838565024</c:v>
                </c:pt>
                <c:pt idx="155" formatCode="0.000">
                  <c:v>240.67364342301937</c:v>
                </c:pt>
                <c:pt idx="156" formatCode="0.000">
                  <c:v>258.31884641255607</c:v>
                </c:pt>
                <c:pt idx="157" formatCode="0.000">
                  <c:v>242.59168475336321</c:v>
                </c:pt>
                <c:pt idx="158" formatCode="0.000">
                  <c:v>236.3725230941705</c:v>
                </c:pt>
                <c:pt idx="159" formatCode="0.000">
                  <c:v>270.36808991031376</c:v>
                </c:pt>
                <c:pt idx="160" formatCode="0.000">
                  <c:v>302.38750433482812</c:v>
                </c:pt>
                <c:pt idx="161" formatCode="0.000">
                  <c:v>288.71155948488058</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'Tab2'!$B$71:$B$232</c:f>
              <c:numCache>
                <c:formatCode>General</c:formatCode>
                <c:ptCount val="162"/>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pt idx="160">
                  <c:v>2023</c:v>
                </c:pt>
              </c:numCache>
            </c:numRef>
          </c:cat>
          <c:val>
            <c:numRef>
              <c:f>'Tab2'!$D$71:$D$232</c:f>
              <c:numCache>
                <c:formatCode>General</c:formatCode>
                <c:ptCount val="162"/>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pt idx="137">
                  <c:v>183.70797761744905</c:v>
                </c:pt>
                <c:pt idx="138">
                  <c:v>176.76630551108894</c:v>
                </c:pt>
                <c:pt idx="139">
                  <c:v>208.21799999999996</c:v>
                </c:pt>
                <c:pt idx="140" formatCode="0.000">
                  <c:v>222.678</c:v>
                </c:pt>
                <c:pt idx="141" formatCode="0.000">
                  <c:v>208.83864191330298</c:v>
                </c:pt>
                <c:pt idx="142" formatCode="0.000">
                  <c:v>207.39460472346803</c:v>
                </c:pt>
                <c:pt idx="143" formatCode="0.000">
                  <c:v>195.66619934230232</c:v>
                </c:pt>
                <c:pt idx="144" formatCode="0.000">
                  <c:v>223.58363596412556</c:v>
                </c:pt>
                <c:pt idx="145" formatCode="0.000">
                  <c:v>199.97176164424542</c:v>
                </c:pt>
                <c:pt idx="146" formatCode="0.000">
                  <c:v>183.517602391629</c:v>
                </c:pt>
                <c:pt idx="147" formatCode="0.000">
                  <c:v>199.72038857997018</c:v>
                </c:pt>
                <c:pt idx="148" formatCode="0.000">
                  <c:v>227.94719714499254</c:v>
                </c:pt>
                <c:pt idx="149" formatCode="0.000">
                  <c:v>199.23928355754859</c:v>
                </c:pt>
                <c:pt idx="150" formatCode="0.000">
                  <c:v>212.03913512705532</c:v>
                </c:pt>
                <c:pt idx="151" formatCode="0.000">
                  <c:v>195.42257215246639</c:v>
                </c:pt>
                <c:pt idx="152" formatCode="0.000">
                  <c:v>229.48208497757849</c:v>
                </c:pt>
                <c:pt idx="153" formatCode="0.000">
                  <c:v>221.09553291479824</c:v>
                </c:pt>
                <c:pt idx="154" formatCode="0.000">
                  <c:v>200.9504247085203</c:v>
                </c:pt>
                <c:pt idx="155" formatCode="0.000">
                  <c:v>222.83402473841534</c:v>
                </c:pt>
                <c:pt idx="156" formatCode="0.000">
                  <c:v>238.37852713004486</c:v>
                </c:pt>
                <c:pt idx="157" formatCode="0.000">
                  <c:v>221.26676780269054</c:v>
                </c:pt>
                <c:pt idx="158" formatCode="0.000">
                  <c:v>212.27484847533628</c:v>
                </c:pt>
                <c:pt idx="159" formatCode="0.000">
                  <c:v>251.76894192825125</c:v>
                </c:pt>
                <c:pt idx="160" formatCode="0.000">
                  <c:v>281.08376346786247</c:v>
                </c:pt>
                <c:pt idx="161" formatCode="0.000">
                  <c:v>265.48782727255423</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114.90341051623392</c:v>
                </c:pt>
                <c:pt idx="1">
                  <c:v>1026.7338056669942</c:v>
                </c:pt>
                <c:pt idx="2">
                  <c:v>129.74018011491202</c:v>
                </c:pt>
                <c:pt idx="3">
                  <c:v>780.23316071028319</c:v>
                </c:pt>
                <c:pt idx="4" formatCode="0.000">
                  <c:v>8065.5122874902754</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2021</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4964.3175105394348</c:v>
                </c:pt>
                <c:pt idx="1">
                  <c:v>3185.2108121119513</c:v>
                </c:pt>
                <c:pt idx="2">
                  <c:v>934.05641670497062</c:v>
                </c:pt>
                <c:pt idx="3">
                  <c:v>1230.7896372137748</c:v>
                </c:pt>
                <c:pt idx="4">
                  <c:v>485.77042894766703</c:v>
                </c:pt>
                <c:pt idx="5">
                  <c:v>225.66951530811212</c:v>
                </c:pt>
                <c:pt idx="6">
                  <c:v>246.51905838508478</c:v>
                </c:pt>
                <c:pt idx="7">
                  <c:v>780.01778428583316</c:v>
                </c:pt>
                <c:pt idx="8">
                  <c:v>113.79724607921291</c:v>
                </c:pt>
                <c:pt idx="9">
                  <c:v>628.90855637301138</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2022</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4717.4220546755651</c:v>
                </c:pt>
                <c:pt idx="1">
                  <c:v>2973.6566209012212</c:v>
                </c:pt>
                <c:pt idx="2">
                  <c:v>948.3790556304416</c:v>
                </c:pt>
                <c:pt idx="3">
                  <c:v>1543.8984577252118</c:v>
                </c:pt>
                <c:pt idx="4">
                  <c:v>344.9671839410957</c:v>
                </c:pt>
                <c:pt idx="5">
                  <c:v>838.3394809967931</c:v>
                </c:pt>
                <c:pt idx="6">
                  <c:v>222.00533916257521</c:v>
                </c:pt>
                <c:pt idx="7">
                  <c:v>808.89411421755653</c:v>
                </c:pt>
                <c:pt idx="8">
                  <c:v>87.347711370995484</c:v>
                </c:pt>
                <c:pt idx="9">
                  <c:v>695.60712276695779</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2023</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5274.6595201486416</c:v>
                </c:pt>
                <c:pt idx="1">
                  <c:v>5208.1941584267161</c:v>
                </c:pt>
                <c:pt idx="2">
                  <c:v>966.97462730300049</c:v>
                </c:pt>
                <c:pt idx="3">
                  <c:v>1329.4597835691709</c:v>
                </c:pt>
                <c:pt idx="4">
                  <c:v>430.09049827717246</c:v>
                </c:pt>
                <c:pt idx="5">
                  <c:v>1237.1224239163612</c:v>
                </c:pt>
                <c:pt idx="6">
                  <c:v>332.57071891291406</c:v>
                </c:pt>
                <c:pt idx="7">
                  <c:v>799.07976156972643</c:v>
                </c:pt>
                <c:pt idx="8">
                  <c:v>101.53884741246026</c:v>
                </c:pt>
                <c:pt idx="9">
                  <c:v>699.15487968130128</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2021</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15152.744923188406</c:v>
                </c:pt>
                <c:pt idx="1">
                  <c:v>55420.008292490122</c:v>
                </c:pt>
                <c:pt idx="2">
                  <c:v>14942.033661490683</c:v>
                </c:pt>
                <c:pt idx="3" formatCode="_ * #\ ##0_ ;_ * \-#\ ##0_ ;_ * &quot;-&quot;??_ ;_ @_ ">
                  <c:v>170017.65894677088</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2022</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13298.617970801812</c:v>
                </c:pt>
                <c:pt idx="1">
                  <c:v>42614.572911556919</c:v>
                </c:pt>
                <c:pt idx="2">
                  <c:v>18156.399969810282</c:v>
                </c:pt>
                <c:pt idx="3" formatCode="_ * #\ ##0_ ;_ * \-#\ ##0_ ;_ * &quot;-&quot;??_ ;_ @_ ">
                  <c:v>139810.90759098757</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2023</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13372.05268684297</c:v>
                </c:pt>
                <c:pt idx="1">
                  <c:v>48967.401991927523</c:v>
                </c:pt>
                <c:pt idx="2">
                  <c:v>19189.677829046293</c:v>
                </c:pt>
                <c:pt idx="3" formatCode="_ * #\ ##0_ ;_ * \-#\ ##0_ ;_ * &quot;-&quot;??_ ;_ @_ ">
                  <c:v>150278.30848199816</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2021</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2936.3112729622235</c:v>
                </c:pt>
                <c:pt idx="1">
                  <c:v>2885.0781957753375</c:v>
                </c:pt>
                <c:pt idx="2">
                  <c:v>228.67941788130074</c:v>
                </c:pt>
                <c:pt idx="3">
                  <c:v>2099.4594360325236</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2022</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2966.0919424227777</c:v>
                </c:pt>
                <c:pt idx="1">
                  <c:v>2436.6976467575741</c:v>
                </c:pt>
                <c:pt idx="2">
                  <c:v>293.93898534601152</c:v>
                </c:pt>
                <c:pt idx="3">
                  <c:v>1994.3501010504242</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2023</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3625.6170606681403</c:v>
                </c:pt>
                <c:pt idx="1">
                  <c:v>2981.0519010570106</c:v>
                </c:pt>
                <c:pt idx="2">
                  <c:v>344.72357449875818</c:v>
                </c:pt>
                <c:pt idx="3">
                  <c:v>3531.461142351448</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2021</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62196</c:v>
                </c:pt>
                <c:pt idx="1">
                  <c:v>76519.52491323532</c:v>
                </c:pt>
                <c:pt idx="2">
                  <c:v>118109</c:v>
                </c:pt>
                <c:pt idx="3">
                  <c:v>24373.170409300845</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2022</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150658</c:v>
                </c:pt>
                <c:pt idx="1">
                  <c:v>62223.450827534485</c:v>
                </c:pt>
                <c:pt idx="2">
                  <c:v>113246.48745182162</c:v>
                </c:pt>
                <c:pt idx="3">
                  <c:v>21677.887427966238</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2023</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175866.41322132733</c:v>
                </c:pt>
                <c:pt idx="1">
                  <c:v>68045.339656676413</c:v>
                </c:pt>
                <c:pt idx="2">
                  <c:v>119152.60463492846</c:v>
                </c:pt>
                <c:pt idx="3">
                  <c:v>25631.02574548325</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2021</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5363.9700748129671</c:v>
                </c:pt>
                <c:pt idx="1">
                  <c:v>6032.4699999999993</c:v>
                </c:pt>
                <c:pt idx="2">
                  <c:v>4512.3466285714285</c:v>
                </c:pt>
                <c:pt idx="3">
                  <c:v>11835</c:v>
                </c:pt>
                <c:pt idx="4">
                  <c:v>14157.14</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2022</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4577.5723748753117</c:v>
                </c:pt>
                <c:pt idx="1">
                  <c:v>5969.2924722399994</c:v>
                </c:pt>
                <c:pt idx="2">
                  <c:v>4372.7643300391837</c:v>
                </c:pt>
                <c:pt idx="3">
                  <c:v>9190.9613352168672</c:v>
                </c:pt>
                <c:pt idx="4">
                  <c:v>17803.259999999998</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2023</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5306.42957857494</c:v>
                </c:pt>
                <c:pt idx="1">
                  <c:v>6953.5780216841604</c:v>
                </c:pt>
                <c:pt idx="2">
                  <c:v>5067.0363519274379</c:v>
                </c:pt>
                <c:pt idx="3">
                  <c:v>10719.996600606582</c:v>
                </c:pt>
                <c:pt idx="4">
                  <c:v>20298.701810584957</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8.9720901102144507E-2"/>
          <c:h val="0.1483657382143298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25400"/>
          </c:spPr>
          <c:marker>
            <c:symbol val="none"/>
          </c:marker>
          <c:cat>
            <c:numRef>
              <c:f>'Tab2'!$K$71:$K$232</c:f>
              <c:numCache>
                <c:formatCode>General</c:formatCode>
                <c:ptCount val="162"/>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pt idx="160">
                  <c:v>2023</c:v>
                </c:pt>
              </c:numCache>
            </c:numRef>
          </c:cat>
          <c:val>
            <c:numRef>
              <c:f>'Tab2'!$N$71:$N$232</c:f>
              <c:numCache>
                <c:formatCode>#\ ##0.0</c:formatCode>
                <c:ptCount val="162"/>
                <c:pt idx="0">
                  <c:v>258.22462980173481</c:v>
                </c:pt>
                <c:pt idx="1">
                  <c:v>216.30338360755638</c:v>
                </c:pt>
                <c:pt idx="2">
                  <c:v>197.80885021097049</c:v>
                </c:pt>
                <c:pt idx="3">
                  <c:v>242.30829922894424</c:v>
                </c:pt>
                <c:pt idx="4">
                  <c:v>259.83394851657943</c:v>
                </c:pt>
                <c:pt idx="5">
                  <c:v>245.78390177548678</c:v>
                </c:pt>
                <c:pt idx="6">
                  <c:v>243.69034213515044</c:v>
                </c:pt>
                <c:pt idx="7">
                  <c:v>272.56889541387022</c:v>
                </c:pt>
                <c:pt idx="8">
                  <c:v>294.54674944812359</c:v>
                </c:pt>
                <c:pt idx="9">
                  <c:v>321.94790921409214</c:v>
                </c:pt>
                <c:pt idx="10">
                  <c:v>285.28369623655914</c:v>
                </c:pt>
                <c:pt idx="11">
                  <c:v>323.55013624338625</c:v>
                </c:pt>
                <c:pt idx="12">
                  <c:v>299.98065364583334</c:v>
                </c:pt>
                <c:pt idx="13">
                  <c:v>320.99209615384615</c:v>
                </c:pt>
                <c:pt idx="14">
                  <c:v>258.35516417910446</c:v>
                </c:pt>
                <c:pt idx="15">
                  <c:v>302.33481021897808</c:v>
                </c:pt>
                <c:pt idx="16">
                  <c:v>330.29499290780137</c:v>
                </c:pt>
                <c:pt idx="17">
                  <c:v>325.9401431564246</c:v>
                </c:pt>
                <c:pt idx="18">
                  <c:v>266.73062125403413</c:v>
                </c:pt>
                <c:pt idx="19">
                  <c:v>313.81658174818841</c:v>
                </c:pt>
                <c:pt idx="20">
                  <c:v>298.69043882978724</c:v>
                </c:pt>
                <c:pt idx="21">
                  <c:v>212.92005541069099</c:v>
                </c:pt>
                <c:pt idx="22">
                  <c:v>331.62835822510823</c:v>
                </c:pt>
                <c:pt idx="23">
                  <c:v>439.31483354673503</c:v>
                </c:pt>
                <c:pt idx="24">
                  <c:v>310.36585762568649</c:v>
                </c:pt>
                <c:pt idx="25">
                  <c:v>250.84987235367373</c:v>
                </c:pt>
                <c:pt idx="26">
                  <c:v>220.72734077750204</c:v>
                </c:pt>
                <c:pt idx="27">
                  <c:v>278.47162162162158</c:v>
                </c:pt>
                <c:pt idx="28">
                  <c:v>298.16990785743218</c:v>
                </c:pt>
                <c:pt idx="29">
                  <c:v>239.8784822142286</c:v>
                </c:pt>
                <c:pt idx="30">
                  <c:v>208.03859617682198</c:v>
                </c:pt>
                <c:pt idx="31">
                  <c:v>242.14923619271445</c:v>
                </c:pt>
                <c:pt idx="32">
                  <c:v>261.30191910331388</c:v>
                </c:pt>
                <c:pt idx="33">
                  <c:v>251.24078425712077</c:v>
                </c:pt>
                <c:pt idx="34">
                  <c:v>262.94023672055431</c:v>
                </c:pt>
                <c:pt idx="35">
                  <c:v>271.84742077128686</c:v>
                </c:pt>
                <c:pt idx="36">
                  <c:v>253.95551047619048</c:v>
                </c:pt>
                <c:pt idx="37">
                  <c:v>218.8223297592175</c:v>
                </c:pt>
                <c:pt idx="38">
                  <c:v>252.84302329951137</c:v>
                </c:pt>
                <c:pt idx="39">
                  <c:v>208.6458240014932</c:v>
                </c:pt>
                <c:pt idx="40">
                  <c:v>261.79330085374903</c:v>
                </c:pt>
                <c:pt idx="41">
                  <c:v>217.87030837004411</c:v>
                </c:pt>
                <c:pt idx="42">
                  <c:v>251.71047829286238</c:v>
                </c:pt>
                <c:pt idx="43">
                  <c:v>297.78102747252734</c:v>
                </c:pt>
                <c:pt idx="44">
                  <c:v>356.65788461538466</c:v>
                </c:pt>
                <c:pt idx="45">
                  <c:v>311.80014994547435</c:v>
                </c:pt>
                <c:pt idx="46">
                  <c:v>316.78540626131013</c:v>
                </c:pt>
                <c:pt idx="47">
                  <c:v>261.10974802015852</c:v>
                </c:pt>
                <c:pt idx="48">
                  <c:v>314.58249375446104</c:v>
                </c:pt>
                <c:pt idx="49">
                  <c:v>270.63436680835997</c:v>
                </c:pt>
                <c:pt idx="50">
                  <c:v>328.84904179950399</c:v>
                </c:pt>
                <c:pt idx="51">
                  <c:v>312.22575757575765</c:v>
                </c:pt>
                <c:pt idx="52">
                  <c:v>684.70909766454338</c:v>
                </c:pt>
                <c:pt idx="53">
                  <c:v>423.98353662811076</c:v>
                </c:pt>
                <c:pt idx="54">
                  <c:v>431.55811518324629</c:v>
                </c:pt>
                <c:pt idx="55">
                  <c:v>416.20374350986515</c:v>
                </c:pt>
                <c:pt idx="56">
                  <c:v>450.57738694758478</c:v>
                </c:pt>
                <c:pt idx="57">
                  <c:v>494.43201722961459</c:v>
                </c:pt>
                <c:pt idx="58">
                  <c:v>523.60930655066522</c:v>
                </c:pt>
                <c:pt idx="59">
                  <c:v>467.18048187669376</c:v>
                </c:pt>
                <c:pt idx="60">
                  <c:v>492.86392245720037</c:v>
                </c:pt>
                <c:pt idx="61">
                  <c:v>436.63065446339016</c:v>
                </c:pt>
                <c:pt idx="62">
                  <c:v>443.76415414161653</c:v>
                </c:pt>
                <c:pt idx="63">
                  <c:v>510.05658639523335</c:v>
                </c:pt>
                <c:pt idx="64">
                  <c:v>556.3253328402368</c:v>
                </c:pt>
                <c:pt idx="65">
                  <c:v>559.02769324853227</c:v>
                </c:pt>
                <c:pt idx="66">
                  <c:v>752.24303097345125</c:v>
                </c:pt>
                <c:pt idx="67">
                  <c:v>681.25548631239883</c:v>
                </c:pt>
                <c:pt idx="68">
                  <c:v>567.87179015296363</c:v>
                </c:pt>
                <c:pt idx="69">
                  <c:v>412.39942594354579</c:v>
                </c:pt>
                <c:pt idx="70">
                  <c:v>511.25855887939218</c:v>
                </c:pt>
                <c:pt idx="71">
                  <c:v>779.51194756554298</c:v>
                </c:pt>
                <c:pt idx="72">
                  <c:v>1069.7908648523983</c:v>
                </c:pt>
                <c:pt idx="73">
                  <c:v>708.20550486618004</c:v>
                </c:pt>
                <c:pt idx="74">
                  <c:v>636.06250077089135</c:v>
                </c:pt>
                <c:pt idx="75">
                  <c:v>804.74968261269521</c:v>
                </c:pt>
                <c:pt idx="76">
                  <c:v>732.93068389752966</c:v>
                </c:pt>
                <c:pt idx="77">
                  <c:v>637.72110984848484</c:v>
                </c:pt>
                <c:pt idx="78">
                  <c:v>788.11364811435521</c:v>
                </c:pt>
                <c:pt idx="79">
                  <c:v>718.14737087087087</c:v>
                </c:pt>
                <c:pt idx="80">
                  <c:v>939.23828679464793</c:v>
                </c:pt>
                <c:pt idx="81">
                  <c:v>620.99006307509671</c:v>
                </c:pt>
                <c:pt idx="82">
                  <c:v>660.65463583556743</c:v>
                </c:pt>
                <c:pt idx="83">
                  <c:v>719.68591696269959</c:v>
                </c:pt>
                <c:pt idx="84">
                  <c:v>789.53464550029594</c:v>
                </c:pt>
                <c:pt idx="85">
                  <c:v>521.98695105820093</c:v>
                </c:pt>
                <c:pt idx="86">
                  <c:v>690.08800073746295</c:v>
                </c:pt>
                <c:pt idx="87">
                  <c:v>645.02007163742735</c:v>
                </c:pt>
                <c:pt idx="88">
                  <c:v>631.31663734975075</c:v>
                </c:pt>
                <c:pt idx="89">
                  <c:v>481.78168981481485</c:v>
                </c:pt>
                <c:pt idx="90">
                  <c:v>668.84399580075285</c:v>
                </c:pt>
                <c:pt idx="91">
                  <c:v>708.80630172413782</c:v>
                </c:pt>
                <c:pt idx="92">
                  <c:v>861.56635934819906</c:v>
                </c:pt>
                <c:pt idx="93">
                  <c:v>631.84006361323145</c:v>
                </c:pt>
                <c:pt idx="94">
                  <c:v>727.00955811310018</c:v>
                </c:pt>
                <c:pt idx="95">
                  <c:v>758.47245378151274</c:v>
                </c:pt>
                <c:pt idx="96">
                  <c:v>949.37888226950349</c:v>
                </c:pt>
                <c:pt idx="97">
                  <c:v>746.41222738799661</c:v>
                </c:pt>
                <c:pt idx="98">
                  <c:v>953.66680673457881</c:v>
                </c:pt>
                <c:pt idx="99">
                  <c:v>806.30751103752709</c:v>
                </c:pt>
                <c:pt idx="100">
                  <c:v>833.82718826907285</c:v>
                </c:pt>
                <c:pt idx="101">
                  <c:v>771.91420491803274</c:v>
                </c:pt>
                <c:pt idx="102">
                  <c:v>1008.1645430544278</c:v>
                </c:pt>
                <c:pt idx="103">
                  <c:v>968.23786353916091</c:v>
                </c:pt>
                <c:pt idx="104">
                  <c:v>1016.0575493333332</c:v>
                </c:pt>
                <c:pt idx="105">
                  <c:v>824.87710289048016</c:v>
                </c:pt>
                <c:pt idx="106">
                  <c:v>1089.6405057150448</c:v>
                </c:pt>
                <c:pt idx="107">
                  <c:v>1029.9380706951029</c:v>
                </c:pt>
                <c:pt idx="108">
                  <c:v>2259.2670690624768</c:v>
                </c:pt>
                <c:pt idx="109">
                  <c:v>1152.3384193353972</c:v>
                </c:pt>
                <c:pt idx="110">
                  <c:v>1157.8819936479515</c:v>
                </c:pt>
                <c:pt idx="111">
                  <c:v>1184.5625522128623</c:v>
                </c:pt>
                <c:pt idx="112">
                  <c:v>1399.9357021733754</c:v>
                </c:pt>
                <c:pt idx="113">
                  <c:v>1018.000638693016</c:v>
                </c:pt>
                <c:pt idx="114">
                  <c:v>1213.8094437984032</c:v>
                </c:pt>
                <c:pt idx="115">
                  <c:v>1022.9551990190342</c:v>
                </c:pt>
                <c:pt idx="116">
                  <c:v>1133.2942477448194</c:v>
                </c:pt>
                <c:pt idx="117">
                  <c:v>828.54175350123683</c:v>
                </c:pt>
                <c:pt idx="118">
                  <c:v>1142.3272164274902</c:v>
                </c:pt>
                <c:pt idx="119">
                  <c:v>1075.6092497983868</c:v>
                </c:pt>
                <c:pt idx="120">
                  <c:v>1320.9606668485737</c:v>
                </c:pt>
                <c:pt idx="121">
                  <c:v>1293.4698472460532</c:v>
                </c:pt>
                <c:pt idx="122">
                  <c:v>941.18827584818212</c:v>
                </c:pt>
                <c:pt idx="123">
                  <c:v>1136.8455930002897</c:v>
                </c:pt>
                <c:pt idx="124">
                  <c:v>1121.2354871710336</c:v>
                </c:pt>
                <c:pt idx="125">
                  <c:v>920.75567342092279</c:v>
                </c:pt>
                <c:pt idx="126">
                  <c:v>1354.4804062267608</c:v>
                </c:pt>
                <c:pt idx="127">
                  <c:v>1082.9883124340633</c:v>
                </c:pt>
                <c:pt idx="128">
                  <c:v>1188.1788734274471</c:v>
                </c:pt>
                <c:pt idx="129">
                  <c:v>909.93613368260412</c:v>
                </c:pt>
                <c:pt idx="130">
                  <c:v>1204.4964852976252</c:v>
                </c:pt>
                <c:pt idx="131">
                  <c:v>1069.4548438440147</c:v>
                </c:pt>
                <c:pt idx="132">
                  <c:v>1229.4223263270042</c:v>
                </c:pt>
                <c:pt idx="133">
                  <c:v>946.33216270024968</c:v>
                </c:pt>
                <c:pt idx="134">
                  <c:v>1659.6982893280506</c:v>
                </c:pt>
                <c:pt idx="135">
                  <c:v>1126.1059823165513</c:v>
                </c:pt>
                <c:pt idx="136">
                  <c:v>1207.1698663254685</c:v>
                </c:pt>
                <c:pt idx="137">
                  <c:v>895.32806110240972</c:v>
                </c:pt>
                <c:pt idx="138">
                  <c:v>1057.3918477031002</c:v>
                </c:pt>
                <c:pt idx="139">
                  <c:v>1320.3320361635219</c:v>
                </c:pt>
                <c:pt idx="140">
                  <c:v>1347.8683756401692</c:v>
                </c:pt>
                <c:pt idx="141">
                  <c:v>1226.201139462886</c:v>
                </c:pt>
                <c:pt idx="142">
                  <c:v>1366.7895229317587</c:v>
                </c:pt>
                <c:pt idx="143">
                  <c:v>1205.9084852448686</c:v>
                </c:pt>
                <c:pt idx="144">
                  <c:v>1282.764882414637</c:v>
                </c:pt>
                <c:pt idx="145">
                  <c:v>1118.4782431426004</c:v>
                </c:pt>
                <c:pt idx="146">
                  <c:v>1556.671567881554</c:v>
                </c:pt>
                <c:pt idx="147">
                  <c:v>1449.6964825498819</c:v>
                </c:pt>
                <c:pt idx="148">
                  <c:v>1310.6849708888255</c:v>
                </c:pt>
                <c:pt idx="149">
                  <c:v>1100.9723712882096</c:v>
                </c:pt>
                <c:pt idx="150">
                  <c:v>1299.1083745153276</c:v>
                </c:pt>
                <c:pt idx="151">
                  <c:v>1366.0258642036858</c:v>
                </c:pt>
                <c:pt idx="152">
                  <c:v>2013.5234034523228</c:v>
                </c:pt>
                <c:pt idx="153">
                  <c:v>1134.3776554622568</c:v>
                </c:pt>
                <c:pt idx="154">
                  <c:v>1220.4416450263159</c:v>
                </c:pt>
                <c:pt idx="155">
                  <c:v>1345.3481169161016</c:v>
                </c:pt>
                <c:pt idx="156">
                  <c:v>1419.4841223014646</c:v>
                </c:pt>
                <c:pt idx="157">
                  <c:v>1071.0080771865894</c:v>
                </c:pt>
                <c:pt idx="158">
                  <c:v>1261.9752897180797</c:v>
                </c:pt>
                <c:pt idx="159">
                  <c:v>1575.3936724917862</c:v>
                </c:pt>
                <c:pt idx="160">
                  <c:v>1534.4165553473563</c:v>
                </c:pt>
                <c:pt idx="161">
                  <c:v>1325.3605771228881</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cat>
            <c:numRef>
              <c:f>'Tab2'!$K$71:$K$232</c:f>
              <c:numCache>
                <c:formatCode>General</c:formatCode>
                <c:ptCount val="162"/>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pt idx="160">
                  <c:v>2023</c:v>
                </c:pt>
              </c:numCache>
            </c:numRef>
          </c:cat>
          <c:val>
            <c:numRef>
              <c:f>'Tab2'!$L$71:$L$232</c:f>
              <c:numCache>
                <c:formatCode>#,##0</c:formatCode>
                <c:ptCount val="162"/>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pt idx="137" formatCode="0">
                  <c:v>16357.538075795001</c:v>
                </c:pt>
                <c:pt idx="138" formatCode="0">
                  <c:v>19399</c:v>
                </c:pt>
                <c:pt idx="139" formatCode="0">
                  <c:v>23333</c:v>
                </c:pt>
                <c:pt idx="140" formatCode="0">
                  <c:v>25111</c:v>
                </c:pt>
                <c:pt idx="141" formatCode="0">
                  <c:v>20973.437462450995</c:v>
                </c:pt>
                <c:pt idx="142" formatCode="0">
                  <c:v>22635.655438734771</c:v>
                </c:pt>
                <c:pt idx="143" formatCode="0">
                  <c:v>22335.438371541502</c:v>
                </c:pt>
                <c:pt idx="144" formatCode="0">
                  <c:v>22394.924612648225</c:v>
                </c:pt>
                <c:pt idx="145" formatCode="0">
                  <c:v>19703.243703557309</c:v>
                </c:pt>
                <c:pt idx="146" formatCode="0">
                  <c:v>26165.077849802379</c:v>
                </c:pt>
                <c:pt idx="147" formatCode="0">
                  <c:v>22621.988837944664</c:v>
                </c:pt>
                <c:pt idx="148" formatCode="0">
                  <c:v>22417.308750988144</c:v>
                </c:pt>
                <c:pt idx="149" formatCode="0">
                  <c:v>20318.697663474304</c:v>
                </c:pt>
                <c:pt idx="150" formatCode="0">
                  <c:v>23115.129949173919</c:v>
                </c:pt>
                <c:pt idx="151" formatCode="0">
                  <c:v>24544.608407612643</c:v>
                </c:pt>
                <c:pt idx="152" formatCode="0">
                  <c:v>34994.274094861663</c:v>
                </c:pt>
                <c:pt idx="153" formatCode="0">
                  <c:v>20425.734197628459</c:v>
                </c:pt>
                <c:pt idx="154" formatCode="0">
                  <c:v>24805.341992094851</c:v>
                </c:pt>
                <c:pt idx="155" formatCode="0">
                  <c:v>23357.504896820246</c:v>
                </c:pt>
                <c:pt idx="156" formatCode="0">
                  <c:v>24505.067470355731</c:v>
                </c:pt>
                <c:pt idx="157" formatCode="0">
                  <c:v>18109.505441201181</c:v>
                </c:pt>
                <c:pt idx="158" formatCode="0">
                  <c:v>22326.885249827203</c:v>
                </c:pt>
                <c:pt idx="159" formatCode="0">
                  <c:v>24565.831590744419</c:v>
                </c:pt>
                <c:pt idx="160" formatCode="0">
                  <c:v>26844.315237154147</c:v>
                </c:pt>
                <c:pt idx="161" formatCode="0">
                  <c:v>22123.086754773376</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numFmt formatCode="General" sourceLinked="1"/>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25400"/>
          </c:spPr>
          <c:marker>
            <c:symbol val="none"/>
          </c:marker>
          <c:cat>
            <c:numRef>
              <c:f>'Tab2'!$K$103:$K$232</c:f>
              <c:numCache>
                <c:formatCode>General</c:formatCode>
                <c:ptCount val="130"/>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pt idx="128">
                  <c:v>2023</c:v>
                </c:pt>
              </c:numCache>
            </c:numRef>
          </c:cat>
          <c:val>
            <c:numRef>
              <c:f>'Tab2'!$Q$103:$Q$232</c:f>
              <c:numCache>
                <c:formatCode>#\ ##0.0</c:formatCode>
                <c:ptCount val="130"/>
                <c:pt idx="0">
                  <c:v>756.99226218323577</c:v>
                </c:pt>
                <c:pt idx="1">
                  <c:v>732.30640588914537</c:v>
                </c:pt>
                <c:pt idx="2">
                  <c:v>854.45662143956883</c:v>
                </c:pt>
                <c:pt idx="3">
                  <c:v>839.93378197785466</c:v>
                </c:pt>
                <c:pt idx="4">
                  <c:v>803.66909999999996</c:v>
                </c:pt>
                <c:pt idx="5">
                  <c:v>798.53675696012033</c:v>
                </c:pt>
                <c:pt idx="6">
                  <c:v>852.61919954904192</c:v>
                </c:pt>
                <c:pt idx="7">
                  <c:v>818.43007092198559</c:v>
                </c:pt>
                <c:pt idx="8">
                  <c:v>859.38575167037857</c:v>
                </c:pt>
                <c:pt idx="9">
                  <c:v>667.41694291483111</c:v>
                </c:pt>
                <c:pt idx="10">
                  <c:v>736.36687362030943</c:v>
                </c:pt>
                <c:pt idx="11">
                  <c:v>881.26577838827802</c:v>
                </c:pt>
                <c:pt idx="12">
                  <c:v>806.9148754578755</c:v>
                </c:pt>
                <c:pt idx="13">
                  <c:v>925.66254725554347</c:v>
                </c:pt>
                <c:pt idx="14">
                  <c:v>793.3619209192907</c:v>
                </c:pt>
                <c:pt idx="15">
                  <c:v>724.35701403887686</c:v>
                </c:pt>
                <c:pt idx="16">
                  <c:v>998.35355995717339</c:v>
                </c:pt>
                <c:pt idx="17">
                  <c:v>843.83905065533145</c:v>
                </c:pt>
                <c:pt idx="18">
                  <c:v>890.37429241941174</c:v>
                </c:pt>
                <c:pt idx="19">
                  <c:v>671.46690539112035</c:v>
                </c:pt>
                <c:pt idx="20">
                  <c:v>874.84530343241329</c:v>
                </c:pt>
                <c:pt idx="21">
                  <c:v>1056.8891140904311</c:v>
                </c:pt>
                <c:pt idx="22">
                  <c:v>1046.348613438045</c:v>
                </c:pt>
                <c:pt idx="23">
                  <c:v>1187.2684337140884</c:v>
                </c:pt>
                <c:pt idx="24">
                  <c:v>1104.2940501884207</c:v>
                </c:pt>
                <c:pt idx="25">
                  <c:v>1167.7946400545884</c:v>
                </c:pt>
                <c:pt idx="26">
                  <c:v>1266.0482830092121</c:v>
                </c:pt>
                <c:pt idx="27">
                  <c:v>984.27266260162594</c:v>
                </c:pt>
                <c:pt idx="28">
                  <c:v>1036.916518966096</c:v>
                </c:pt>
                <c:pt idx="29">
                  <c:v>993.65769057171508</c:v>
                </c:pt>
                <c:pt idx="30">
                  <c:v>744.71161656646666</c:v>
                </c:pt>
                <c:pt idx="31">
                  <c:v>1259.5379294935442</c:v>
                </c:pt>
                <c:pt idx="32">
                  <c:v>1167.0130498027613</c:v>
                </c:pt>
                <c:pt idx="33">
                  <c:v>1469.5690427266798</c:v>
                </c:pt>
                <c:pt idx="34">
                  <c:v>957.40022123893766</c:v>
                </c:pt>
                <c:pt idx="35">
                  <c:v>1552.1541827697263</c:v>
                </c:pt>
                <c:pt idx="36">
                  <c:v>1346.0482241873806</c:v>
                </c:pt>
                <c:pt idx="37">
                  <c:v>1101.5835696162385</c:v>
                </c:pt>
                <c:pt idx="38">
                  <c:v>1151.6771747388418</c:v>
                </c:pt>
                <c:pt idx="39">
                  <c:v>1188.5627715355802</c:v>
                </c:pt>
                <c:pt idx="40">
                  <c:v>1389.3182118696186</c:v>
                </c:pt>
                <c:pt idx="41">
                  <c:v>1446.1807101581508</c:v>
                </c:pt>
                <c:pt idx="42">
                  <c:v>1862.1190394696266</c:v>
                </c:pt>
                <c:pt idx="43">
                  <c:v>1269.0526502606565</c:v>
                </c:pt>
                <c:pt idx="44">
                  <c:v>1288.952482464166</c:v>
                </c:pt>
                <c:pt idx="45">
                  <c:v>1075.7738477272726</c:v>
                </c:pt>
                <c:pt idx="46">
                  <c:v>1403.7197163929441</c:v>
                </c:pt>
                <c:pt idx="47">
                  <c:v>1451.9200938438439</c:v>
                </c:pt>
                <c:pt idx="48">
                  <c:v>1629.1318848167541</c:v>
                </c:pt>
                <c:pt idx="49">
                  <c:v>1250.5433971504897</c:v>
                </c:pt>
                <c:pt idx="50">
                  <c:v>1320.0815743223113</c:v>
                </c:pt>
                <c:pt idx="51">
                  <c:v>1162.5695581705154</c:v>
                </c:pt>
                <c:pt idx="52">
                  <c:v>1121.2398519834223</c:v>
                </c:pt>
                <c:pt idx="53">
                  <c:v>1072.5945965608464</c:v>
                </c:pt>
                <c:pt idx="54">
                  <c:v>991.89702286135673</c:v>
                </c:pt>
                <c:pt idx="55">
                  <c:v>1068.6063494152054</c:v>
                </c:pt>
                <c:pt idx="56">
                  <c:v>1080.1857871591908</c:v>
                </c:pt>
                <c:pt idx="57">
                  <c:v>1111.2879014756943</c:v>
                </c:pt>
                <c:pt idx="58">
                  <c:v>1241.4568121922969</c:v>
                </c:pt>
                <c:pt idx="59">
                  <c:v>1178.086998563218</c:v>
                </c:pt>
                <c:pt idx="60">
                  <c:v>1395.001120640366</c:v>
                </c:pt>
                <c:pt idx="61">
                  <c:v>1181.5321798134012</c:v>
                </c:pt>
                <c:pt idx="62">
                  <c:v>1253.0154667519182</c:v>
                </c:pt>
                <c:pt idx="63">
                  <c:v>1191.9677450980391</c:v>
                </c:pt>
                <c:pt idx="64">
                  <c:v>1596.2309347517728</c:v>
                </c:pt>
                <c:pt idx="65">
                  <c:v>1512.1307220343758</c:v>
                </c:pt>
                <c:pt idx="66">
                  <c:v>990.69391907187378</c:v>
                </c:pt>
                <c:pt idx="67">
                  <c:v>1296.0341287251654</c:v>
                </c:pt>
                <c:pt idx="68">
                  <c:v>1357.4520672682527</c:v>
                </c:pt>
                <c:pt idx="69">
                  <c:v>1624.0601926229513</c:v>
                </c:pt>
                <c:pt idx="70">
                  <c:v>2073.663474817221</c:v>
                </c:pt>
                <c:pt idx="71">
                  <c:v>1597.4341085271319</c:v>
                </c:pt>
                <c:pt idx="72">
                  <c:v>1442.3456206666667</c:v>
                </c:pt>
                <c:pt idx="73">
                  <c:v>1472.5654673826571</c:v>
                </c:pt>
                <c:pt idx="74">
                  <c:v>1750.244477006911</c:v>
                </c:pt>
                <c:pt idx="75">
                  <c:v>1617.1370576619279</c:v>
                </c:pt>
                <c:pt idx="76">
                  <c:v>2199.5904331779334</c:v>
                </c:pt>
                <c:pt idx="77">
                  <c:v>1840.739186061546</c:v>
                </c:pt>
                <c:pt idx="78">
                  <c:v>1728.2599621804902</c:v>
                </c:pt>
                <c:pt idx="79">
                  <c:v>1744.9305245478049</c:v>
                </c:pt>
                <c:pt idx="80">
                  <c:v>2240.4596153353814</c:v>
                </c:pt>
                <c:pt idx="81">
                  <c:v>2010.0903600508909</c:v>
                </c:pt>
                <c:pt idx="82">
                  <c:v>1705.828777691911</c:v>
                </c:pt>
                <c:pt idx="83">
                  <c:v>1693.3748991795592</c:v>
                </c:pt>
                <c:pt idx="84">
                  <c:v>1499.8991867432633</c:v>
                </c:pt>
                <c:pt idx="85">
                  <c:v>1353.1878239346688</c:v>
                </c:pt>
                <c:pt idx="86">
                  <c:v>1495.4016795158254</c:v>
                </c:pt>
                <c:pt idx="87">
                  <c:v>1393.3228693727156</c:v>
                </c:pt>
                <c:pt idx="88">
                  <c:v>1482.4883788633892</c:v>
                </c:pt>
                <c:pt idx="89">
                  <c:v>1449.6262631366687</c:v>
                </c:pt>
                <c:pt idx="90">
                  <c:v>1693.4267173772089</c:v>
                </c:pt>
                <c:pt idx="91">
                  <c:v>1539.124539494582</c:v>
                </c:pt>
                <c:pt idx="92">
                  <c:v>1877.7304571833063</c:v>
                </c:pt>
                <c:pt idx="93">
                  <c:v>1455.6578504187885</c:v>
                </c:pt>
                <c:pt idx="94">
                  <c:v>1579.2030743701985</c:v>
                </c:pt>
                <c:pt idx="95">
                  <c:v>1378.3395555712409</c:v>
                </c:pt>
                <c:pt idx="96">
                  <c:v>1587.9969085057683</c:v>
                </c:pt>
                <c:pt idx="97">
                  <c:v>1484.4309868814621</c:v>
                </c:pt>
                <c:pt idx="98">
                  <c:v>1648.5335287312373</c:v>
                </c:pt>
                <c:pt idx="99">
                  <c:v>1727.3459414196873</c:v>
                </c:pt>
                <c:pt idx="100">
                  <c:v>1524.9116935520087</c:v>
                </c:pt>
                <c:pt idx="101">
                  <c:v>1179.9560917801755</c:v>
                </c:pt>
                <c:pt idx="102">
                  <c:v>1763.8699725407973</c:v>
                </c:pt>
                <c:pt idx="103">
                  <c:v>1430.5839951634844</c:v>
                </c:pt>
                <c:pt idx="104">
                  <c:v>1520.7053265711932</c:v>
                </c:pt>
                <c:pt idx="105">
                  <c:v>1959.3553062056244</c:v>
                </c:pt>
                <c:pt idx="106">
                  <c:v>1112.1850305498981</c:v>
                </c:pt>
                <c:pt idx="107">
                  <c:v>1394.3909759658579</c:v>
                </c:pt>
                <c:pt idx="108">
                  <c:v>1447.667991538633</c:v>
                </c:pt>
                <c:pt idx="109">
                  <c:v>1676.2078807924263</c:v>
                </c:pt>
                <c:pt idx="110">
                  <c:v>2054.8851007785333</c:v>
                </c:pt>
                <c:pt idx="111">
                  <c:v>1623.4200510182068</c:v>
                </c:pt>
                <c:pt idx="112">
                  <c:v>1542.8464266289939</c:v>
                </c:pt>
                <c:pt idx="113">
                  <c:v>1495.9134469794897</c:v>
                </c:pt>
                <c:pt idx="114">
                  <c:v>1648.3954075161785</c:v>
                </c:pt>
                <c:pt idx="115">
                  <c:v>1350.62444982751</c:v>
                </c:pt>
                <c:pt idx="116">
                  <c:v>1958.1719427127741</c:v>
                </c:pt>
                <c:pt idx="117">
                  <c:v>1311.6199276320374</c:v>
                </c:pt>
                <c:pt idx="118">
                  <c:v>1140.353380655127</c:v>
                </c:pt>
                <c:pt idx="119">
                  <c:v>1311.5358826170566</c:v>
                </c:pt>
                <c:pt idx="120">
                  <c:v>1616.7574027583457</c:v>
                </c:pt>
                <c:pt idx="121">
                  <c:v>1573.1020233129996</c:v>
                </c:pt>
                <c:pt idx="122">
                  <c:v>1465.2867481892029</c:v>
                </c:pt>
                <c:pt idx="123">
                  <c:v>1338.1327252069937</c:v>
                </c:pt>
                <c:pt idx="124">
                  <c:v>1632.5787116590193</c:v>
                </c:pt>
                <c:pt idx="125">
                  <c:v>1397.1107577721607</c:v>
                </c:pt>
                <c:pt idx="126">
                  <c:v>1987.9320228732645</c:v>
                </c:pt>
                <c:pt idx="127">
                  <c:v>1932.5253249524062</c:v>
                </c:pt>
                <c:pt idx="128">
                  <c:v>1632.9116726335005</c:v>
                </c:pt>
                <c:pt idx="129">
                  <c:v>1839.8031978329375</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cat>
            <c:numRef>
              <c:f>'Tab2'!$K$103:$K$232</c:f>
              <c:numCache>
                <c:formatCode>General</c:formatCode>
                <c:ptCount val="130"/>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pt idx="128">
                  <c:v>2023</c:v>
                </c:pt>
              </c:numCache>
            </c:numRef>
          </c:cat>
          <c:val>
            <c:numRef>
              <c:f>'Tab2'!$O$103:$O$232</c:f>
              <c:numCache>
                <c:formatCode>#,##0</c:formatCode>
                <c:ptCount val="130"/>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pt idx="105" formatCode="0">
                  <c:v>5007.3623026510004</c:v>
                </c:pt>
                <c:pt idx="106" formatCode="0">
                  <c:v>8892</c:v>
                </c:pt>
                <c:pt idx="107" formatCode="0">
                  <c:v>6366</c:v>
                </c:pt>
                <c:pt idx="108" formatCode="0">
                  <c:v>6317</c:v>
                </c:pt>
                <c:pt idx="109" formatCode="0">
                  <c:v>5869.5992710140017</c:v>
                </c:pt>
                <c:pt idx="110" formatCode="0">
                  <c:v>10333.380031159912</c:v>
                </c:pt>
                <c:pt idx="111" formatCode="0">
                  <c:v>7362.2217963768126</c:v>
                </c:pt>
                <c:pt idx="112" formatCode="0">
                  <c:v>6179.0660115942028</c:v>
                </c:pt>
                <c:pt idx="113" formatCode="0">
                  <c:v>8628.701004347824</c:v>
                </c:pt>
                <c:pt idx="114" formatCode="0">
                  <c:v>13748.462299275363</c:v>
                </c:pt>
                <c:pt idx="115" formatCode="0">
                  <c:v>7776.9221253623255</c:v>
                </c:pt>
                <c:pt idx="116" formatCode="0">
                  <c:v>7817.2878601449283</c:v>
                </c:pt>
                <c:pt idx="117" formatCode="0">
                  <c:v>6698.4276256020294</c:v>
                </c:pt>
                <c:pt idx="118" formatCode="0">
                  <c:v>9381.5569490356484</c:v>
                </c:pt>
                <c:pt idx="119" formatCode="0">
                  <c:v>8299.8127776884066</c:v>
                </c:pt>
                <c:pt idx="120" formatCode="0">
                  <c:v>8185.2405021739132</c:v>
                </c:pt>
                <c:pt idx="121" formatCode="0">
                  <c:v>6967.5044210144924</c:v>
                </c:pt>
                <c:pt idx="122" formatCode="0">
                  <c:v>11835.432255072465</c:v>
                </c:pt>
                <c:pt idx="123" formatCode="0">
                  <c:v>7240.0729996128648</c:v>
                </c:pt>
                <c:pt idx="124" formatCode="0">
                  <c:v>6900.0468369565224</c:v>
                </c:pt>
                <c:pt idx="125" formatCode="0">
                  <c:v>6398.5711338452893</c:v>
                </c:pt>
                <c:pt idx="126" formatCode="0">
                  <c:v>9773.5265829437976</c:v>
                </c:pt>
                <c:pt idx="127" formatCode="0">
                  <c:v>7886.590696433057</c:v>
                </c:pt>
                <c:pt idx="128" formatCode="0">
                  <c:v>6557.2362137681157</c:v>
                </c:pt>
                <c:pt idx="129" formatCode="0">
                  <c:v>6814.816473074854</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numFmt formatCode="General" sourceLinked="1"/>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25400"/>
          </c:spPr>
          <c:marker>
            <c:symbol val="none"/>
          </c:marker>
          <c:cat>
            <c:numRef>
              <c:f>'Tab2'!$K$103:$K$232</c:f>
              <c:numCache>
                <c:formatCode>General</c:formatCode>
                <c:ptCount val="130"/>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pt idx="128">
                  <c:v>2023</c:v>
                </c:pt>
              </c:numCache>
            </c:numRef>
          </c:cat>
          <c:val>
            <c:numRef>
              <c:f>'Tab2'!$T$103:$T$232</c:f>
              <c:numCache>
                <c:formatCode>#\ ##0.0</c:formatCode>
                <c:ptCount val="130"/>
                <c:pt idx="0">
                  <c:v>280.98492300194931</c:v>
                </c:pt>
                <c:pt idx="1">
                  <c:v>349.59550327174748</c:v>
                </c:pt>
                <c:pt idx="2">
                  <c:v>406.30810334872984</c:v>
                </c:pt>
                <c:pt idx="3">
                  <c:v>363.9057369224895</c:v>
                </c:pt>
                <c:pt idx="4">
                  <c:v>354.24242380952376</c:v>
                </c:pt>
                <c:pt idx="5">
                  <c:v>323.67873401053424</c:v>
                </c:pt>
                <c:pt idx="6">
                  <c:v>424.17998778654641</c:v>
                </c:pt>
                <c:pt idx="7">
                  <c:v>210.37652668906304</c:v>
                </c:pt>
                <c:pt idx="8">
                  <c:v>335.60792037861916</c:v>
                </c:pt>
                <c:pt idx="9">
                  <c:v>361.60419236417039</c:v>
                </c:pt>
                <c:pt idx="10">
                  <c:v>411.11447847682115</c:v>
                </c:pt>
                <c:pt idx="11">
                  <c:v>310.42445512820512</c:v>
                </c:pt>
                <c:pt idx="12">
                  <c:v>305.14063461538461</c:v>
                </c:pt>
                <c:pt idx="13">
                  <c:v>367.41855507088331</c:v>
                </c:pt>
                <c:pt idx="14">
                  <c:v>409.82596996018839</c:v>
                </c:pt>
                <c:pt idx="15">
                  <c:v>397.59893448524116</c:v>
                </c:pt>
                <c:pt idx="16">
                  <c:v>336.64555585296216</c:v>
                </c:pt>
                <c:pt idx="17">
                  <c:v>389.43610166489549</c:v>
                </c:pt>
                <c:pt idx="18">
                  <c:v>408.96265409139198</c:v>
                </c:pt>
                <c:pt idx="19">
                  <c:v>374.48938248766768</c:v>
                </c:pt>
                <c:pt idx="20">
                  <c:v>362.04266985138008</c:v>
                </c:pt>
                <c:pt idx="21">
                  <c:v>397.4394225376796</c:v>
                </c:pt>
                <c:pt idx="22">
                  <c:v>419.33063525305408</c:v>
                </c:pt>
                <c:pt idx="23">
                  <c:v>335.24551748009713</c:v>
                </c:pt>
                <c:pt idx="24">
                  <c:v>331.44705549845838</c:v>
                </c:pt>
                <c:pt idx="25">
                  <c:v>394.77223984988046</c:v>
                </c:pt>
                <c:pt idx="26">
                  <c:v>349.42440464005472</c:v>
                </c:pt>
                <c:pt idx="27">
                  <c:v>323.02991107723557</c:v>
                </c:pt>
                <c:pt idx="28">
                  <c:v>320.62095166163147</c:v>
                </c:pt>
                <c:pt idx="29">
                  <c:v>351.7158960213975</c:v>
                </c:pt>
                <c:pt idx="30">
                  <c:v>360.65516366065469</c:v>
                </c:pt>
                <c:pt idx="31">
                  <c:v>350.95167328699097</c:v>
                </c:pt>
                <c:pt idx="32">
                  <c:v>275.7070447074293</c:v>
                </c:pt>
                <c:pt idx="33">
                  <c:v>334.54287263535542</c:v>
                </c:pt>
                <c:pt idx="34">
                  <c:v>384.47977138643074</c:v>
                </c:pt>
                <c:pt idx="35">
                  <c:v>318.89260708534607</c:v>
                </c:pt>
                <c:pt idx="36">
                  <c:v>325.06104206500959</c:v>
                </c:pt>
                <c:pt idx="37">
                  <c:v>301.45679115128451</c:v>
                </c:pt>
                <c:pt idx="38">
                  <c:v>316.21382636910408</c:v>
                </c:pt>
                <c:pt idx="39">
                  <c:v>345.69939918851435</c:v>
                </c:pt>
                <c:pt idx="40">
                  <c:v>259.96250691881914</c:v>
                </c:pt>
                <c:pt idx="41">
                  <c:v>298.16705215936736</c:v>
                </c:pt>
                <c:pt idx="42">
                  <c:v>251.7879779525131</c:v>
                </c:pt>
                <c:pt idx="43">
                  <c:v>408.37807804354486</c:v>
                </c:pt>
                <c:pt idx="44">
                  <c:v>310.92600716681915</c:v>
                </c:pt>
                <c:pt idx="45">
                  <c:v>364.52357196969695</c:v>
                </c:pt>
                <c:pt idx="46">
                  <c:v>289.07945939781024</c:v>
                </c:pt>
                <c:pt idx="47">
                  <c:v>300.13052552552568</c:v>
                </c:pt>
                <c:pt idx="48">
                  <c:v>274.21921902268764</c:v>
                </c:pt>
                <c:pt idx="49">
                  <c:v>310.72440486791328</c:v>
                </c:pt>
                <c:pt idx="50">
                  <c:v>289.73657432231158</c:v>
                </c:pt>
                <c:pt idx="51">
                  <c:v>336.89048327412684</c:v>
                </c:pt>
                <c:pt idx="52">
                  <c:v>272.83706409117815</c:v>
                </c:pt>
                <c:pt idx="53">
                  <c:v>345.87124926513815</c:v>
                </c:pt>
                <c:pt idx="54">
                  <c:v>244.36500884955737</c:v>
                </c:pt>
                <c:pt idx="55">
                  <c:v>245.38479605263171</c:v>
                </c:pt>
                <c:pt idx="56">
                  <c:v>241.19920331281148</c:v>
                </c:pt>
                <c:pt idx="57">
                  <c:v>227.32582826967601</c:v>
                </c:pt>
                <c:pt idx="58">
                  <c:v>228.26930929626403</c:v>
                </c:pt>
                <c:pt idx="59">
                  <c:v>210.21406609195412</c:v>
                </c:pt>
                <c:pt idx="60">
                  <c:v>221.79810891938249</c:v>
                </c:pt>
                <c:pt idx="61">
                  <c:v>256.49385708227311</c:v>
                </c:pt>
                <c:pt idx="62">
                  <c:v>244.63007885763002</c:v>
                </c:pt>
                <c:pt idx="63">
                  <c:v>207.94497829131646</c:v>
                </c:pt>
                <c:pt idx="64">
                  <c:v>244.6521319148936</c:v>
                </c:pt>
                <c:pt idx="65">
                  <c:v>233.7074457593688</c:v>
                </c:pt>
                <c:pt idx="66">
                  <c:v>222.89155418788903</c:v>
                </c:pt>
                <c:pt idx="67">
                  <c:v>202.99843543046367</c:v>
                </c:pt>
                <c:pt idx="68">
                  <c:v>225.53764629477712</c:v>
                </c:pt>
                <c:pt idx="69">
                  <c:v>265.18715573770493</c:v>
                </c:pt>
                <c:pt idx="70">
                  <c:v>259.8879955320877</c:v>
                </c:pt>
                <c:pt idx="71">
                  <c:v>371.26572039561631</c:v>
                </c:pt>
                <c:pt idx="72">
                  <c:v>292.89273866666667</c:v>
                </c:pt>
                <c:pt idx="73">
                  <c:v>321.45343211349774</c:v>
                </c:pt>
                <c:pt idx="74">
                  <c:v>317.42952020202011</c:v>
                </c:pt>
                <c:pt idx="75">
                  <c:v>374.91753291205913</c:v>
                </c:pt>
                <c:pt idx="76">
                  <c:v>324.36787037037044</c:v>
                </c:pt>
                <c:pt idx="77">
                  <c:v>268.57712955779675</c:v>
                </c:pt>
                <c:pt idx="78">
                  <c:v>269.67950117370884</c:v>
                </c:pt>
                <c:pt idx="79">
                  <c:v>272.89499354005164</c:v>
                </c:pt>
                <c:pt idx="80">
                  <c:v>206.41192076292884</c:v>
                </c:pt>
                <c:pt idx="81">
                  <c:v>259.29038295165384</c:v>
                </c:pt>
                <c:pt idx="82">
                  <c:v>222.02050296239042</c:v>
                </c:pt>
                <c:pt idx="83">
                  <c:v>238.31294541484107</c:v>
                </c:pt>
                <c:pt idx="84">
                  <c:v>229.14506821738098</c:v>
                </c:pt>
                <c:pt idx="85">
                  <c:v>240.18883740792623</c:v>
                </c:pt>
                <c:pt idx="86">
                  <c:v>251.01924608619805</c:v>
                </c:pt>
                <c:pt idx="87">
                  <c:v>247.72163952839728</c:v>
                </c:pt>
                <c:pt idx="88">
                  <c:v>216.71822120215589</c:v>
                </c:pt>
                <c:pt idx="89">
                  <c:v>225.25827101204055</c:v>
                </c:pt>
                <c:pt idx="90">
                  <c:v>220.62847652814298</c:v>
                </c:pt>
                <c:pt idx="91">
                  <c:v>228.5852638684849</c:v>
                </c:pt>
                <c:pt idx="92">
                  <c:v>208.85431370394389</c:v>
                </c:pt>
                <c:pt idx="93">
                  <c:v>210.19066698339481</c:v>
                </c:pt>
                <c:pt idx="94">
                  <c:v>221.90252336477224</c:v>
                </c:pt>
                <c:pt idx="95">
                  <c:v>218.44835323505686</c:v>
                </c:pt>
                <c:pt idx="96">
                  <c:v>192.7798820752202</c:v>
                </c:pt>
                <c:pt idx="97">
                  <c:v>207.70845855383703</c:v>
                </c:pt>
                <c:pt idx="98">
                  <c:v>161.23045969653728</c:v>
                </c:pt>
                <c:pt idx="99">
                  <c:v>192.15464510090749</c:v>
                </c:pt>
                <c:pt idx="100">
                  <c:v>154.74785220638384</c:v>
                </c:pt>
                <c:pt idx="101">
                  <c:v>181.61909683535583</c:v>
                </c:pt>
                <c:pt idx="102">
                  <c:v>176.2765573913189</c:v>
                </c:pt>
                <c:pt idx="103">
                  <c:v>173.08753562785864</c:v>
                </c:pt>
                <c:pt idx="104">
                  <c:v>165.56562209277686</c:v>
                </c:pt>
                <c:pt idx="105">
                  <c:v>139.73986172737082</c:v>
                </c:pt>
                <c:pt idx="106">
                  <c:v>149.22398732744963</c:v>
                </c:pt>
                <c:pt idx="107">
                  <c:v>143.48919586702607</c:v>
                </c:pt>
                <c:pt idx="108">
                  <c:v>133.06615453128481</c:v>
                </c:pt>
                <c:pt idx="109">
                  <c:v>154.43532654934646</c:v>
                </c:pt>
                <c:pt idx="110">
                  <c:v>169.43672100322266</c:v>
                </c:pt>
                <c:pt idx="111">
                  <c:v>130.28241810835445</c:v>
                </c:pt>
                <c:pt idx="112">
                  <c:v>136.44232852373401</c:v>
                </c:pt>
                <c:pt idx="113">
                  <c:v>157.21263600167168</c:v>
                </c:pt>
                <c:pt idx="114">
                  <c:v>160.7200124451719</c:v>
                </c:pt>
                <c:pt idx="115">
                  <c:v>146.5322990549478</c:v>
                </c:pt>
                <c:pt idx="116">
                  <c:v>161.03321144530429</c:v>
                </c:pt>
                <c:pt idx="117">
                  <c:v>137.82355954381924</c:v>
                </c:pt>
                <c:pt idx="118">
                  <c:v>173.56078298231904</c:v>
                </c:pt>
                <c:pt idx="119">
                  <c:v>124.11635485779075</c:v>
                </c:pt>
                <c:pt idx="120">
                  <c:v>124.63389509166034</c:v>
                </c:pt>
                <c:pt idx="121">
                  <c:v>123.75058559321586</c:v>
                </c:pt>
                <c:pt idx="122">
                  <c:v>129.23688340774663</c:v>
                </c:pt>
                <c:pt idx="123">
                  <c:v>113.72458895286978</c:v>
                </c:pt>
                <c:pt idx="124">
                  <c:v>126.94750240691727</c:v>
                </c:pt>
                <c:pt idx="125">
                  <c:v>172.60508346654012</c:v>
                </c:pt>
                <c:pt idx="126">
                  <c:v>168.51888277522806</c:v>
                </c:pt>
                <c:pt idx="127">
                  <c:v>163.07194077209999</c:v>
                </c:pt>
                <c:pt idx="128">
                  <c:v>160.35651563668586</c:v>
                </c:pt>
                <c:pt idx="129">
                  <c:v>169.94727961228199</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cat>
            <c:numRef>
              <c:f>'Tab2'!$K$103:$K$232</c:f>
              <c:numCache>
                <c:formatCode>General</c:formatCode>
                <c:ptCount val="130"/>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pt idx="128">
                  <c:v>2023</c:v>
                </c:pt>
              </c:numCache>
            </c:numRef>
          </c:cat>
          <c:val>
            <c:numRef>
              <c:f>'Tab2'!$R$103:$R$232</c:f>
              <c:numCache>
                <c:formatCode>#,##0</c:formatCode>
                <c:ptCount val="130"/>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pt idx="105" formatCode="0">
                  <c:v>7194.9193664359991</c:v>
                </c:pt>
                <c:pt idx="106" formatCode="0">
                  <c:v>8727</c:v>
                </c:pt>
                <c:pt idx="107" formatCode="0">
                  <c:v>7520</c:v>
                </c:pt>
                <c:pt idx="108" formatCode="0">
                  <c:v>5433</c:v>
                </c:pt>
                <c:pt idx="109" formatCode="0">
                  <c:v>9319.6839472049996</c:v>
                </c:pt>
                <c:pt idx="110" formatCode="0">
                  <c:v>9726.2967189440697</c:v>
                </c:pt>
                <c:pt idx="111" formatCode="0">
                  <c:v>8182.2589673913026</c:v>
                </c:pt>
                <c:pt idx="112" formatCode="0">
                  <c:v>6840.1016739130437</c:v>
                </c:pt>
                <c:pt idx="113" formatCode="0">
                  <c:v>10227.612341614906</c:v>
                </c:pt>
                <c:pt idx="114" formatCode="0">
                  <c:v>10507.793672360251</c:v>
                </c:pt>
                <c:pt idx="115" formatCode="0">
                  <c:v>9597.5708897515542</c:v>
                </c:pt>
                <c:pt idx="116" formatCode="0">
                  <c:v>8173.2696444099374</c:v>
                </c:pt>
                <c:pt idx="117" formatCode="0">
                  <c:v>9378.7613872911825</c:v>
                </c:pt>
                <c:pt idx="118" formatCode="0">
                  <c:v>12479.986334758509</c:v>
                </c:pt>
                <c:pt idx="119" formatCode="0">
                  <c:v>9374.137683010551</c:v>
                </c:pt>
                <c:pt idx="120" formatCode="0">
                  <c:v>6121.5967593167707</c:v>
                </c:pt>
                <c:pt idx="121" formatCode="0">
                  <c:v>8820.4369021739112</c:v>
                </c:pt>
                <c:pt idx="122" formatCode="0">
                  <c:v>8162.7090062111811</c:v>
                </c:pt>
                <c:pt idx="123" formatCode="0">
                  <c:v>8198.4054586074526</c:v>
                </c:pt>
                <c:pt idx="124" formatCode="0">
                  <c:v>6778.6444332298142</c:v>
                </c:pt>
                <c:pt idx="125" formatCode="0">
                  <c:v>11377.755536580467</c:v>
                </c:pt>
                <c:pt idx="126" formatCode="0">
                  <c:v>12116.405554623785</c:v>
                </c:pt>
                <c:pt idx="127" formatCode="0">
                  <c:v>10409.999344870157</c:v>
                </c:pt>
                <c:pt idx="128" formatCode="0">
                  <c:v>7838.5406661490688</c:v>
                </c:pt>
                <c:pt idx="129" formatCode="0">
                  <c:v>11351.137162897225</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numFmt formatCode="General" sourceLinked="1"/>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304067</xdr:colOff>
      <xdr:row>18</xdr:row>
      <xdr:rowOff>58370</xdr:rowOff>
    </xdr:from>
    <xdr:to>
      <xdr:col>4</xdr:col>
      <xdr:colOff>424734</xdr:colOff>
      <xdr:row>21</xdr:row>
      <xdr:rowOff>20270</xdr:rowOff>
    </xdr:to>
    <xdr:sp macro="" textlink="">
      <xdr:nvSpPr>
        <xdr:cNvPr id="8" name="Text Box 6">
          <a:extLst>
            <a:ext uri="{FF2B5EF4-FFF2-40B4-BE49-F238E27FC236}">
              <a16:creationId xmlns:a16="http://schemas.microsoft.com/office/drawing/2014/main" id="{6C236B56-5657-47C8-989C-E211142F3FE7}"/>
            </a:ext>
          </a:extLst>
        </xdr:cNvPr>
        <xdr:cNvSpPr txBox="1"/>
      </xdr:nvSpPr>
      <xdr:spPr>
        <a:xfrm>
          <a:off x="304067" y="4281120"/>
          <a:ext cx="3486167" cy="517525"/>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2. KVARTAL 2023 </a:t>
          </a:r>
          <a:r>
            <a:rPr lang="nb-NO" sz="1000">
              <a:effectLst/>
              <a:latin typeface="Arial"/>
              <a:ea typeface="ＭＳ 明朝"/>
              <a:cs typeface="Times New Roman"/>
            </a:rPr>
            <a:t>(</a:t>
          </a:r>
          <a:r>
            <a:rPr lang="nb-NO" sz="1000">
              <a:solidFill>
                <a:schemeClr val="dk1"/>
              </a:solidFill>
              <a:effectLst/>
              <a:latin typeface="Arial"/>
              <a:ea typeface="ＭＳ 明朝"/>
              <a:cs typeface="Times New Roman"/>
            </a:rPr>
            <a:t>4.september 2023</a:t>
          </a:r>
          <a:r>
            <a:rPr lang="nb-NO" sz="1000">
              <a:effectLst/>
              <a:latin typeface="Arial"/>
              <a:ea typeface="ＭＳ 明朝"/>
              <a:cs typeface="Times New Roman"/>
            </a:rPr>
            <a:t>)</a:t>
          </a:r>
          <a:endParaRPr lang="nb-NO" sz="1200">
            <a:effectLst/>
            <a:ea typeface="ＭＳ 明朝"/>
            <a:cs typeface="Times New Roman"/>
          </a:endParaRPr>
        </a:p>
      </xdr:txBody>
    </xdr:sp>
    <xdr:clientData/>
  </xdr:twoCellAnchor>
  <xdr:twoCellAnchor>
    <xdr:from>
      <xdr:col>0</xdr:col>
      <xdr:colOff>295275</xdr:colOff>
      <xdr:row>13</xdr:row>
      <xdr:rowOff>117231</xdr:rowOff>
    </xdr:from>
    <xdr:to>
      <xdr:col>7</xdr:col>
      <xdr:colOff>95250</xdr:colOff>
      <xdr:row>17</xdr:row>
      <xdr:rowOff>101600</xdr:rowOff>
    </xdr:to>
    <xdr:sp macro="" textlink="">
      <xdr:nvSpPr>
        <xdr:cNvPr id="9" name="Text Box 4">
          <a:extLst>
            <a:ext uri="{FF2B5EF4-FFF2-40B4-BE49-F238E27FC236}">
              <a16:creationId xmlns:a16="http://schemas.microsoft.com/office/drawing/2014/main" id="{5856D3A2-E0F3-4AD9-A702-028D7F73472C}"/>
            </a:ext>
          </a:extLst>
        </xdr:cNvPr>
        <xdr:cNvSpPr txBox="1"/>
      </xdr:nvSpPr>
      <xdr:spPr>
        <a:xfrm>
          <a:off x="295275" y="2755656"/>
          <a:ext cx="5638800" cy="1165469"/>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005670"/>
              </a:solidFill>
              <a:effectLst/>
              <a:latin typeface="Arial"/>
              <a:ea typeface="ＭＳ 明朝"/>
              <a:cs typeface="Times New Roman"/>
            </a:rPr>
            <a:t>SKADESTATISTIKK	</a:t>
          </a:r>
          <a:endParaRPr lang="nb-NO" sz="1200">
            <a:solidFill>
              <a:srgbClr val="005670"/>
            </a:solidFill>
            <a:effectLst/>
            <a:ea typeface="ＭＳ 明朝"/>
            <a:cs typeface="Times New Roman"/>
          </a:endParaRPr>
        </a:p>
        <a:p>
          <a:pPr>
            <a:lnSpc>
              <a:spcPct val="120000"/>
            </a:lnSpc>
            <a:spcAft>
              <a:spcPts val="0"/>
            </a:spcAft>
          </a:pPr>
          <a:r>
            <a:rPr lang="en-GB" sz="2600">
              <a:solidFill>
                <a:srgbClr val="005670"/>
              </a:solidFill>
              <a:effectLst/>
              <a:latin typeface="Arial"/>
              <a:ea typeface="ＭＳ 明朝"/>
              <a:cs typeface="MinionPro-Regular"/>
            </a:rPr>
            <a:t>landbasert</a:t>
          </a:r>
          <a:r>
            <a:rPr lang="en-GB" sz="2600" baseline="0">
              <a:solidFill>
                <a:srgbClr val="005670"/>
              </a:solidFill>
              <a:effectLst/>
              <a:latin typeface="Arial"/>
              <a:ea typeface="ＭＳ 明朝"/>
              <a:cs typeface="MinionPro-Regular"/>
            </a:rPr>
            <a:t> skadeforsikring</a:t>
          </a:r>
          <a:r>
            <a:rPr lang="nb-NO" sz="1200">
              <a:effectLst/>
              <a:ea typeface="ＭＳ 明朝"/>
              <a:cs typeface="Times New Roman"/>
            </a:rPr>
            <a:t> </a:t>
          </a:r>
        </a:p>
      </xdr:txBody>
    </xdr:sp>
    <xdr:clientData/>
  </xdr:twoCellAnchor>
  <xdr:twoCellAnchor>
    <xdr:from>
      <xdr:col>0</xdr:col>
      <xdr:colOff>292100</xdr:colOff>
      <xdr:row>16</xdr:row>
      <xdr:rowOff>410309</xdr:rowOff>
    </xdr:from>
    <xdr:to>
      <xdr:col>6</xdr:col>
      <xdr:colOff>695353</xdr:colOff>
      <xdr:row>18</xdr:row>
      <xdr:rowOff>43961</xdr:rowOff>
    </xdr:to>
    <xdr:sp macro="" textlink="">
      <xdr:nvSpPr>
        <xdr:cNvPr id="10" name="Text Box 5">
          <a:extLst>
            <a:ext uri="{FF2B5EF4-FFF2-40B4-BE49-F238E27FC236}">
              <a16:creationId xmlns:a16="http://schemas.microsoft.com/office/drawing/2014/main" id="{C65A56DF-C6C9-4ACE-81B2-6DDF0692C997}"/>
            </a:ext>
          </a:extLst>
        </xdr:cNvPr>
        <xdr:cNvSpPr txBox="1"/>
      </xdr:nvSpPr>
      <xdr:spPr>
        <a:xfrm>
          <a:off x="292100" y="3810734"/>
          <a:ext cx="5480078" cy="471852"/>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en-GB" sz="1400">
              <a:solidFill>
                <a:srgbClr val="000000"/>
              </a:solidFill>
              <a:effectLst/>
              <a:latin typeface="Arial"/>
              <a:ea typeface="ＭＳ 明朝"/>
              <a:cs typeface="MinionPro-Regular"/>
            </a:rPr>
            <a:t>Statistikk over antall meldte skader og totalt anslåtte erstatninger</a:t>
          </a:r>
        </a:p>
        <a:p>
          <a:pPr>
            <a:spcAft>
              <a:spcPts val="0"/>
            </a:spcAft>
          </a:pPr>
          <a:r>
            <a:rPr lang="nb-NO" sz="1200">
              <a:effectLst/>
              <a:ea typeface="ＭＳ 明朝"/>
              <a:cs typeface="Times New Roman"/>
            </a:rPr>
            <a:t> </a:t>
          </a:r>
        </a:p>
      </xdr:txBody>
    </xdr:sp>
    <xdr:clientData/>
  </xdr:twoCellAnchor>
  <xdr:twoCellAnchor editAs="oneCell">
    <xdr:from>
      <xdr:col>0</xdr:col>
      <xdr:colOff>281354</xdr:colOff>
      <xdr:row>5</xdr:row>
      <xdr:rowOff>14653</xdr:rowOff>
    </xdr:from>
    <xdr:to>
      <xdr:col>9</xdr:col>
      <xdr:colOff>591039</xdr:colOff>
      <xdr:row>12</xdr:row>
      <xdr:rowOff>222182</xdr:rowOff>
    </xdr:to>
    <xdr:pic>
      <xdr:nvPicPr>
        <xdr:cNvPr id="11" name="Bilde 7">
          <a:extLst>
            <a:ext uri="{FF2B5EF4-FFF2-40B4-BE49-F238E27FC236}">
              <a16:creationId xmlns:a16="http://schemas.microsoft.com/office/drawing/2014/main" id="{35ED7BBA-853A-4832-B8DE-6AEB5DF8F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354" y="824278"/>
          <a:ext cx="7805860" cy="17886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31750</xdr:rowOff>
    </xdr:from>
    <xdr:to>
      <xdr:col>7</xdr:col>
      <xdr:colOff>0</xdr:colOff>
      <xdr:row>46</xdr:row>
      <xdr:rowOff>142874</xdr:rowOff>
    </xdr:to>
    <xdr:sp macro="" textlink="">
      <xdr:nvSpPr>
        <xdr:cNvPr id="10" name="Text Box 1">
          <a:extLst>
            <a:ext uri="{FF2B5EF4-FFF2-40B4-BE49-F238E27FC236}">
              <a16:creationId xmlns:a16="http://schemas.microsoft.com/office/drawing/2014/main" id="{D93BD1DC-15E9-4889-8C70-EEAB5A39F2C4}"/>
            </a:ext>
          </a:extLst>
        </xdr:cNvPr>
        <xdr:cNvSpPr txBox="1">
          <a:spLocks noChangeArrowheads="1"/>
        </xdr:cNvSpPr>
      </xdr:nvSpPr>
      <xdr:spPr bwMode="auto">
        <a:xfrm>
          <a:off x="0" y="301625"/>
          <a:ext cx="5429250" cy="8381999"/>
        </a:xfrm>
        <a:prstGeom prst="rect">
          <a:avLst/>
        </a:prstGeom>
        <a:solidFill>
          <a:srgbClr val="FFFFFF"/>
        </a:solidFill>
        <a:ln w="9525">
          <a:noFill/>
          <a:miter lim="800000"/>
          <a:headEnd/>
          <a:tailEnd/>
        </a:ln>
      </xdr:spPr>
      <xdr:txBody>
        <a:bodyPr vertOverflow="clip" wrap="square" lIns="27432" tIns="27432"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HOVEDTREKK – vinterskader – gunstig vær i juni – lav kronekurs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900" b="0" i="1"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Merk at korona-begrensende gjaldt mye av 1.kvartal 2021, mens de utover i 1.kvartal 2022 ble lempet på. Og første halvår i år er det ingen koronarestriksjoner, men andre eksterne faktorer kan innvirke på skadeutviklingen, slik som svak kronekurs.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Erstatningene for landbasert forsikring hittil i år ble på nesten 29,2 mrd.kr, mot 24,7 mrd. i fjor til samme tid. Økningen fra i fjor skyldes stor erstatningsvekst på motor (privat) med 884 mill.kr og på bygningsskader på næring med hele 2,2 mrd.kr. På næring har det vært både store branner, mye vannskader og avbrudd. Behandlingsforsikring, reise og båt har alle hatt stor erstatningsvekst fra samme periode i fjor. Det var også mer vinterlig i år enn i fjor, som dermed ga mer vannskader på private boliger og næringsbygg. Dessuten var mye glatt vinterføre tidligere i år, som forårsaket flere motorvognskader.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80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Motor – glatt føre i vinter – mer bilbruk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På motorkjøretøy samlet er det økning i antall meldte skader fra i fjor på 18%, hvor også kaskoskadene økte med 18 %. Erstatningene hittil i år er på 10,1 mrd.kr som er en økning på drøye 11% fra i fjor.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Samlet trafikkansvar-erstatning er på rundt 2,2 milliarder hittil i år; omtrent som i fjor. I fjor var det stor økning i kollisjonserstatning; mulig som følge av gjenåpning av samfunnet etter koronarestriksjoner slik som åpne grenser og mer nyttebiltrafikk.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Kaskoskadene er på 5,1 mrd.kr og økningen fra i fjor er på nesten 644 mill.kr. Erstatning etter glass- og tyveri (av og fra kjøretøy) økte prosentvis mest fra i fjor. Glasskader er på 1,03 mrd.kr hittil i år, mot 837 mill.kr i fjor – en økning på 23%. Antall glasskader økte med nesten 25% fra i fjor.  Erstatning etter tyveri av og fra kjøretøy er på 115 mill.kr hittil i år, en økning på 21% fra i fjor. Tyveriøkningen er særlig stor på to-hjulinger hvor antallet økte med 40% og erstatningene med drøye 60%. I tillegg har tyveri fra traktor/arbeidsmaskin økt mye, men her er fortsatt antallet lite; 165 hittil i år mot 99 i fjor, men erstatningene mer enn fordoblet seg fra 8,3 mill.kr i fjor til nå 17,8 mill.kr.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80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Hus, hjem, hytte – færre branner, mer vannskader, økende tyveri</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Erstatninger på private bygninger og innbo hittil i år er på rundt 5,3 mrd.kr, hvor brannskadene er på 1,6 mrd.kr som er litt lavere enn i fjor, mens vannskadene økte med 21% - fra 1,6 mrd.kr i fjor til nå 1,9 mrd.kr. I fjor var det en mer gunstig/mild vinter, mens det i år var frost og mye snø; snøsmeltingen ga også økte overvannskader. Antall skader etter tyveri/innbrudd økte ekstra mye i fjor (mulig som følge av gjenåpning av grensene etter korona-tiltak), og det er fortsatt vekst hittil i år; 3,5% økning i antall og 8% i erstatning. Det er særlig tyveri fra hjemforsikring som øker i antall, mens det er noe færre fra villa og hytte mot fjoråret. Men det er stadig dyrere objekter som stjeles; i gjennomsnitt kostet en innbruddskade nesten 22.000 kr fra villaer, og 41.500 kr fra hytter.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80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Næringsbygg og landbruk – flere større branner, økte vannskader og avbruddstap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På næring er erstatningene på bygg, maskiner og løsøre på 5,2 mrd.kr hittil i år, som er en økning på hele 75% fra i fjor, noe som blant annet skyldes store brannhendelser. Samlet er det brannerstatning for drøye 2 mrd.kr hittil i år som er en økning på 49% fra i fjor. Det er også økte vannskader; erstatningene økte med 25% fra i fjor og er på nesten 1,1 mrd.kr. Store hendelser i næring kan også gi store driftstap, noe som er tilfelle i år. Tyveri og innbrudd øker også her; det ble meldt 35% flere enn i fjor og erstatningene økte med 44%. Høye egenandeler og gode sikringstiltak gjør antakelig mye for at det er færre slike forsikringsmeldte skader på næring enn fra private boliger.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80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Reiseforsikring – flere reiseskader enn i 2019</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Første halvår i fjor var det fortsatt noe effekt av koronatiltak. Nå er antall meldte reiseskader hittil i år over 2019-nivå; bortsett fra etter reisesykdom hvor det fortsatt er færre skader enn i samme periode i 2019. I første halvår i 2019 var det totalt 164.500 reiseskader mot hittil i år nesten 176.000 skader. Størst økning fra 2019 er det på tyveri, ulykke og avbestilling. Antall sykdomsskader hittil i år er på 45.300 mot 49.200 i 2019. Kronekursen har vært ugunstig i år, slik at det også kan innvirke på erstatningskostnaden. Hittil i år er det erstatninger på 1,237 mrd.kr som er en økning på 6 % fra 1.halvår i 2019 (nominelt beløp). Fra i fjor er det en erstatningsvekst på nesten 50 %.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Fritidsbåt – varmt og tørt vær i juni 2023 </a:t>
          </a:r>
        </a:p>
        <a:p>
          <a:pPr marL="0" marR="0" lvl="0" indent="0" defTabSz="914400" rtl="0" eaLnBrk="1" fontAlgn="auto" latinLnBrk="0" hangingPunct="1">
            <a:lnSpc>
              <a:spcPct val="100000"/>
            </a:lnSpc>
            <a:spcBef>
              <a:spcPts val="0"/>
            </a:spcBef>
            <a:spcAft>
              <a:spcPts val="0"/>
            </a:spcAft>
            <a:buClrTx/>
            <a:buSzTx/>
            <a:buFontTx/>
            <a:buNone/>
            <a:tabLst/>
            <a:defRPr/>
          </a:pPr>
          <a:r>
            <a:rPr lang="nb-NO" sz="900">
              <a:effectLst/>
              <a:latin typeface="Times New Roman" panose="02020603050405020304" pitchFamily="18" charset="0"/>
              <a:ea typeface="+mn-ea"/>
              <a:cs typeface="Times New Roman" panose="02020603050405020304" pitchFamily="18" charset="0"/>
            </a:rPr>
            <a:t>Båtskadene varierer med sesong – og det var svært gunstig vær i juni i år i Sør-Norge. Hittil i år ble det meldt nesten 16% flere båtskader og nesten 50% mer i erstatning enn i fjor. Det er også økning fra i fjor på tyveri; men tyverierstatning utgjør ‘bare’ 38 mill.kr av fritidsbåterstatninger totalt (333 mill.kr i år). Havari og andre typer båtskader utgjør 266 mill.kr hittil, mot 179 mill.kr i fjor. I 2020 var det også gunstig juni og dessuten begrensing på utenlandsturer, så da var det omtrent like mange skader etter havari ol. som hittil i år, mens i år er skadene en del dyrere.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Behandlingsforsikring – økt bruk/behov som følge av hjemmekontor?</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Behandlingsforsikring har økende portefølje, så dermed øker naturlig nok bruken. Antall saker har økt med 32 % fra i fjor; en del mer enn porteføljeveksten som var på 9 %. Det er stor økning i bruk av psykologtjenester. Noe som kan ha sammenheng med at flere og flere forsikringsselskaper nå har dette inkludert i forsikringsavtalen. Hovedposten av totale erstatninger på 1,3 mrd.kr hittil i år er spesialist/diagnostikk med 400 mill.kr og operasjoner med 384 mill.kr. Men det er også sterk vekst i både bruk (+42%) og kostnad til fysioterapi/kiropraktikk - nesten 300 mill.kr hittil i år som er økning på hele 48% fra i fjor.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nb-NO"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381000</xdr:colOff>
      <xdr:row>51</xdr:row>
      <xdr:rowOff>0</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12775"/>
          <a:ext cx="2889250" cy="95472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endParaRPr lang="en-US" sz="1200" b="0" i="0" strike="noStrike">
            <a:solidFill>
              <a:srgbClr val="000000"/>
            </a:solidFill>
            <a:latin typeface="Times New Roman"/>
            <a:cs typeface="Times New Roman"/>
          </a:endParaRPr>
        </a:p>
        <a:p>
          <a:pPr algn="l" rtl="0">
            <a:defRPr sz="1000"/>
          </a:pPr>
          <a:r>
            <a:rPr lang="en-US" sz="1050" b="0" i="0" strike="noStrike">
              <a:solidFill>
                <a:srgbClr val="000000"/>
              </a:solidFill>
              <a:latin typeface="Times New Roman" pitchFamily="18" charset="0"/>
              <a:ea typeface="+mn-ea"/>
              <a:cs typeface="Times New Roman" pitchFamily="18" charset="0"/>
            </a:rPr>
            <a:t>   Codan Forsikring          </a:t>
          </a:r>
        </a:p>
        <a:p>
          <a:pPr algn="l" rtl="0">
            <a:defRPr sz="1000"/>
          </a:pPr>
          <a:r>
            <a:rPr lang="en-US" sz="1050" b="0" i="0" strike="noStrike">
              <a:solidFill>
                <a:srgbClr val="000000"/>
              </a:solidFill>
              <a:latin typeface="Times New Roman" pitchFamily="18" charset="0"/>
              <a:ea typeface="+mn-ea"/>
              <a:cs typeface="Times New Roman" pitchFamily="18" charset="0"/>
            </a:rPr>
            <a:t>   Danica Pensjonsforsikring    </a:t>
          </a:r>
        </a:p>
        <a:p>
          <a:pPr algn="l" rtl="0">
            <a:defRPr sz="1000"/>
          </a:pPr>
          <a:r>
            <a:rPr lang="en-US" sz="1050" b="0" i="0" strike="noStrike">
              <a:solidFill>
                <a:srgbClr val="000000"/>
              </a:solidFill>
              <a:latin typeface="Times New Roman" pitchFamily="18" charset="0"/>
              <a:ea typeface="+mn-ea"/>
              <a:cs typeface="Times New Roman" pitchFamily="18" charset="0"/>
            </a:rPr>
            <a:t>   DNB Livsforsikring    </a:t>
          </a:r>
        </a:p>
        <a:p>
          <a:pPr algn="l" rtl="0">
            <a:defRPr sz="1000"/>
          </a:pPr>
          <a:r>
            <a:rPr lang="en-US" sz="1050" b="0" i="0" strike="noStrike">
              <a:solidFill>
                <a:srgbClr val="000000"/>
              </a:solidFill>
              <a:latin typeface="Times New Roman" pitchFamily="18" charset="0"/>
              <a:ea typeface="+mn-ea"/>
              <a:cs typeface="Times New Roman" pitchFamily="18" charset="0"/>
            </a:rPr>
            <a:t>   Eika Forsikring     </a:t>
          </a:r>
        </a:p>
        <a:p>
          <a:pPr algn="l" rtl="0">
            <a:defRPr sz="1000"/>
          </a:pPr>
          <a:r>
            <a:rPr lang="en-US" sz="1050" b="0" i="0" strike="noStrike">
              <a:solidFill>
                <a:srgbClr val="000000"/>
              </a:solidFill>
              <a:latin typeface="Times New Roman" pitchFamily="18" charset="0"/>
              <a:ea typeface="+mn-ea"/>
              <a:cs typeface="Times New Roman" pitchFamily="18" charset="0"/>
            </a:rPr>
            <a:t>   Eir Försäkring AB     </a:t>
          </a:r>
        </a:p>
        <a:p>
          <a:pPr algn="l" rtl="0">
            <a:defRPr sz="1000"/>
          </a:pPr>
          <a:r>
            <a:rPr lang="en-US" sz="1050" b="0" i="0" strike="noStrike">
              <a:solidFill>
                <a:srgbClr val="000000"/>
              </a:solidFill>
              <a:latin typeface="Times New Roman" pitchFamily="18" charset="0"/>
              <a:ea typeface="+mn-ea"/>
              <a:cs typeface="Times New Roman" pitchFamily="18" charset="0"/>
            </a:rPr>
            <a:t>   Euro Accident          </a:t>
          </a:r>
        </a:p>
        <a:p>
          <a:pPr algn="l" rtl="0">
            <a:defRPr sz="1000"/>
          </a:pPr>
          <a:r>
            <a:rPr lang="en-US" sz="1050" b="0" i="0" strike="noStrike">
              <a:solidFill>
                <a:srgbClr val="000000"/>
              </a:solidFill>
              <a:latin typeface="Times New Roman" pitchFamily="18" charset="0"/>
              <a:ea typeface="+mn-ea"/>
              <a:cs typeface="Times New Roman" pitchFamily="18" charset="0"/>
            </a:rPr>
            <a:t>   Euro Insurance LTD     </a:t>
          </a:r>
        </a:p>
        <a:p>
          <a:pPr algn="l" rtl="0">
            <a:defRPr sz="1000"/>
          </a:pPr>
          <a:r>
            <a:rPr lang="en-US" sz="1050" b="0" i="0" strike="noStrike">
              <a:solidFill>
                <a:srgbClr val="000000"/>
              </a:solidFill>
              <a:latin typeface="Times New Roman" pitchFamily="18" charset="0"/>
              <a:ea typeface="+mn-ea"/>
              <a:cs typeface="Times New Roman" pitchFamily="18" charset="0"/>
            </a:rPr>
            <a:t>   Fremtind     </a:t>
          </a:r>
        </a:p>
        <a:p>
          <a:pPr algn="l" rtl="0">
            <a:defRPr sz="1000"/>
          </a:pPr>
          <a:r>
            <a:rPr lang="en-US" sz="1050" b="0" i="0" strike="noStrike">
              <a:solidFill>
                <a:srgbClr val="000000"/>
              </a:solidFill>
              <a:latin typeface="Times New Roman" pitchFamily="18" charset="0"/>
              <a:ea typeface="+mn-ea"/>
              <a:cs typeface="Times New Roman" pitchFamily="18" charset="0"/>
            </a:rPr>
            <a:t>   Frende Forsikring     </a:t>
          </a:r>
        </a:p>
        <a:p>
          <a:pPr algn="l" rtl="0">
            <a:defRPr sz="1000"/>
          </a:pPr>
          <a:r>
            <a:rPr lang="en-US" sz="1050" b="0" i="0" strike="noStrike">
              <a:solidFill>
                <a:srgbClr val="000000"/>
              </a:solidFill>
              <a:latin typeface="Times New Roman" pitchFamily="18" charset="0"/>
              <a:ea typeface="+mn-ea"/>
              <a:cs typeface="Times New Roman" pitchFamily="18" charset="0"/>
            </a:rPr>
            <a:t>   Gjensidige     </a:t>
          </a:r>
        </a:p>
        <a:p>
          <a:pPr algn="l" rtl="0">
            <a:defRPr sz="1000"/>
          </a:pPr>
          <a:r>
            <a:rPr lang="en-US" sz="1050" b="0" i="0" strike="noStrike">
              <a:solidFill>
                <a:srgbClr val="000000"/>
              </a:solidFill>
              <a:latin typeface="Times New Roman" pitchFamily="18" charset="0"/>
              <a:ea typeface="+mn-ea"/>
              <a:cs typeface="Times New Roman" pitchFamily="18" charset="0"/>
            </a:rPr>
            <a:t>   Granne forsikring (tidl. Møretrygd)     </a:t>
          </a:r>
        </a:p>
        <a:p>
          <a:pPr algn="l" rtl="0">
            <a:defRPr sz="1000"/>
          </a:pPr>
          <a:r>
            <a:rPr lang="en-US" sz="1050" b="0" i="0" strike="noStrike">
              <a:solidFill>
                <a:srgbClr val="000000"/>
              </a:solidFill>
              <a:latin typeface="Times New Roman" pitchFamily="18" charset="0"/>
              <a:ea typeface="+mn-ea"/>
              <a:cs typeface="Times New Roman" pitchFamily="18" charset="0"/>
            </a:rPr>
            <a:t>   HDI Global Specialty SE     </a:t>
          </a:r>
        </a:p>
        <a:p>
          <a:pPr algn="l" rtl="0">
            <a:defRPr sz="1000"/>
          </a:pPr>
          <a:r>
            <a:rPr lang="en-US" sz="1050" b="0" i="0" strike="noStrike">
              <a:solidFill>
                <a:srgbClr val="000000"/>
              </a:solidFill>
              <a:latin typeface="Times New Roman" pitchFamily="18" charset="0"/>
              <a:ea typeface="+mn-ea"/>
              <a:cs typeface="Times New Roman" pitchFamily="18" charset="0"/>
            </a:rPr>
            <a:t>   If     </a:t>
          </a:r>
        </a:p>
        <a:p>
          <a:pPr algn="l" rtl="0">
            <a:defRPr sz="1000"/>
          </a:pPr>
          <a:r>
            <a:rPr lang="en-US" sz="1050" b="0" i="0" strike="noStrike">
              <a:solidFill>
                <a:srgbClr val="000000"/>
              </a:solidFill>
              <a:latin typeface="Times New Roman" pitchFamily="18" charset="0"/>
              <a:ea typeface="+mn-ea"/>
              <a:cs typeface="Times New Roman" pitchFamily="18" charset="0"/>
            </a:rPr>
            <a:t>   Insr     </a:t>
          </a:r>
        </a:p>
        <a:p>
          <a:pPr algn="l" rtl="0">
            <a:defRPr sz="1000"/>
          </a:pPr>
          <a:r>
            <a:rPr lang="en-US" sz="1050" b="0" i="0" strike="noStrike">
              <a:solidFill>
                <a:srgbClr val="000000"/>
              </a:solidFill>
              <a:latin typeface="Times New Roman" pitchFamily="18" charset="0"/>
              <a:ea typeface="+mn-ea"/>
              <a:cs typeface="Times New Roman" pitchFamily="18" charset="0"/>
            </a:rPr>
            <a:t>   Jernbanepersonalets bank og forsikring          </a:t>
          </a:r>
        </a:p>
        <a:p>
          <a:pPr algn="l" rtl="0">
            <a:defRPr sz="1000"/>
          </a:pPr>
          <a:r>
            <a:rPr lang="en-US" sz="1050" b="0" i="0" strike="noStrike">
              <a:solidFill>
                <a:srgbClr val="000000"/>
              </a:solidFill>
              <a:latin typeface="Times New Roman" pitchFamily="18" charset="0"/>
              <a:ea typeface="+mn-ea"/>
              <a:cs typeface="Times New Roman" pitchFamily="18" charset="0"/>
            </a:rPr>
            <a:t>   KLP skadeforsikring     </a:t>
          </a:r>
        </a:p>
        <a:p>
          <a:pPr algn="l" rtl="0">
            <a:defRPr sz="1000"/>
          </a:pPr>
          <a:r>
            <a:rPr lang="en-US" sz="1050" b="0" i="0" strike="noStrike">
              <a:solidFill>
                <a:srgbClr val="000000"/>
              </a:solidFill>
              <a:latin typeface="Times New Roman" pitchFamily="18" charset="0"/>
              <a:ea typeface="+mn-ea"/>
              <a:cs typeface="Times New Roman" pitchFamily="18" charset="0"/>
            </a:rPr>
            <a:t>   KNIF Trygghet Forsikring AS     </a:t>
          </a:r>
        </a:p>
        <a:p>
          <a:pPr algn="l" rtl="0">
            <a:defRPr sz="1000"/>
          </a:pPr>
          <a:r>
            <a:rPr lang="en-US" sz="1050" b="0" i="0" strike="noStrike">
              <a:solidFill>
                <a:srgbClr val="000000"/>
              </a:solidFill>
              <a:latin typeface="Times New Roman" pitchFamily="18" charset="0"/>
              <a:ea typeface="+mn-ea"/>
              <a:cs typeface="Times New Roman" pitchFamily="18" charset="0"/>
            </a:rPr>
            <a:t>   Landkreditt Forsikring     </a:t>
          </a:r>
        </a:p>
        <a:p>
          <a:pPr algn="l" rtl="0">
            <a:defRPr sz="1000"/>
          </a:pPr>
          <a:r>
            <a:rPr lang="en-US" sz="1050" b="0" i="0" strike="noStrike">
              <a:solidFill>
                <a:srgbClr val="000000"/>
              </a:solidFill>
              <a:latin typeface="Times New Roman" pitchFamily="18" charset="0"/>
              <a:ea typeface="+mn-ea"/>
              <a:cs typeface="Times New Roman" pitchFamily="18" charset="0"/>
            </a:rPr>
            <a:t>   Ly Forsikring     </a:t>
          </a:r>
        </a:p>
        <a:p>
          <a:pPr algn="l" rtl="0">
            <a:defRPr sz="1000"/>
          </a:pPr>
          <a:r>
            <a:rPr lang="en-US" sz="1050" b="0" i="0" strike="noStrike">
              <a:solidFill>
                <a:srgbClr val="000000"/>
              </a:solidFill>
              <a:latin typeface="Times New Roman" pitchFamily="18" charset="0"/>
              <a:ea typeface="+mn-ea"/>
              <a:cs typeface="Times New Roman" pitchFamily="18" charset="0"/>
            </a:rPr>
            <a:t>   Nordea     </a:t>
          </a:r>
        </a:p>
        <a:p>
          <a:pPr algn="l" rtl="0">
            <a:defRPr sz="1000"/>
          </a:pPr>
          <a:r>
            <a:rPr lang="en-US" sz="1050" b="0" i="0" strike="noStrike">
              <a:solidFill>
                <a:srgbClr val="000000"/>
              </a:solidFill>
              <a:latin typeface="Times New Roman" pitchFamily="18" charset="0"/>
              <a:ea typeface="+mn-ea"/>
              <a:cs typeface="Times New Roman" pitchFamily="18" charset="0"/>
            </a:rPr>
            <a:t>   Oslo Forsikring     </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          </a:t>
          </a:r>
        </a:p>
        <a:p>
          <a:pPr algn="l" rtl="0">
            <a:defRPr sz="1000"/>
          </a:pPr>
          <a:r>
            <a:rPr lang="en-US" sz="1050" b="0" i="0" strike="noStrike">
              <a:solidFill>
                <a:srgbClr val="000000"/>
              </a:solidFill>
              <a:latin typeface="Times New Roman" pitchFamily="18" charset="0"/>
              <a:ea typeface="+mn-ea"/>
              <a:cs typeface="Times New Roman" pitchFamily="18" charset="0"/>
            </a:rPr>
            <a:t>   Protector Forsikring     </a:t>
          </a:r>
        </a:p>
        <a:p>
          <a:pPr algn="l" rtl="0">
            <a:defRPr sz="1000"/>
          </a:pPr>
          <a:r>
            <a:rPr lang="en-US" sz="1050" b="0" i="0" strike="noStrike">
              <a:solidFill>
                <a:srgbClr val="000000"/>
              </a:solidFill>
              <a:latin typeface="Times New Roman" pitchFamily="18" charset="0"/>
              <a:ea typeface="+mn-ea"/>
              <a:cs typeface="Times New Roman" pitchFamily="18" charset="0"/>
            </a:rPr>
            <a:t>   Skogbrand     </a:t>
          </a:r>
        </a:p>
        <a:p>
          <a:pPr algn="l" rtl="0">
            <a:defRPr sz="1000"/>
          </a:pPr>
          <a:r>
            <a:rPr lang="en-US" sz="1050" b="0" i="0" strike="noStrike">
              <a:solidFill>
                <a:srgbClr val="000000"/>
              </a:solidFill>
              <a:latin typeface="Times New Roman" pitchFamily="18" charset="0"/>
              <a:ea typeface="+mn-ea"/>
              <a:cs typeface="Times New Roman" pitchFamily="18" charset="0"/>
            </a:rPr>
            <a:t>   Storebrand          </a:t>
          </a:r>
        </a:p>
        <a:p>
          <a:pPr algn="l" rtl="0">
            <a:defRPr sz="1000"/>
          </a:pPr>
          <a:r>
            <a:rPr lang="en-US" sz="1050" b="0" i="0" strike="noStrike">
              <a:solidFill>
                <a:srgbClr val="000000"/>
              </a:solidFill>
              <a:latin typeface="Times New Roman" pitchFamily="18" charset="0"/>
              <a:ea typeface="+mn-ea"/>
              <a:cs typeface="Times New Roman" pitchFamily="18" charset="0"/>
            </a:rPr>
            <a:t>   Telenor Forsikring     </a:t>
          </a:r>
        </a:p>
        <a:p>
          <a:pPr algn="l" rtl="0">
            <a:defRPr sz="1000"/>
          </a:pPr>
          <a:r>
            <a:rPr lang="en-US" sz="1050" b="0" i="0" strike="noStrike">
              <a:solidFill>
                <a:srgbClr val="000000"/>
              </a:solidFill>
              <a:latin typeface="Times New Roman" pitchFamily="18" charset="0"/>
              <a:ea typeface="+mn-ea"/>
              <a:cs typeface="Times New Roman" pitchFamily="18" charset="0"/>
            </a:rPr>
            <a:t>   Tryg     </a:t>
          </a:r>
        </a:p>
        <a:p>
          <a:pPr algn="l" rtl="0">
            <a:defRPr sz="1000"/>
          </a:pPr>
          <a:r>
            <a:rPr lang="en-US" sz="1050" b="0" i="0" strike="noStrike">
              <a:solidFill>
                <a:srgbClr val="000000"/>
              </a:solidFill>
              <a:latin typeface="Times New Roman" pitchFamily="18" charset="0"/>
              <a:ea typeface="+mn-ea"/>
              <a:cs typeface="Times New Roman" pitchFamily="18" charset="0"/>
            </a:rPr>
            <a:t>   W. R. Berkley     </a:t>
          </a:r>
        </a:p>
        <a:p>
          <a:pPr algn="l" rtl="0">
            <a:defRPr sz="1000"/>
          </a:pPr>
          <a:r>
            <a:rPr lang="en-US" sz="1050" b="0" i="0" strike="noStrike">
              <a:solidFill>
                <a:srgbClr val="000000"/>
              </a:solidFill>
              <a:latin typeface="Times New Roman" pitchFamily="18" charset="0"/>
              <a:ea typeface="+mn-ea"/>
              <a:cs typeface="Times New Roman" pitchFamily="18" charset="0"/>
            </a:rPr>
            <a:t>   WaterCircles Forsikring      </a:t>
          </a:r>
        </a:p>
        <a:p>
          <a:pPr algn="l" rtl="0">
            <a:defRPr sz="1000"/>
          </a:pPr>
          <a:r>
            <a:rPr lang="en-US" sz="1050" b="0" i="0" strike="noStrike">
              <a:solidFill>
                <a:srgbClr val="000000"/>
              </a:solidFill>
              <a:latin typeface="Times New Roman" pitchFamily="18" charset="0"/>
              <a:ea typeface="+mn-ea"/>
              <a:cs typeface="Times New Roman" pitchFamily="18" charset="0"/>
            </a:rPr>
            <a:t>   YouPlus Livsforsikring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1">
              <a:effectLst/>
              <a:latin typeface="Times New Roman" panose="02020603050405020304" pitchFamily="18" charset="0"/>
              <a:ea typeface="+mn-ea"/>
              <a:cs typeface="Times New Roman" panose="02020603050405020304" pitchFamily="18" charset="0"/>
            </a:rPr>
            <a:t>Naturskadeutbetalingene</a:t>
          </a:r>
          <a:r>
            <a:rPr lang="en-US" sz="1200" b="0" i="0">
              <a:effectLst/>
              <a:latin typeface="Times New Roman" panose="02020603050405020304" pitchFamily="18" charset="0"/>
              <a:ea typeface="+mn-ea"/>
              <a:cs typeface="Times New Roman" panose="02020603050405020304" pitchFamily="18" charset="0"/>
            </a:rPr>
            <a:t> er holdt utenfor statistikken. Det samme gjelder </a:t>
          </a:r>
          <a:r>
            <a:rPr lang="en-US" sz="1200" b="0" i="1">
              <a:effectLst/>
              <a:latin typeface="Times New Roman" panose="02020603050405020304" pitchFamily="18" charset="0"/>
              <a:ea typeface="+mn-ea"/>
              <a:cs typeface="Times New Roman" panose="02020603050405020304" pitchFamily="18" charset="0"/>
            </a:rPr>
            <a:t>kreditt</a:t>
          </a:r>
          <a:r>
            <a:rPr lang="en-US" sz="1200" b="0" i="0">
              <a:effectLst/>
              <a:latin typeface="Times New Roman" panose="02020603050405020304" pitchFamily="18" charset="0"/>
              <a:ea typeface="+mn-ea"/>
              <a:cs typeface="Times New Roman" panose="02020603050405020304" pitchFamily="18" charset="0"/>
            </a:rPr>
            <a:t>- og </a:t>
          </a:r>
          <a:r>
            <a:rPr lang="en-US" sz="1200" b="0" i="1">
              <a:effectLst/>
              <a:latin typeface="Times New Roman" panose="02020603050405020304" pitchFamily="18" charset="0"/>
              <a:ea typeface="+mn-ea"/>
              <a:cs typeface="Times New Roman" panose="02020603050405020304" pitchFamily="18" charset="0"/>
            </a:rPr>
            <a:t>sjøforsikring.</a:t>
          </a:r>
          <a:endParaRPr lang="nb-NO" sz="1200">
            <a:effectLst/>
            <a:latin typeface="Times New Roman" panose="02020603050405020304" pitchFamily="18" charset="0"/>
            <a:cs typeface="Times New Roman" panose="02020603050405020304" pitchFamily="18" charset="0"/>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460375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968625" y="604537"/>
          <a:ext cx="2492375" cy="9539587"/>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(tall hittil i år).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a:t>
          </a:r>
          <a:r>
            <a:rPr lang="en-US" sz="1200" b="0" i="0" strike="noStrike">
              <a:solidFill>
                <a:srgbClr val="000000"/>
              </a:solidFill>
              <a:latin typeface="Times New Roman"/>
              <a:ea typeface="+mn-ea"/>
              <a:cs typeface="Times New Roman"/>
            </a:rPr>
            <a:t>tidsperiode statistikken omfatter (tall hittil i år). I </a:t>
          </a:r>
          <a:r>
            <a:rPr lang="en-US" sz="1200" b="0" i="0" strike="noStrike">
              <a:solidFill>
                <a:srgbClr val="000000"/>
              </a:solidFill>
              <a:latin typeface="Times New Roman"/>
              <a:cs typeface="Times New Roman"/>
            </a:rPr>
            <a:t>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Framskriving</a:t>
          </a:r>
        </a:p>
        <a:p>
          <a:pPr algn="l" rtl="0">
            <a:defRPr sz="1000"/>
          </a:pPr>
          <a:r>
            <a:rPr lang="en-US" sz="1200" b="0" i="0" strike="noStrike">
              <a:solidFill>
                <a:srgbClr val="000000"/>
              </a:solidFill>
              <a:latin typeface="Times New Roman"/>
              <a:cs typeface="Times New Roman"/>
            </a:rPr>
            <a:t>I rapporten for 1., 2. og 3. kvartal gis det en framskriving av antall skader og anslått erstatning for inneværende skadeår. Alle slike tall er merket med *. Framskrivingen gir bare uttrykk for hva årsresultatet blir om den gjenværende del av året utvikler seg  på samme måte som de to foregående skadeår, gitt volumet for antall skader og anslått erstatning hittil i år. Framskrivingen blir derfor særlig sårbar hvis det er meldt storskader tidlig i året, eller ved andre spesielle hendelser som medfører uvanlige forsikringsår. Spesielt vil årene 2020 og 2021 (år med mange korona-tiltak), kunne inneholde «dårlige» framskrivings-grunnlag for hva som kan inntreffe resten av året, da disse årene sannsynligvis ikke vil følge «vanlig» utvikling, men utvikle seg i henhold til pandemiutviklingen og ulike tiltak fra Norges myndigheter.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454823</xdr:colOff>
      <xdr:row>4</xdr:row>
      <xdr:rowOff>66675</xdr:rowOff>
    </xdr:from>
    <xdr:to>
      <xdr:col>13</xdr:col>
      <xdr:colOff>721523</xdr:colOff>
      <xdr:row>50</xdr:row>
      <xdr:rowOff>133350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205792" y="578644"/>
          <a:ext cx="2552700" cy="9377362"/>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 val="Forside"/>
      <sheetName val="DATA_P1"/>
      <sheetName val="DATA_P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57"/>
  <sheetViews>
    <sheetView showGridLines="0" showRowColHeaders="0" tabSelected="1" zoomScale="65" zoomScaleNormal="65" zoomScaleSheetLayoutView="100" workbookViewId="0"/>
  </sheetViews>
  <sheetFormatPr defaultColWidth="11.42578125" defaultRowHeight="12.75" x14ac:dyDescent="0.2"/>
  <cols>
    <col min="1" max="1" width="16.28515625" style="151" customWidth="1"/>
    <col min="2" max="4" width="11.42578125" style="151"/>
    <col min="5" max="5" width="14.140625" style="151" bestFit="1" customWidth="1"/>
    <col min="6" max="7" width="11.42578125" style="151"/>
    <col min="8" max="8" width="13.42578125" style="151" customWidth="1"/>
    <col min="9" max="9" width="11.42578125" style="151"/>
    <col min="10" max="10" width="13.42578125" style="151" bestFit="1" customWidth="1"/>
    <col min="11" max="256" width="11.42578125" style="151"/>
    <col min="257" max="257" width="16.28515625" style="151" customWidth="1"/>
    <col min="258" max="260" width="11.42578125" style="151"/>
    <col min="261" max="261" width="14.140625" style="151" bestFit="1" customWidth="1"/>
    <col min="262" max="263" width="11.42578125" style="151"/>
    <col min="264" max="264" width="13.42578125" style="151" customWidth="1"/>
    <col min="265" max="265" width="11.42578125" style="151"/>
    <col min="266" max="266" width="13.42578125" style="151" bestFit="1" customWidth="1"/>
    <col min="267" max="512" width="11.42578125" style="151"/>
    <col min="513" max="513" width="16.28515625" style="151" customWidth="1"/>
    <col min="514" max="516" width="11.42578125" style="151"/>
    <col min="517" max="517" width="14.140625" style="151" bestFit="1" customWidth="1"/>
    <col min="518" max="519" width="11.42578125" style="151"/>
    <col min="520" max="520" width="13.42578125" style="151" customWidth="1"/>
    <col min="521" max="521" width="11.42578125" style="151"/>
    <col min="522" max="522" width="13.42578125" style="151" bestFit="1" customWidth="1"/>
    <col min="523" max="768" width="11.42578125" style="151"/>
    <col min="769" max="769" width="16.28515625" style="151" customWidth="1"/>
    <col min="770" max="772" width="11.42578125" style="151"/>
    <col min="773" max="773" width="14.140625" style="151" bestFit="1" customWidth="1"/>
    <col min="774" max="775" width="11.42578125" style="151"/>
    <col min="776" max="776" width="13.42578125" style="151" customWidth="1"/>
    <col min="777" max="777" width="11.42578125" style="151"/>
    <col min="778" max="778" width="13.42578125" style="151" bestFit="1" customWidth="1"/>
    <col min="779" max="1024" width="11.42578125" style="151"/>
    <col min="1025" max="1025" width="16.28515625" style="151" customWidth="1"/>
    <col min="1026" max="1028" width="11.42578125" style="151"/>
    <col min="1029" max="1029" width="14.140625" style="151" bestFit="1" customWidth="1"/>
    <col min="1030" max="1031" width="11.42578125" style="151"/>
    <col min="1032" max="1032" width="13.42578125" style="151" customWidth="1"/>
    <col min="1033" max="1033" width="11.42578125" style="151"/>
    <col min="1034" max="1034" width="13.42578125" style="151" bestFit="1" customWidth="1"/>
    <col min="1035" max="1280" width="11.42578125" style="151"/>
    <col min="1281" max="1281" width="16.28515625" style="151" customWidth="1"/>
    <col min="1282" max="1284" width="11.42578125" style="151"/>
    <col min="1285" max="1285" width="14.140625" style="151" bestFit="1" customWidth="1"/>
    <col min="1286" max="1287" width="11.42578125" style="151"/>
    <col min="1288" max="1288" width="13.42578125" style="151" customWidth="1"/>
    <col min="1289" max="1289" width="11.42578125" style="151"/>
    <col min="1290" max="1290" width="13.42578125" style="151" bestFit="1" customWidth="1"/>
    <col min="1291" max="1536" width="11.42578125" style="151"/>
    <col min="1537" max="1537" width="16.28515625" style="151" customWidth="1"/>
    <col min="1538" max="1540" width="11.42578125" style="151"/>
    <col min="1541" max="1541" width="14.140625" style="151" bestFit="1" customWidth="1"/>
    <col min="1542" max="1543" width="11.42578125" style="151"/>
    <col min="1544" max="1544" width="13.42578125" style="151" customWidth="1"/>
    <col min="1545" max="1545" width="11.42578125" style="151"/>
    <col min="1546" max="1546" width="13.42578125" style="151" bestFit="1" customWidth="1"/>
    <col min="1547" max="1792" width="11.42578125" style="151"/>
    <col min="1793" max="1793" width="16.28515625" style="151" customWidth="1"/>
    <col min="1794" max="1796" width="11.42578125" style="151"/>
    <col min="1797" max="1797" width="14.140625" style="151" bestFit="1" customWidth="1"/>
    <col min="1798" max="1799" width="11.42578125" style="151"/>
    <col min="1800" max="1800" width="13.42578125" style="151" customWidth="1"/>
    <col min="1801" max="1801" width="11.42578125" style="151"/>
    <col min="1802" max="1802" width="13.42578125" style="151" bestFit="1" customWidth="1"/>
    <col min="1803" max="2048" width="11.42578125" style="151"/>
    <col min="2049" max="2049" width="16.28515625" style="151" customWidth="1"/>
    <col min="2050" max="2052" width="11.42578125" style="151"/>
    <col min="2053" max="2053" width="14.140625" style="151" bestFit="1" customWidth="1"/>
    <col min="2054" max="2055" width="11.42578125" style="151"/>
    <col min="2056" max="2056" width="13.42578125" style="151" customWidth="1"/>
    <col min="2057" max="2057" width="11.42578125" style="151"/>
    <col min="2058" max="2058" width="13.42578125" style="151" bestFit="1" customWidth="1"/>
    <col min="2059" max="2304" width="11.42578125" style="151"/>
    <col min="2305" max="2305" width="16.28515625" style="151" customWidth="1"/>
    <col min="2306" max="2308" width="11.42578125" style="151"/>
    <col min="2309" max="2309" width="14.140625" style="151" bestFit="1" customWidth="1"/>
    <col min="2310" max="2311" width="11.42578125" style="151"/>
    <col min="2312" max="2312" width="13.42578125" style="151" customWidth="1"/>
    <col min="2313" max="2313" width="11.42578125" style="151"/>
    <col min="2314" max="2314" width="13.42578125" style="151" bestFit="1" customWidth="1"/>
    <col min="2315" max="2560" width="11.42578125" style="151"/>
    <col min="2561" max="2561" width="16.28515625" style="151" customWidth="1"/>
    <col min="2562" max="2564" width="11.42578125" style="151"/>
    <col min="2565" max="2565" width="14.140625" style="151" bestFit="1" customWidth="1"/>
    <col min="2566" max="2567" width="11.42578125" style="151"/>
    <col min="2568" max="2568" width="13.42578125" style="151" customWidth="1"/>
    <col min="2569" max="2569" width="11.42578125" style="151"/>
    <col min="2570" max="2570" width="13.42578125" style="151" bestFit="1" customWidth="1"/>
    <col min="2571" max="2816" width="11.42578125" style="151"/>
    <col min="2817" max="2817" width="16.28515625" style="151" customWidth="1"/>
    <col min="2818" max="2820" width="11.42578125" style="151"/>
    <col min="2821" max="2821" width="14.140625" style="151" bestFit="1" customWidth="1"/>
    <col min="2822" max="2823" width="11.42578125" style="151"/>
    <col min="2824" max="2824" width="13.42578125" style="151" customWidth="1"/>
    <col min="2825" max="2825" width="11.42578125" style="151"/>
    <col min="2826" max="2826" width="13.42578125" style="151" bestFit="1" customWidth="1"/>
    <col min="2827" max="3072" width="11.42578125" style="151"/>
    <col min="3073" max="3073" width="16.28515625" style="151" customWidth="1"/>
    <col min="3074" max="3076" width="11.42578125" style="151"/>
    <col min="3077" max="3077" width="14.140625" style="151" bestFit="1" customWidth="1"/>
    <col min="3078" max="3079" width="11.42578125" style="151"/>
    <col min="3080" max="3080" width="13.42578125" style="151" customWidth="1"/>
    <col min="3081" max="3081" width="11.42578125" style="151"/>
    <col min="3082" max="3082" width="13.42578125" style="151" bestFit="1" customWidth="1"/>
    <col min="3083" max="3328" width="11.42578125" style="151"/>
    <col min="3329" max="3329" width="16.28515625" style="151" customWidth="1"/>
    <col min="3330" max="3332" width="11.42578125" style="151"/>
    <col min="3333" max="3333" width="14.140625" style="151" bestFit="1" customWidth="1"/>
    <col min="3334" max="3335" width="11.42578125" style="151"/>
    <col min="3336" max="3336" width="13.42578125" style="151" customWidth="1"/>
    <col min="3337" max="3337" width="11.42578125" style="151"/>
    <col min="3338" max="3338" width="13.42578125" style="151" bestFit="1" customWidth="1"/>
    <col min="3339" max="3584" width="11.42578125" style="151"/>
    <col min="3585" max="3585" width="16.28515625" style="151" customWidth="1"/>
    <col min="3586" max="3588" width="11.42578125" style="151"/>
    <col min="3589" max="3589" width="14.140625" style="151" bestFit="1" customWidth="1"/>
    <col min="3590" max="3591" width="11.42578125" style="151"/>
    <col min="3592" max="3592" width="13.42578125" style="151" customWidth="1"/>
    <col min="3593" max="3593" width="11.42578125" style="151"/>
    <col min="3594" max="3594" width="13.42578125" style="151" bestFit="1" customWidth="1"/>
    <col min="3595" max="3840" width="11.42578125" style="151"/>
    <col min="3841" max="3841" width="16.28515625" style="151" customWidth="1"/>
    <col min="3842" max="3844" width="11.42578125" style="151"/>
    <col min="3845" max="3845" width="14.140625" style="151" bestFit="1" customWidth="1"/>
    <col min="3846" max="3847" width="11.42578125" style="151"/>
    <col min="3848" max="3848" width="13.42578125" style="151" customWidth="1"/>
    <col min="3849" max="3849" width="11.42578125" style="151"/>
    <col min="3850" max="3850" width="13.42578125" style="151" bestFit="1" customWidth="1"/>
    <col min="3851" max="4096" width="11.42578125" style="151"/>
    <col min="4097" max="4097" width="16.28515625" style="151" customWidth="1"/>
    <col min="4098" max="4100" width="11.42578125" style="151"/>
    <col min="4101" max="4101" width="14.140625" style="151" bestFit="1" customWidth="1"/>
    <col min="4102" max="4103" width="11.42578125" style="151"/>
    <col min="4104" max="4104" width="13.42578125" style="151" customWidth="1"/>
    <col min="4105" max="4105" width="11.42578125" style="151"/>
    <col min="4106" max="4106" width="13.42578125" style="151" bestFit="1" customWidth="1"/>
    <col min="4107" max="4352" width="11.42578125" style="151"/>
    <col min="4353" max="4353" width="16.28515625" style="151" customWidth="1"/>
    <col min="4354" max="4356" width="11.42578125" style="151"/>
    <col min="4357" max="4357" width="14.140625" style="151" bestFit="1" customWidth="1"/>
    <col min="4358" max="4359" width="11.42578125" style="151"/>
    <col min="4360" max="4360" width="13.42578125" style="151" customWidth="1"/>
    <col min="4361" max="4361" width="11.42578125" style="151"/>
    <col min="4362" max="4362" width="13.42578125" style="151" bestFit="1" customWidth="1"/>
    <col min="4363" max="4608" width="11.42578125" style="151"/>
    <col min="4609" max="4609" width="16.28515625" style="151" customWidth="1"/>
    <col min="4610" max="4612" width="11.42578125" style="151"/>
    <col min="4613" max="4613" width="14.140625" style="151" bestFit="1" customWidth="1"/>
    <col min="4614" max="4615" width="11.42578125" style="151"/>
    <col min="4616" max="4616" width="13.42578125" style="151" customWidth="1"/>
    <col min="4617" max="4617" width="11.42578125" style="151"/>
    <col min="4618" max="4618" width="13.42578125" style="151" bestFit="1" customWidth="1"/>
    <col min="4619" max="4864" width="11.42578125" style="151"/>
    <col min="4865" max="4865" width="16.28515625" style="151" customWidth="1"/>
    <col min="4866" max="4868" width="11.42578125" style="151"/>
    <col min="4869" max="4869" width="14.140625" style="151" bestFit="1" customWidth="1"/>
    <col min="4870" max="4871" width="11.42578125" style="151"/>
    <col min="4872" max="4872" width="13.42578125" style="151" customWidth="1"/>
    <col min="4873" max="4873" width="11.42578125" style="151"/>
    <col min="4874" max="4874" width="13.42578125" style="151" bestFit="1" customWidth="1"/>
    <col min="4875" max="5120" width="11.42578125" style="151"/>
    <col min="5121" max="5121" width="16.28515625" style="151" customWidth="1"/>
    <col min="5122" max="5124" width="11.42578125" style="151"/>
    <col min="5125" max="5125" width="14.140625" style="151" bestFit="1" customWidth="1"/>
    <col min="5126" max="5127" width="11.42578125" style="151"/>
    <col min="5128" max="5128" width="13.42578125" style="151" customWidth="1"/>
    <col min="5129" max="5129" width="11.42578125" style="151"/>
    <col min="5130" max="5130" width="13.42578125" style="151" bestFit="1" customWidth="1"/>
    <col min="5131" max="5376" width="11.42578125" style="151"/>
    <col min="5377" max="5377" width="16.28515625" style="151" customWidth="1"/>
    <col min="5378" max="5380" width="11.42578125" style="151"/>
    <col min="5381" max="5381" width="14.140625" style="151" bestFit="1" customWidth="1"/>
    <col min="5382" max="5383" width="11.42578125" style="151"/>
    <col min="5384" max="5384" width="13.42578125" style="151" customWidth="1"/>
    <col min="5385" max="5385" width="11.42578125" style="151"/>
    <col min="5386" max="5386" width="13.42578125" style="151" bestFit="1" customWidth="1"/>
    <col min="5387" max="5632" width="11.42578125" style="151"/>
    <col min="5633" max="5633" width="16.28515625" style="151" customWidth="1"/>
    <col min="5634" max="5636" width="11.42578125" style="151"/>
    <col min="5637" max="5637" width="14.140625" style="151" bestFit="1" customWidth="1"/>
    <col min="5638" max="5639" width="11.42578125" style="151"/>
    <col min="5640" max="5640" width="13.42578125" style="151" customWidth="1"/>
    <col min="5641" max="5641" width="11.42578125" style="151"/>
    <col min="5642" max="5642" width="13.42578125" style="151" bestFit="1" customWidth="1"/>
    <col min="5643" max="5888" width="11.42578125" style="151"/>
    <col min="5889" max="5889" width="16.28515625" style="151" customWidth="1"/>
    <col min="5890" max="5892" width="11.42578125" style="151"/>
    <col min="5893" max="5893" width="14.140625" style="151" bestFit="1" customWidth="1"/>
    <col min="5894" max="5895" width="11.42578125" style="151"/>
    <col min="5896" max="5896" width="13.42578125" style="151" customWidth="1"/>
    <col min="5897" max="5897" width="11.42578125" style="151"/>
    <col min="5898" max="5898" width="13.42578125" style="151" bestFit="1" customWidth="1"/>
    <col min="5899" max="6144" width="11.42578125" style="151"/>
    <col min="6145" max="6145" width="16.28515625" style="151" customWidth="1"/>
    <col min="6146" max="6148" width="11.42578125" style="151"/>
    <col min="6149" max="6149" width="14.140625" style="151" bestFit="1" customWidth="1"/>
    <col min="6150" max="6151" width="11.42578125" style="151"/>
    <col min="6152" max="6152" width="13.42578125" style="151" customWidth="1"/>
    <col min="6153" max="6153" width="11.42578125" style="151"/>
    <col min="6154" max="6154" width="13.42578125" style="151" bestFit="1" customWidth="1"/>
    <col min="6155" max="6400" width="11.42578125" style="151"/>
    <col min="6401" max="6401" width="16.28515625" style="151" customWidth="1"/>
    <col min="6402" max="6404" width="11.42578125" style="151"/>
    <col min="6405" max="6405" width="14.140625" style="151" bestFit="1" customWidth="1"/>
    <col min="6406" max="6407" width="11.42578125" style="151"/>
    <col min="6408" max="6408" width="13.42578125" style="151" customWidth="1"/>
    <col min="6409" max="6409" width="11.42578125" style="151"/>
    <col min="6410" max="6410" width="13.42578125" style="151" bestFit="1" customWidth="1"/>
    <col min="6411" max="6656" width="11.42578125" style="151"/>
    <col min="6657" max="6657" width="16.28515625" style="151" customWidth="1"/>
    <col min="6658" max="6660" width="11.42578125" style="151"/>
    <col min="6661" max="6661" width="14.140625" style="151" bestFit="1" customWidth="1"/>
    <col min="6662" max="6663" width="11.42578125" style="151"/>
    <col min="6664" max="6664" width="13.42578125" style="151" customWidth="1"/>
    <col min="6665" max="6665" width="11.42578125" style="151"/>
    <col min="6666" max="6666" width="13.42578125" style="151" bestFit="1" customWidth="1"/>
    <col min="6667" max="6912" width="11.42578125" style="151"/>
    <col min="6913" max="6913" width="16.28515625" style="151" customWidth="1"/>
    <col min="6914" max="6916" width="11.42578125" style="151"/>
    <col min="6917" max="6917" width="14.140625" style="151" bestFit="1" customWidth="1"/>
    <col min="6918" max="6919" width="11.42578125" style="151"/>
    <col min="6920" max="6920" width="13.42578125" style="151" customWidth="1"/>
    <col min="6921" max="6921" width="11.42578125" style="151"/>
    <col min="6922" max="6922" width="13.42578125" style="151" bestFit="1" customWidth="1"/>
    <col min="6923" max="7168" width="11.42578125" style="151"/>
    <col min="7169" max="7169" width="16.28515625" style="151" customWidth="1"/>
    <col min="7170" max="7172" width="11.42578125" style="151"/>
    <col min="7173" max="7173" width="14.140625" style="151" bestFit="1" customWidth="1"/>
    <col min="7174" max="7175" width="11.42578125" style="151"/>
    <col min="7176" max="7176" width="13.42578125" style="151" customWidth="1"/>
    <col min="7177" max="7177" width="11.42578125" style="151"/>
    <col min="7178" max="7178" width="13.42578125" style="151" bestFit="1" customWidth="1"/>
    <col min="7179" max="7424" width="11.42578125" style="151"/>
    <col min="7425" max="7425" width="16.28515625" style="151" customWidth="1"/>
    <col min="7426" max="7428" width="11.42578125" style="151"/>
    <col min="7429" max="7429" width="14.140625" style="151" bestFit="1" customWidth="1"/>
    <col min="7430" max="7431" width="11.42578125" style="151"/>
    <col min="7432" max="7432" width="13.42578125" style="151" customWidth="1"/>
    <col min="7433" max="7433" width="11.42578125" style="151"/>
    <col min="7434" max="7434" width="13.42578125" style="151" bestFit="1" customWidth="1"/>
    <col min="7435" max="7680" width="11.42578125" style="151"/>
    <col min="7681" max="7681" width="16.28515625" style="151" customWidth="1"/>
    <col min="7682" max="7684" width="11.42578125" style="151"/>
    <col min="7685" max="7685" width="14.140625" style="151" bestFit="1" customWidth="1"/>
    <col min="7686" max="7687" width="11.42578125" style="151"/>
    <col min="7688" max="7688" width="13.42578125" style="151" customWidth="1"/>
    <col min="7689" max="7689" width="11.42578125" style="151"/>
    <col min="7690" max="7690" width="13.42578125" style="151" bestFit="1" customWidth="1"/>
    <col min="7691" max="7936" width="11.42578125" style="151"/>
    <col min="7937" max="7937" width="16.28515625" style="151" customWidth="1"/>
    <col min="7938" max="7940" width="11.42578125" style="151"/>
    <col min="7941" max="7941" width="14.140625" style="151" bestFit="1" customWidth="1"/>
    <col min="7942" max="7943" width="11.42578125" style="151"/>
    <col min="7944" max="7944" width="13.42578125" style="151" customWidth="1"/>
    <col min="7945" max="7945" width="11.42578125" style="151"/>
    <col min="7946" max="7946" width="13.42578125" style="151" bestFit="1" customWidth="1"/>
    <col min="7947" max="8192" width="11.42578125" style="151"/>
    <col min="8193" max="8193" width="16.28515625" style="151" customWidth="1"/>
    <col min="8194" max="8196" width="11.42578125" style="151"/>
    <col min="8197" max="8197" width="14.140625" style="151" bestFit="1" customWidth="1"/>
    <col min="8198" max="8199" width="11.42578125" style="151"/>
    <col min="8200" max="8200" width="13.42578125" style="151" customWidth="1"/>
    <col min="8201" max="8201" width="11.42578125" style="151"/>
    <col min="8202" max="8202" width="13.42578125" style="151" bestFit="1" customWidth="1"/>
    <col min="8203" max="8448" width="11.42578125" style="151"/>
    <col min="8449" max="8449" width="16.28515625" style="151" customWidth="1"/>
    <col min="8450" max="8452" width="11.42578125" style="151"/>
    <col min="8453" max="8453" width="14.140625" style="151" bestFit="1" customWidth="1"/>
    <col min="8454" max="8455" width="11.42578125" style="151"/>
    <col min="8456" max="8456" width="13.42578125" style="151" customWidth="1"/>
    <col min="8457" max="8457" width="11.42578125" style="151"/>
    <col min="8458" max="8458" width="13.42578125" style="151" bestFit="1" customWidth="1"/>
    <col min="8459" max="8704" width="11.42578125" style="151"/>
    <col min="8705" max="8705" width="16.28515625" style="151" customWidth="1"/>
    <col min="8706" max="8708" width="11.42578125" style="151"/>
    <col min="8709" max="8709" width="14.140625" style="151" bestFit="1" customWidth="1"/>
    <col min="8710" max="8711" width="11.42578125" style="151"/>
    <col min="8712" max="8712" width="13.42578125" style="151" customWidth="1"/>
    <col min="8713" max="8713" width="11.42578125" style="151"/>
    <col min="8714" max="8714" width="13.42578125" style="151" bestFit="1" customWidth="1"/>
    <col min="8715" max="8960" width="11.42578125" style="151"/>
    <col min="8961" max="8961" width="16.28515625" style="151" customWidth="1"/>
    <col min="8962" max="8964" width="11.42578125" style="151"/>
    <col min="8965" max="8965" width="14.140625" style="151" bestFit="1" customWidth="1"/>
    <col min="8966" max="8967" width="11.42578125" style="151"/>
    <col min="8968" max="8968" width="13.42578125" style="151" customWidth="1"/>
    <col min="8969" max="8969" width="11.42578125" style="151"/>
    <col min="8970" max="8970" width="13.42578125" style="151" bestFit="1" customWidth="1"/>
    <col min="8971" max="9216" width="11.42578125" style="151"/>
    <col min="9217" max="9217" width="16.28515625" style="151" customWidth="1"/>
    <col min="9218" max="9220" width="11.42578125" style="151"/>
    <col min="9221" max="9221" width="14.140625" style="151" bestFit="1" customWidth="1"/>
    <col min="9222" max="9223" width="11.42578125" style="151"/>
    <col min="9224" max="9224" width="13.42578125" style="151" customWidth="1"/>
    <col min="9225" max="9225" width="11.42578125" style="151"/>
    <col min="9226" max="9226" width="13.42578125" style="151" bestFit="1" customWidth="1"/>
    <col min="9227" max="9472" width="11.42578125" style="151"/>
    <col min="9473" max="9473" width="16.28515625" style="151" customWidth="1"/>
    <col min="9474" max="9476" width="11.42578125" style="151"/>
    <col min="9477" max="9477" width="14.140625" style="151" bestFit="1" customWidth="1"/>
    <col min="9478" max="9479" width="11.42578125" style="151"/>
    <col min="9480" max="9480" width="13.42578125" style="151" customWidth="1"/>
    <col min="9481" max="9481" width="11.42578125" style="151"/>
    <col min="9482" max="9482" width="13.42578125" style="151" bestFit="1" customWidth="1"/>
    <col min="9483" max="9728" width="11.42578125" style="151"/>
    <col min="9729" max="9729" width="16.28515625" style="151" customWidth="1"/>
    <col min="9730" max="9732" width="11.42578125" style="151"/>
    <col min="9733" max="9733" width="14.140625" style="151" bestFit="1" customWidth="1"/>
    <col min="9734" max="9735" width="11.42578125" style="151"/>
    <col min="9736" max="9736" width="13.42578125" style="151" customWidth="1"/>
    <col min="9737" max="9737" width="11.42578125" style="151"/>
    <col min="9738" max="9738" width="13.42578125" style="151" bestFit="1" customWidth="1"/>
    <col min="9739" max="9984" width="11.42578125" style="151"/>
    <col min="9985" max="9985" width="16.28515625" style="151" customWidth="1"/>
    <col min="9986" max="9988" width="11.42578125" style="151"/>
    <col min="9989" max="9989" width="14.140625" style="151" bestFit="1" customWidth="1"/>
    <col min="9990" max="9991" width="11.42578125" style="151"/>
    <col min="9992" max="9992" width="13.42578125" style="151" customWidth="1"/>
    <col min="9993" max="9993" width="11.42578125" style="151"/>
    <col min="9994" max="9994" width="13.42578125" style="151" bestFit="1" customWidth="1"/>
    <col min="9995" max="10240" width="11.42578125" style="151"/>
    <col min="10241" max="10241" width="16.28515625" style="151" customWidth="1"/>
    <col min="10242" max="10244" width="11.42578125" style="151"/>
    <col min="10245" max="10245" width="14.140625" style="151" bestFit="1" customWidth="1"/>
    <col min="10246" max="10247" width="11.42578125" style="151"/>
    <col min="10248" max="10248" width="13.42578125" style="151" customWidth="1"/>
    <col min="10249" max="10249" width="11.42578125" style="151"/>
    <col min="10250" max="10250" width="13.42578125" style="151" bestFit="1" customWidth="1"/>
    <col min="10251" max="10496" width="11.42578125" style="151"/>
    <col min="10497" max="10497" width="16.28515625" style="151" customWidth="1"/>
    <col min="10498" max="10500" width="11.42578125" style="151"/>
    <col min="10501" max="10501" width="14.140625" style="151" bestFit="1" customWidth="1"/>
    <col min="10502" max="10503" width="11.42578125" style="151"/>
    <col min="10504" max="10504" width="13.42578125" style="151" customWidth="1"/>
    <col min="10505" max="10505" width="11.42578125" style="151"/>
    <col min="10506" max="10506" width="13.42578125" style="151" bestFit="1" customWidth="1"/>
    <col min="10507" max="10752" width="11.42578125" style="151"/>
    <col min="10753" max="10753" width="16.28515625" style="151" customWidth="1"/>
    <col min="10754" max="10756" width="11.42578125" style="151"/>
    <col min="10757" max="10757" width="14.140625" style="151" bestFit="1" customWidth="1"/>
    <col min="10758" max="10759" width="11.42578125" style="151"/>
    <col min="10760" max="10760" width="13.42578125" style="151" customWidth="1"/>
    <col min="10761" max="10761" width="11.42578125" style="151"/>
    <col min="10762" max="10762" width="13.42578125" style="151" bestFit="1" customWidth="1"/>
    <col min="10763" max="11008" width="11.42578125" style="151"/>
    <col min="11009" max="11009" width="16.28515625" style="151" customWidth="1"/>
    <col min="11010" max="11012" width="11.42578125" style="151"/>
    <col min="11013" max="11013" width="14.140625" style="151" bestFit="1" customWidth="1"/>
    <col min="11014" max="11015" width="11.42578125" style="151"/>
    <col min="11016" max="11016" width="13.42578125" style="151" customWidth="1"/>
    <col min="11017" max="11017" width="11.42578125" style="151"/>
    <col min="11018" max="11018" width="13.42578125" style="151" bestFit="1" customWidth="1"/>
    <col min="11019" max="11264" width="11.42578125" style="151"/>
    <col min="11265" max="11265" width="16.28515625" style="151" customWidth="1"/>
    <col min="11266" max="11268" width="11.42578125" style="151"/>
    <col min="11269" max="11269" width="14.140625" style="151" bestFit="1" customWidth="1"/>
    <col min="11270" max="11271" width="11.42578125" style="151"/>
    <col min="11272" max="11272" width="13.42578125" style="151" customWidth="1"/>
    <col min="11273" max="11273" width="11.42578125" style="151"/>
    <col min="11274" max="11274" width="13.42578125" style="151" bestFit="1" customWidth="1"/>
    <col min="11275" max="11520" width="11.42578125" style="151"/>
    <col min="11521" max="11521" width="16.28515625" style="151" customWidth="1"/>
    <col min="11522" max="11524" width="11.42578125" style="151"/>
    <col min="11525" max="11525" width="14.140625" style="151" bestFit="1" customWidth="1"/>
    <col min="11526" max="11527" width="11.42578125" style="151"/>
    <col min="11528" max="11528" width="13.42578125" style="151" customWidth="1"/>
    <col min="11529" max="11529" width="11.42578125" style="151"/>
    <col min="11530" max="11530" width="13.42578125" style="151" bestFit="1" customWidth="1"/>
    <col min="11531" max="11776" width="11.42578125" style="151"/>
    <col min="11777" max="11777" width="16.28515625" style="151" customWidth="1"/>
    <col min="11778" max="11780" width="11.42578125" style="151"/>
    <col min="11781" max="11781" width="14.140625" style="151" bestFit="1" customWidth="1"/>
    <col min="11782" max="11783" width="11.42578125" style="151"/>
    <col min="11784" max="11784" width="13.42578125" style="151" customWidth="1"/>
    <col min="11785" max="11785" width="11.42578125" style="151"/>
    <col min="11786" max="11786" width="13.42578125" style="151" bestFit="1" customWidth="1"/>
    <col min="11787" max="12032" width="11.42578125" style="151"/>
    <col min="12033" max="12033" width="16.28515625" style="151" customWidth="1"/>
    <col min="12034" max="12036" width="11.42578125" style="151"/>
    <col min="12037" max="12037" width="14.140625" style="151" bestFit="1" customWidth="1"/>
    <col min="12038" max="12039" width="11.42578125" style="151"/>
    <col min="12040" max="12040" width="13.42578125" style="151" customWidth="1"/>
    <col min="12041" max="12041" width="11.42578125" style="151"/>
    <col min="12042" max="12042" width="13.42578125" style="151" bestFit="1" customWidth="1"/>
    <col min="12043" max="12288" width="11.42578125" style="151"/>
    <col min="12289" max="12289" width="16.28515625" style="151" customWidth="1"/>
    <col min="12290" max="12292" width="11.42578125" style="151"/>
    <col min="12293" max="12293" width="14.140625" style="151" bestFit="1" customWidth="1"/>
    <col min="12294" max="12295" width="11.42578125" style="151"/>
    <col min="12296" max="12296" width="13.42578125" style="151" customWidth="1"/>
    <col min="12297" max="12297" width="11.42578125" style="151"/>
    <col min="12298" max="12298" width="13.42578125" style="151" bestFit="1" customWidth="1"/>
    <col min="12299" max="12544" width="11.42578125" style="151"/>
    <col min="12545" max="12545" width="16.28515625" style="151" customWidth="1"/>
    <col min="12546" max="12548" width="11.42578125" style="151"/>
    <col min="12549" max="12549" width="14.140625" style="151" bestFit="1" customWidth="1"/>
    <col min="12550" max="12551" width="11.42578125" style="151"/>
    <col min="12552" max="12552" width="13.42578125" style="151" customWidth="1"/>
    <col min="12553" max="12553" width="11.42578125" style="151"/>
    <col min="12554" max="12554" width="13.42578125" style="151" bestFit="1" customWidth="1"/>
    <col min="12555" max="12800" width="11.42578125" style="151"/>
    <col min="12801" max="12801" width="16.28515625" style="151" customWidth="1"/>
    <col min="12802" max="12804" width="11.42578125" style="151"/>
    <col min="12805" max="12805" width="14.140625" style="151" bestFit="1" customWidth="1"/>
    <col min="12806" max="12807" width="11.42578125" style="151"/>
    <col min="12808" max="12808" width="13.42578125" style="151" customWidth="1"/>
    <col min="12809" max="12809" width="11.42578125" style="151"/>
    <col min="12810" max="12810" width="13.42578125" style="151" bestFit="1" customWidth="1"/>
    <col min="12811" max="13056" width="11.42578125" style="151"/>
    <col min="13057" max="13057" width="16.28515625" style="151" customWidth="1"/>
    <col min="13058" max="13060" width="11.42578125" style="151"/>
    <col min="13061" max="13061" width="14.140625" style="151" bestFit="1" customWidth="1"/>
    <col min="13062" max="13063" width="11.42578125" style="151"/>
    <col min="13064" max="13064" width="13.42578125" style="151" customWidth="1"/>
    <col min="13065" max="13065" width="11.42578125" style="151"/>
    <col min="13066" max="13066" width="13.42578125" style="151" bestFit="1" customWidth="1"/>
    <col min="13067" max="13312" width="11.42578125" style="151"/>
    <col min="13313" max="13313" width="16.28515625" style="151" customWidth="1"/>
    <col min="13314" max="13316" width="11.42578125" style="151"/>
    <col min="13317" max="13317" width="14.140625" style="151" bestFit="1" customWidth="1"/>
    <col min="13318" max="13319" width="11.42578125" style="151"/>
    <col min="13320" max="13320" width="13.42578125" style="151" customWidth="1"/>
    <col min="13321" max="13321" width="11.42578125" style="151"/>
    <col min="13322" max="13322" width="13.42578125" style="151" bestFit="1" customWidth="1"/>
    <col min="13323" max="13568" width="11.42578125" style="151"/>
    <col min="13569" max="13569" width="16.28515625" style="151" customWidth="1"/>
    <col min="13570" max="13572" width="11.42578125" style="151"/>
    <col min="13573" max="13573" width="14.140625" style="151" bestFit="1" customWidth="1"/>
    <col min="13574" max="13575" width="11.42578125" style="151"/>
    <col min="13576" max="13576" width="13.42578125" style="151" customWidth="1"/>
    <col min="13577" max="13577" width="11.42578125" style="151"/>
    <col min="13578" max="13578" width="13.42578125" style="151" bestFit="1" customWidth="1"/>
    <col min="13579" max="13824" width="11.42578125" style="151"/>
    <col min="13825" max="13825" width="16.28515625" style="151" customWidth="1"/>
    <col min="13826" max="13828" width="11.42578125" style="151"/>
    <col min="13829" max="13829" width="14.140625" style="151" bestFit="1" customWidth="1"/>
    <col min="13830" max="13831" width="11.42578125" style="151"/>
    <col min="13832" max="13832" width="13.42578125" style="151" customWidth="1"/>
    <col min="13833" max="13833" width="11.42578125" style="151"/>
    <col min="13834" max="13834" width="13.42578125" style="151" bestFit="1" customWidth="1"/>
    <col min="13835" max="14080" width="11.42578125" style="151"/>
    <col min="14081" max="14081" width="16.28515625" style="151" customWidth="1"/>
    <col min="14082" max="14084" width="11.42578125" style="151"/>
    <col min="14085" max="14085" width="14.140625" style="151" bestFit="1" customWidth="1"/>
    <col min="14086" max="14087" width="11.42578125" style="151"/>
    <col min="14088" max="14088" width="13.42578125" style="151" customWidth="1"/>
    <col min="14089" max="14089" width="11.42578125" style="151"/>
    <col min="14090" max="14090" width="13.42578125" style="151" bestFit="1" customWidth="1"/>
    <col min="14091" max="14336" width="11.42578125" style="151"/>
    <col min="14337" max="14337" width="16.28515625" style="151" customWidth="1"/>
    <col min="14338" max="14340" width="11.42578125" style="151"/>
    <col min="14341" max="14341" width="14.140625" style="151" bestFit="1" customWidth="1"/>
    <col min="14342" max="14343" width="11.42578125" style="151"/>
    <col min="14344" max="14344" width="13.42578125" style="151" customWidth="1"/>
    <col min="14345" max="14345" width="11.42578125" style="151"/>
    <col min="14346" max="14346" width="13.42578125" style="151" bestFit="1" customWidth="1"/>
    <col min="14347" max="14592" width="11.42578125" style="151"/>
    <col min="14593" max="14593" width="16.28515625" style="151" customWidth="1"/>
    <col min="14594" max="14596" width="11.42578125" style="151"/>
    <col min="14597" max="14597" width="14.140625" style="151" bestFit="1" customWidth="1"/>
    <col min="14598" max="14599" width="11.42578125" style="151"/>
    <col min="14600" max="14600" width="13.42578125" style="151" customWidth="1"/>
    <col min="14601" max="14601" width="11.42578125" style="151"/>
    <col min="14602" max="14602" width="13.42578125" style="151" bestFit="1" customWidth="1"/>
    <col min="14603" max="14848" width="11.42578125" style="151"/>
    <col min="14849" max="14849" width="16.28515625" style="151" customWidth="1"/>
    <col min="14850" max="14852" width="11.42578125" style="151"/>
    <col min="14853" max="14853" width="14.140625" style="151" bestFit="1" customWidth="1"/>
    <col min="14854" max="14855" width="11.42578125" style="151"/>
    <col min="14856" max="14856" width="13.42578125" style="151" customWidth="1"/>
    <col min="14857" max="14857" width="11.42578125" style="151"/>
    <col min="14858" max="14858" width="13.42578125" style="151" bestFit="1" customWidth="1"/>
    <col min="14859" max="15104" width="11.42578125" style="151"/>
    <col min="15105" max="15105" width="16.28515625" style="151" customWidth="1"/>
    <col min="15106" max="15108" width="11.42578125" style="151"/>
    <col min="15109" max="15109" width="14.140625" style="151" bestFit="1" customWidth="1"/>
    <col min="15110" max="15111" width="11.42578125" style="151"/>
    <col min="15112" max="15112" width="13.42578125" style="151" customWidth="1"/>
    <col min="15113" max="15113" width="11.42578125" style="151"/>
    <col min="15114" max="15114" width="13.42578125" style="151" bestFit="1" customWidth="1"/>
    <col min="15115" max="15360" width="11.42578125" style="151"/>
    <col min="15361" max="15361" width="16.28515625" style="151" customWidth="1"/>
    <col min="15362" max="15364" width="11.42578125" style="151"/>
    <col min="15365" max="15365" width="14.140625" style="151" bestFit="1" customWidth="1"/>
    <col min="15366" max="15367" width="11.42578125" style="151"/>
    <col min="15368" max="15368" width="13.42578125" style="151" customWidth="1"/>
    <col min="15369" max="15369" width="11.42578125" style="151"/>
    <col min="15370" max="15370" width="13.42578125" style="151" bestFit="1" customWidth="1"/>
    <col min="15371" max="15616" width="11.42578125" style="151"/>
    <col min="15617" max="15617" width="16.28515625" style="151" customWidth="1"/>
    <col min="15618" max="15620" width="11.42578125" style="151"/>
    <col min="15621" max="15621" width="14.140625" style="151" bestFit="1" customWidth="1"/>
    <col min="15622" max="15623" width="11.42578125" style="151"/>
    <col min="15624" max="15624" width="13.42578125" style="151" customWidth="1"/>
    <col min="15625" max="15625" width="11.42578125" style="151"/>
    <col min="15626" max="15626" width="13.42578125" style="151" bestFit="1" customWidth="1"/>
    <col min="15627" max="15872" width="11.42578125" style="151"/>
    <col min="15873" max="15873" width="16.28515625" style="151" customWidth="1"/>
    <col min="15874" max="15876" width="11.42578125" style="151"/>
    <col min="15877" max="15877" width="14.140625" style="151" bestFit="1" customWidth="1"/>
    <col min="15878" max="15879" width="11.42578125" style="151"/>
    <col min="15880" max="15880" width="13.42578125" style="151" customWidth="1"/>
    <col min="15881" max="15881" width="11.42578125" style="151"/>
    <col min="15882" max="15882" width="13.42578125" style="151" bestFit="1" customWidth="1"/>
    <col min="15883" max="16128" width="11.42578125" style="151"/>
    <col min="16129" max="16129" width="16.28515625" style="151" customWidth="1"/>
    <col min="16130" max="16132" width="11.42578125" style="151"/>
    <col min="16133" max="16133" width="14.140625" style="151" bestFit="1" customWidth="1"/>
    <col min="16134" max="16135" width="11.42578125" style="151"/>
    <col min="16136" max="16136" width="13.42578125" style="151" customWidth="1"/>
    <col min="16137" max="16137" width="11.42578125" style="151"/>
    <col min="16138" max="16138" width="13.42578125" style="151" bestFit="1" customWidth="1"/>
    <col min="16139" max="16384" width="11.42578125" style="151"/>
  </cols>
  <sheetData>
    <row r="5" spans="2:9" x14ac:dyDescent="0.2">
      <c r="B5" s="150"/>
      <c r="C5" s="150"/>
      <c r="D5" s="150"/>
      <c r="E5" s="150"/>
      <c r="F5" s="150"/>
      <c r="G5" s="150"/>
      <c r="H5" s="150"/>
    </row>
    <row r="6" spans="2:9" ht="23.25" x14ac:dyDescent="0.35">
      <c r="B6" s="152"/>
      <c r="C6" s="150"/>
      <c r="D6" s="150"/>
      <c r="E6" s="150"/>
      <c r="F6" s="150"/>
      <c r="G6" s="150"/>
      <c r="H6" s="150"/>
      <c r="I6" s="153"/>
    </row>
    <row r="7" spans="2:9" x14ac:dyDescent="0.2">
      <c r="B7" s="150"/>
      <c r="C7" s="150"/>
      <c r="D7" s="150"/>
      <c r="E7" s="150"/>
      <c r="F7" s="150"/>
      <c r="G7" s="150"/>
      <c r="H7" s="150"/>
      <c r="I7" s="150"/>
    </row>
    <row r="8" spans="2:9" x14ac:dyDescent="0.2">
      <c r="B8" s="150"/>
      <c r="C8" s="150"/>
      <c r="D8" s="150"/>
      <c r="F8" s="150"/>
      <c r="G8" s="150"/>
      <c r="H8" s="150"/>
    </row>
    <row r="9" spans="2:9" x14ac:dyDescent="0.2">
      <c r="B9" s="150"/>
      <c r="C9" s="150"/>
      <c r="D9" s="150"/>
      <c r="E9" s="150"/>
      <c r="F9" s="150"/>
      <c r="G9" s="150"/>
      <c r="H9" s="150"/>
    </row>
    <row r="10" spans="2:9" ht="23.25" x14ac:dyDescent="0.35">
      <c r="B10" s="150"/>
      <c r="C10" s="150"/>
      <c r="D10" s="150"/>
      <c r="I10" s="153"/>
    </row>
    <row r="11" spans="2:9" x14ac:dyDescent="0.2">
      <c r="B11" s="150"/>
      <c r="C11" s="150"/>
      <c r="D11" s="150"/>
    </row>
    <row r="12" spans="2:9" ht="27" customHeight="1" x14ac:dyDescent="0.35">
      <c r="B12" s="150"/>
      <c r="C12" s="150"/>
      <c r="D12" s="150"/>
      <c r="E12" s="150"/>
      <c r="F12" s="150"/>
      <c r="G12" s="150"/>
      <c r="H12" s="150"/>
      <c r="I12" s="153"/>
    </row>
    <row r="13" spans="2:9" ht="19.5" customHeight="1" x14ac:dyDescent="0.35">
      <c r="B13" s="150"/>
      <c r="C13" s="154"/>
      <c r="D13" s="154"/>
      <c r="E13" s="154"/>
      <c r="F13" s="154"/>
      <c r="G13" s="154"/>
      <c r="H13" s="154"/>
      <c r="I13" s="153"/>
    </row>
    <row r="14" spans="2:9" x14ac:dyDescent="0.2">
      <c r="B14" s="150"/>
      <c r="C14" s="150"/>
      <c r="D14" s="150"/>
      <c r="F14" s="150"/>
      <c r="G14" s="150"/>
      <c r="H14" s="150"/>
    </row>
    <row r="15" spans="2:9" x14ac:dyDescent="0.2">
      <c r="B15" s="150"/>
      <c r="C15" s="150"/>
      <c r="D15" s="150"/>
      <c r="F15" s="150"/>
      <c r="G15" s="150"/>
      <c r="H15" s="150"/>
      <c r="I15" s="150"/>
    </row>
    <row r="16" spans="2:9" ht="34.5" x14ac:dyDescent="0.45">
      <c r="B16" s="150"/>
      <c r="C16" s="150"/>
      <c r="D16" s="150"/>
      <c r="E16" s="155"/>
      <c r="F16" s="150"/>
      <c r="G16" s="150"/>
      <c r="H16" s="150"/>
      <c r="I16" s="150"/>
    </row>
    <row r="17" spans="2:9" ht="33" x14ac:dyDescent="0.45">
      <c r="B17" s="150"/>
      <c r="C17" s="150"/>
      <c r="D17" s="150"/>
      <c r="E17" s="156"/>
      <c r="F17" s="150"/>
      <c r="G17" s="150"/>
      <c r="H17" s="150"/>
      <c r="I17" s="150"/>
    </row>
    <row r="18" spans="2:9" ht="33" x14ac:dyDescent="0.45">
      <c r="D18" s="156"/>
    </row>
    <row r="19" spans="2:9" ht="18.75" x14ac:dyDescent="0.3">
      <c r="E19" s="157"/>
      <c r="I19" s="158"/>
    </row>
    <row r="21" spans="2:9" x14ac:dyDescent="0.2">
      <c r="E21" s="159"/>
    </row>
    <row r="22" spans="2:9" ht="26.25" x14ac:dyDescent="0.4">
      <c r="E22" s="160"/>
    </row>
    <row r="25" spans="2:9" ht="18.75" x14ac:dyDescent="0.3">
      <c r="E25" s="161"/>
    </row>
    <row r="26" spans="2:9" ht="18.75" x14ac:dyDescent="0.3">
      <c r="E26" s="162"/>
    </row>
    <row r="28" spans="2:9" x14ac:dyDescent="0.2">
      <c r="D28" s="154"/>
      <c r="E28" s="154"/>
      <c r="F28" s="154"/>
      <c r="G28" s="154"/>
      <c r="H28" s="154"/>
    </row>
    <row r="33" spans="1:9" ht="35.25" x14ac:dyDescent="0.2">
      <c r="A33" s="163"/>
    </row>
    <row r="36" spans="1:9" ht="33" x14ac:dyDescent="0.2">
      <c r="B36" s="164"/>
    </row>
    <row r="39" spans="1:9" ht="18" x14ac:dyDescent="0.25">
      <c r="B39" s="165"/>
    </row>
    <row r="41" spans="1:9" ht="18.75" x14ac:dyDescent="0.3">
      <c r="I41" s="166"/>
    </row>
    <row r="43" spans="1:9" ht="18.75" x14ac:dyDescent="0.3">
      <c r="B43" s="199"/>
      <c r="C43" s="199"/>
      <c r="D43" s="199"/>
    </row>
    <row r="57" spans="10:10" ht="18.75" x14ac:dyDescent="0.3">
      <c r="J57" s="167"/>
    </row>
  </sheetData>
  <mergeCells count="1">
    <mergeCell ref="B43:D43"/>
  </mergeCells>
  <pageMargins left="0.78740157480314965" right="0.78740157480314965" top="0.98425196850393704" bottom="0.98425196850393704" header="0.51181102362204722" footer="0.51181102362204722"/>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63"/>
  <sheetViews>
    <sheetView showGridLines="0" showRowColHeaders="0" zoomScaleNormal="100" workbookViewId="0"/>
  </sheetViews>
  <sheetFormatPr defaultColWidth="11.42578125" defaultRowHeight="12.75" customHeight="1" x14ac:dyDescent="0.2"/>
  <cols>
    <col min="1" max="1" width="11.42578125" style="89" customWidth="1"/>
    <col min="2" max="2" width="27.140625" style="1" customWidth="1"/>
    <col min="3" max="5" width="10.5703125" style="1" customWidth="1"/>
    <col min="6" max="8" width="7.5703125" style="1" customWidth="1"/>
    <col min="9" max="16384" width="11.42578125" style="1"/>
  </cols>
  <sheetData>
    <row r="2" spans="1:8" ht="12.75" customHeight="1" x14ac:dyDescent="0.2">
      <c r="B2" s="2"/>
      <c r="C2" s="2"/>
      <c r="D2" s="2"/>
      <c r="E2" s="2"/>
      <c r="F2" s="2"/>
      <c r="G2" s="2"/>
    </row>
    <row r="3" spans="1:8" ht="12.75" customHeight="1" x14ac:dyDescent="0.2">
      <c r="A3" s="90"/>
      <c r="B3" s="2"/>
      <c r="C3" s="2"/>
      <c r="D3" s="2"/>
      <c r="E3" s="2"/>
      <c r="F3" s="2"/>
      <c r="G3" s="2"/>
    </row>
    <row r="4" spans="1:8" ht="12.75" customHeight="1" x14ac:dyDescent="0.25">
      <c r="A4" s="90"/>
      <c r="C4" s="74"/>
      <c r="D4" s="74" t="s">
        <v>88</v>
      </c>
      <c r="E4" s="74"/>
      <c r="F4" s="74"/>
      <c r="G4" s="74"/>
      <c r="H4" s="74"/>
    </row>
    <row r="5" spans="1:8" ht="12.75" customHeight="1" x14ac:dyDescent="0.25">
      <c r="A5" s="90"/>
      <c r="B5" s="75"/>
      <c r="C5" s="74"/>
      <c r="D5" s="74"/>
      <c r="E5" s="74"/>
      <c r="F5" s="74"/>
      <c r="G5" s="74"/>
      <c r="H5" s="74"/>
    </row>
    <row r="6" spans="1:8" ht="12.75" customHeight="1" x14ac:dyDescent="0.25">
      <c r="A6" s="90"/>
      <c r="B6" s="73"/>
      <c r="C6" s="73"/>
      <c r="D6" s="73"/>
      <c r="E6" s="73"/>
      <c r="F6" s="73"/>
      <c r="G6" s="73"/>
      <c r="H6" s="73"/>
    </row>
    <row r="7" spans="1:8" ht="12.75" customHeight="1" x14ac:dyDescent="0.25">
      <c r="A7" s="90"/>
      <c r="B7" s="73"/>
      <c r="C7" s="73"/>
      <c r="D7" s="73"/>
      <c r="E7" s="73"/>
      <c r="F7" s="73"/>
      <c r="G7" s="73"/>
      <c r="H7" s="73"/>
    </row>
    <row r="8" spans="1:8" ht="12.75" customHeight="1" x14ac:dyDescent="0.25">
      <c r="A8" s="91" t="s">
        <v>114</v>
      </c>
      <c r="B8" s="73" t="s">
        <v>89</v>
      </c>
      <c r="C8" s="73"/>
      <c r="D8" s="73"/>
      <c r="E8" s="73"/>
      <c r="F8" s="73"/>
      <c r="G8" s="73"/>
      <c r="H8" s="76">
        <v>2</v>
      </c>
    </row>
    <row r="9" spans="1:8" ht="12.75" customHeight="1" x14ac:dyDescent="0.25">
      <c r="B9" s="73"/>
      <c r="C9" s="73"/>
      <c r="D9" s="73"/>
      <c r="E9" s="73"/>
      <c r="F9" s="73"/>
      <c r="G9" s="73"/>
      <c r="H9" s="76"/>
    </row>
    <row r="10" spans="1:8" ht="12.75" customHeight="1" x14ac:dyDescent="0.25">
      <c r="B10" s="73" t="s">
        <v>90</v>
      </c>
      <c r="C10" s="73"/>
      <c r="D10" s="73"/>
      <c r="E10" s="73"/>
      <c r="F10" s="73"/>
      <c r="G10" s="73"/>
      <c r="H10" s="76"/>
    </row>
    <row r="11" spans="1:8" ht="12.75" customHeight="1" x14ac:dyDescent="0.25">
      <c r="A11" s="91" t="s">
        <v>115</v>
      </c>
      <c r="B11" s="73" t="str">
        <f>+'Tab2'!A6&amp;" ……………………………………………"</f>
        <v>Figur 1. Antall meldte skader etter bransjer  ……………………………………………</v>
      </c>
      <c r="C11" s="73"/>
      <c r="D11" s="73"/>
      <c r="E11" s="73"/>
      <c r="F11" s="73"/>
      <c r="G11" s="73"/>
      <c r="H11" s="76">
        <v>4</v>
      </c>
    </row>
    <row r="12" spans="1:8" ht="12.75" customHeight="1" x14ac:dyDescent="0.25">
      <c r="B12" s="73" t="str">
        <f>+'Tab2'!A32&amp;" ……………………………"</f>
        <v>Figur 2. Antall meldte skader etter bransjer  ……………………………</v>
      </c>
      <c r="C12" s="73"/>
      <c r="D12" s="73"/>
      <c r="E12" s="73"/>
      <c r="F12" s="73"/>
      <c r="G12" s="73"/>
      <c r="H12" s="76">
        <v>4</v>
      </c>
    </row>
    <row r="13" spans="1:8" ht="12.75" customHeight="1" x14ac:dyDescent="0.25">
      <c r="B13" s="73" t="str">
        <f>+'Tab2'!I6&amp;"  ………………………………………………………………………………………………….."</f>
        <v>Figur 3. Anslått erstatning etter bransje, pr.   …………………………………………………………………………………………………..</v>
      </c>
      <c r="C13" s="73"/>
      <c r="D13" s="73"/>
      <c r="E13" s="73"/>
      <c r="F13" s="73"/>
      <c r="G13" s="73"/>
      <c r="H13" s="76">
        <v>5</v>
      </c>
    </row>
    <row r="14" spans="1:8" ht="12.75" customHeight="1" x14ac:dyDescent="0.25">
      <c r="B14" s="73" t="str">
        <f>+'Tab2'!I32&amp;"  ………………………………………………………………………………………………….."</f>
        <v>Figur 4. Vannskader pr. kvartal  …………………………………………………………………………………………………..</v>
      </c>
      <c r="C14" s="73"/>
      <c r="D14" s="73"/>
      <c r="E14" s="73"/>
      <c r="F14" s="73"/>
      <c r="G14" s="73"/>
      <c r="H14" s="76">
        <v>5</v>
      </c>
    </row>
    <row r="15" spans="1:8" ht="12.75" customHeight="1" x14ac:dyDescent="0.25">
      <c r="B15" s="73" t="str">
        <f>+'Tab2'!P6&amp;" ……………………………"</f>
        <v>Figur 5. Antall meldte skader i motorvogn kvartalsvis (i 1000) ……………………………</v>
      </c>
      <c r="C15" s="73"/>
      <c r="D15" s="73"/>
      <c r="E15" s="73"/>
      <c r="F15" s="73"/>
      <c r="G15" s="73"/>
      <c r="H15" s="76">
        <v>6</v>
      </c>
    </row>
    <row r="16" spans="1:8" ht="12.75" customHeight="1" x14ac:dyDescent="0.25">
      <c r="B16" s="73" t="str">
        <f>+'Tab2'!P32&amp;" ……………………………"</f>
        <v>Figur 6. Anslått erstatning etter skadetype, motorvogn  2023 ……………………………</v>
      </c>
      <c r="C16" s="73"/>
      <c r="D16" s="73"/>
      <c r="E16" s="73"/>
      <c r="F16" s="73"/>
      <c r="G16" s="73"/>
      <c r="H16" s="76">
        <v>6</v>
      </c>
    </row>
    <row r="17" spans="1:14" ht="12.75" customHeight="1" x14ac:dyDescent="0.25">
      <c r="B17" s="73" t="str">
        <f>+'Tab2'!W6&amp;" ……………………………………………………………"</f>
        <v>Figur 7. Antall meldte skader i de Brann-kombinerte bransjer etter skadetype  ……………………………………………………………</v>
      </c>
      <c r="C17" s="73"/>
      <c r="D17" s="73"/>
      <c r="E17" s="73"/>
      <c r="F17" s="73"/>
      <c r="G17" s="73"/>
      <c r="H17" s="76">
        <v>7</v>
      </c>
    </row>
    <row r="18" spans="1:14" ht="12.75" customHeight="1" x14ac:dyDescent="0.25">
      <c r="B18" s="73" t="str">
        <f>+'Tab2'!W32&amp;" ……………………………………………………………"</f>
        <v>Figur 8. Anslått erstatning i de Brann-kombinerte bransjer etter skadetype  ……………………………………………………………</v>
      </c>
      <c r="C18" s="73"/>
      <c r="D18" s="73"/>
      <c r="E18" s="73"/>
      <c r="F18" s="73"/>
      <c r="G18" s="73"/>
      <c r="H18" s="76">
        <v>7</v>
      </c>
    </row>
    <row r="19" spans="1:14" ht="12.75" customHeight="1" x14ac:dyDescent="0.25">
      <c r="B19" s="73" t="str">
        <f>+'Tab2'!AD6&amp;"  ………………………………………………………………………………………………….."</f>
        <v>Figur 9. Brannskader pr. kvartal  …………………………………………………………………………………………………..</v>
      </c>
      <c r="C19" s="73"/>
      <c r="D19" s="73"/>
      <c r="E19" s="73"/>
      <c r="F19" s="73"/>
      <c r="G19" s="73"/>
      <c r="H19" s="76">
        <v>8</v>
      </c>
    </row>
    <row r="20" spans="1:14" ht="12.75" customHeight="1" x14ac:dyDescent="0.25">
      <c r="B20" s="73" t="str">
        <f>+'Tab2'!AD32&amp;"  ………………………………………………………………………………………………….."</f>
        <v>Figur 10. Innbrudd, tyverier og ran pr. kvartal  …………………………………………………………………………………………………..</v>
      </c>
      <c r="C20" s="73"/>
      <c r="D20" s="73"/>
      <c r="E20" s="73"/>
      <c r="F20" s="73"/>
      <c r="G20" s="73"/>
      <c r="H20" s="76">
        <v>8</v>
      </c>
    </row>
    <row r="22" spans="1:14" ht="12.75" customHeight="1" x14ac:dyDescent="0.25">
      <c r="B22" s="73" t="s">
        <v>91</v>
      </c>
      <c r="C22" s="73"/>
      <c r="D22" s="73"/>
      <c r="E22" s="73"/>
      <c r="F22" s="73"/>
      <c r="G22" s="73"/>
      <c r="H22" s="76"/>
    </row>
    <row r="23" spans="1:14" ht="12.75" customHeight="1" x14ac:dyDescent="0.25">
      <c r="A23" s="91" t="s">
        <v>116</v>
      </c>
      <c r="B23" s="73" t="s">
        <v>131</v>
      </c>
      <c r="C23" s="73"/>
      <c r="D23" s="73"/>
      <c r="E23" s="73"/>
      <c r="F23" s="73"/>
      <c r="G23" s="73"/>
      <c r="H23" s="76">
        <v>9</v>
      </c>
    </row>
    <row r="24" spans="1:14" ht="12.75" customHeight="1" x14ac:dyDescent="0.25">
      <c r="A24" s="91" t="s">
        <v>117</v>
      </c>
      <c r="B24" s="73" t="s">
        <v>93</v>
      </c>
      <c r="C24" s="73"/>
      <c r="D24" s="73"/>
      <c r="E24" s="73"/>
      <c r="F24" s="73"/>
      <c r="G24" s="73"/>
      <c r="H24" s="76">
        <f>H23+1</f>
        <v>10</v>
      </c>
    </row>
    <row r="25" spans="1:14" ht="12.75" customHeight="1" x14ac:dyDescent="0.25">
      <c r="B25" s="73"/>
      <c r="C25" s="73"/>
      <c r="D25" s="73"/>
      <c r="E25" s="73"/>
      <c r="F25" s="73"/>
      <c r="G25" s="73"/>
      <c r="H25" s="76"/>
    </row>
    <row r="26" spans="1:14" ht="12.75" customHeight="1" x14ac:dyDescent="0.25">
      <c r="A26" s="91" t="s">
        <v>118</v>
      </c>
      <c r="B26" s="73" t="s">
        <v>132</v>
      </c>
      <c r="C26" s="73"/>
      <c r="D26" s="73"/>
      <c r="E26" s="73"/>
      <c r="F26" s="73"/>
      <c r="G26" s="73"/>
      <c r="H26" s="76">
        <f>+H24+1</f>
        <v>11</v>
      </c>
    </row>
    <row r="27" spans="1:14" ht="12.75" customHeight="1" x14ac:dyDescent="0.25">
      <c r="B27" s="73" t="s">
        <v>94</v>
      </c>
      <c r="C27" s="73"/>
      <c r="D27" s="73"/>
      <c r="E27" s="73"/>
      <c r="F27" s="73"/>
      <c r="G27" s="73"/>
      <c r="H27" s="76">
        <f>+H26</f>
        <v>11</v>
      </c>
      <c r="N27" s="77"/>
    </row>
    <row r="28" spans="1:14" ht="12.75" customHeight="1" x14ac:dyDescent="0.25">
      <c r="A28" s="91" t="s">
        <v>119</v>
      </c>
      <c r="B28" s="73" t="s">
        <v>133</v>
      </c>
      <c r="C28" s="73"/>
      <c r="D28" s="73"/>
      <c r="E28" s="73"/>
      <c r="F28" s="73"/>
      <c r="G28" s="73"/>
      <c r="H28" s="76">
        <f>+H26+1</f>
        <v>12</v>
      </c>
      <c r="N28" s="77"/>
    </row>
    <row r="29" spans="1:14" ht="12.75" customHeight="1" x14ac:dyDescent="0.25">
      <c r="B29" s="73" t="s">
        <v>95</v>
      </c>
      <c r="C29" s="73"/>
      <c r="D29" s="73"/>
      <c r="E29" s="73"/>
      <c r="F29" s="73"/>
      <c r="G29" s="73"/>
      <c r="H29" s="76">
        <f>+H28</f>
        <v>12</v>
      </c>
      <c r="N29" s="77"/>
    </row>
    <row r="30" spans="1:14" ht="12.75" customHeight="1" x14ac:dyDescent="0.25">
      <c r="B30" s="73"/>
      <c r="C30" s="73"/>
      <c r="D30" s="73"/>
      <c r="E30" s="73"/>
      <c r="F30" s="73"/>
      <c r="G30" s="73"/>
      <c r="H30" s="76"/>
      <c r="N30" s="77"/>
    </row>
    <row r="31" spans="1:14" ht="12.75" customHeight="1" x14ac:dyDescent="0.25">
      <c r="A31" s="91" t="s">
        <v>120</v>
      </c>
      <c r="B31" s="73" t="s">
        <v>134</v>
      </c>
      <c r="C31" s="73"/>
      <c r="D31" s="73"/>
      <c r="E31" s="73"/>
      <c r="F31" s="73"/>
      <c r="G31" s="73"/>
      <c r="H31" s="76">
        <f>+H29+1</f>
        <v>13</v>
      </c>
      <c r="N31" s="77"/>
    </row>
    <row r="32" spans="1:14" ht="12.75" customHeight="1" x14ac:dyDescent="0.25">
      <c r="B32" s="73" t="s">
        <v>96</v>
      </c>
      <c r="C32" s="73"/>
      <c r="D32" s="73"/>
      <c r="E32" s="73"/>
      <c r="F32" s="73"/>
      <c r="G32" s="73"/>
      <c r="H32" s="76">
        <f>+H31</f>
        <v>13</v>
      </c>
      <c r="N32" s="77"/>
    </row>
    <row r="33" spans="1:14" ht="12.75" customHeight="1" x14ac:dyDescent="0.25">
      <c r="A33" s="91" t="s">
        <v>121</v>
      </c>
      <c r="B33" s="73" t="s">
        <v>135</v>
      </c>
      <c r="C33" s="73"/>
      <c r="D33" s="73"/>
      <c r="E33" s="73"/>
      <c r="F33" s="73"/>
      <c r="G33" s="73"/>
      <c r="H33" s="76">
        <f>+H31+1</f>
        <v>14</v>
      </c>
      <c r="N33" s="77"/>
    </row>
    <row r="34" spans="1:14" ht="12.75" customHeight="1" x14ac:dyDescent="0.25">
      <c r="B34" s="73" t="s">
        <v>97</v>
      </c>
      <c r="C34" s="73"/>
      <c r="D34" s="73"/>
      <c r="E34" s="73"/>
      <c r="F34" s="73"/>
      <c r="G34" s="73"/>
      <c r="H34" s="76">
        <f>+H33</f>
        <v>14</v>
      </c>
      <c r="N34" s="77"/>
    </row>
    <row r="35" spans="1:14" ht="12.75" customHeight="1" x14ac:dyDescent="0.25">
      <c r="A35" s="91" t="s">
        <v>122</v>
      </c>
      <c r="B35" s="73" t="s">
        <v>136</v>
      </c>
      <c r="C35" s="73"/>
      <c r="D35" s="73"/>
      <c r="E35" s="73"/>
      <c r="F35" s="73"/>
      <c r="G35" s="73"/>
      <c r="H35" s="76">
        <f>+H34+1</f>
        <v>15</v>
      </c>
      <c r="N35" s="77"/>
    </row>
    <row r="36" spans="1:14" ht="12.75" customHeight="1" x14ac:dyDescent="0.25">
      <c r="B36" s="73" t="s">
        <v>100</v>
      </c>
      <c r="C36" s="73"/>
      <c r="D36" s="73"/>
      <c r="E36" s="73"/>
      <c r="F36" s="73"/>
      <c r="G36" s="73"/>
      <c r="H36" s="76">
        <f>+H35</f>
        <v>15</v>
      </c>
      <c r="N36" s="77"/>
    </row>
    <row r="37" spans="1:14" ht="12.75" customHeight="1" x14ac:dyDescent="0.25">
      <c r="A37" s="91" t="s">
        <v>123</v>
      </c>
      <c r="B37" s="73" t="s">
        <v>137</v>
      </c>
      <c r="C37" s="73"/>
      <c r="D37" s="73"/>
      <c r="E37" s="73"/>
      <c r="F37" s="73"/>
      <c r="G37" s="73"/>
      <c r="H37" s="76">
        <f>+H36+1</f>
        <v>16</v>
      </c>
      <c r="N37" s="77"/>
    </row>
    <row r="38" spans="1:14" ht="12.75" customHeight="1" x14ac:dyDescent="0.25">
      <c r="B38" s="73" t="s">
        <v>101</v>
      </c>
      <c r="C38" s="73"/>
      <c r="D38" s="73"/>
      <c r="E38" s="73"/>
      <c r="F38" s="73"/>
      <c r="G38" s="73"/>
      <c r="H38" s="76">
        <f>+H37</f>
        <v>16</v>
      </c>
      <c r="N38" s="77"/>
    </row>
    <row r="39" spans="1:14" ht="12.75" customHeight="1" x14ac:dyDescent="0.25">
      <c r="B39" s="73"/>
      <c r="C39" s="73"/>
      <c r="D39" s="73"/>
      <c r="E39" s="73"/>
      <c r="F39" s="73"/>
      <c r="G39" s="73"/>
      <c r="H39" s="76"/>
      <c r="N39" s="77"/>
    </row>
    <row r="40" spans="1:14" ht="12.75" customHeight="1" x14ac:dyDescent="0.25">
      <c r="A40" s="91" t="s">
        <v>124</v>
      </c>
      <c r="B40" s="73" t="s">
        <v>166</v>
      </c>
      <c r="C40" s="73"/>
      <c r="D40" s="73"/>
      <c r="E40" s="73"/>
      <c r="F40" s="73"/>
      <c r="G40" s="73"/>
      <c r="H40" s="76">
        <f>+H38+1</f>
        <v>17</v>
      </c>
      <c r="N40" s="77"/>
    </row>
    <row r="41" spans="1:14" ht="12.75" customHeight="1" x14ac:dyDescent="0.25">
      <c r="B41" s="73" t="s">
        <v>167</v>
      </c>
      <c r="C41" s="73"/>
      <c r="D41" s="73"/>
      <c r="E41" s="73"/>
      <c r="F41" s="73"/>
      <c r="G41" s="73"/>
      <c r="H41" s="76">
        <f>+H40</f>
        <v>17</v>
      </c>
      <c r="N41" s="77"/>
    </row>
    <row r="42" spans="1:14" ht="12.75" customHeight="1" x14ac:dyDescent="0.25">
      <c r="B42" s="73"/>
      <c r="C42" s="73"/>
      <c r="D42" s="73"/>
      <c r="E42" s="73"/>
      <c r="F42" s="73"/>
      <c r="G42" s="73"/>
      <c r="H42" s="76"/>
      <c r="N42" s="77"/>
    </row>
    <row r="43" spans="1:14" ht="12.75" customHeight="1" x14ac:dyDescent="0.25">
      <c r="A43" s="91" t="s">
        <v>172</v>
      </c>
      <c r="B43" s="73" t="s">
        <v>138</v>
      </c>
      <c r="H43" s="76">
        <f>+H40+1</f>
        <v>18</v>
      </c>
      <c r="N43" s="77"/>
    </row>
    <row r="44" spans="1:14" ht="12.75" customHeight="1" x14ac:dyDescent="0.25">
      <c r="B44" s="73" t="s">
        <v>104</v>
      </c>
      <c r="H44" s="76">
        <f>+H43</f>
        <v>18</v>
      </c>
      <c r="N44" s="77"/>
    </row>
    <row r="45" spans="1:14" ht="12.75" customHeight="1" x14ac:dyDescent="0.25">
      <c r="A45" s="91" t="s">
        <v>125</v>
      </c>
      <c r="B45" s="73" t="s">
        <v>139</v>
      </c>
      <c r="H45" s="76">
        <f>+H43+1</f>
        <v>19</v>
      </c>
      <c r="N45" s="77"/>
    </row>
    <row r="46" spans="1:14" ht="12.75" customHeight="1" x14ac:dyDescent="0.25">
      <c r="B46" s="73" t="s">
        <v>102</v>
      </c>
      <c r="H46" s="76">
        <f>+H45</f>
        <v>19</v>
      </c>
      <c r="N46" s="77"/>
    </row>
    <row r="47" spans="1:14" ht="12.75" customHeight="1" x14ac:dyDescent="0.25">
      <c r="A47" s="91" t="s">
        <v>126</v>
      </c>
      <c r="B47" s="73" t="s">
        <v>140</v>
      </c>
      <c r="H47" s="76">
        <f>+H46+1</f>
        <v>20</v>
      </c>
      <c r="N47" s="77"/>
    </row>
    <row r="48" spans="1:14" ht="12.75" customHeight="1" x14ac:dyDescent="0.25">
      <c r="B48" s="73" t="s">
        <v>103</v>
      </c>
      <c r="H48" s="76">
        <f>H47</f>
        <v>20</v>
      </c>
      <c r="N48" s="77"/>
    </row>
    <row r="49" spans="1:14" ht="12.75" customHeight="1" x14ac:dyDescent="0.25">
      <c r="A49" s="91"/>
      <c r="B49" s="73"/>
      <c r="C49" s="73"/>
      <c r="D49" s="73"/>
      <c r="E49" s="73"/>
      <c r="F49" s="73"/>
      <c r="G49" s="73"/>
      <c r="H49" s="76"/>
      <c r="N49" s="77"/>
    </row>
    <row r="50" spans="1:14" ht="12.75" customHeight="1" x14ac:dyDescent="0.25">
      <c r="A50" s="91"/>
      <c r="B50" s="73"/>
      <c r="C50" s="73"/>
      <c r="D50" s="73"/>
      <c r="E50" s="73"/>
      <c r="F50" s="73"/>
      <c r="G50" s="73"/>
      <c r="H50" s="76"/>
      <c r="N50" s="77"/>
    </row>
    <row r="51" spans="1:14" ht="12.75" customHeight="1" x14ac:dyDescent="0.25">
      <c r="A51" s="91"/>
      <c r="B51" s="73"/>
      <c r="C51" s="73"/>
      <c r="D51" s="73"/>
      <c r="E51" s="73"/>
      <c r="F51" s="73"/>
      <c r="G51" s="73"/>
      <c r="H51" s="76"/>
      <c r="N51" s="77"/>
    </row>
    <row r="52" spans="1:14" ht="12.75" customHeight="1" x14ac:dyDescent="0.25">
      <c r="A52" s="91"/>
      <c r="B52" s="73"/>
      <c r="C52" s="73"/>
      <c r="D52" s="73"/>
      <c r="E52" s="73"/>
      <c r="F52" s="73"/>
      <c r="G52" s="73"/>
      <c r="H52" s="76"/>
      <c r="N52" s="77"/>
    </row>
    <row r="53" spans="1:14" ht="12.75" customHeight="1" x14ac:dyDescent="0.25">
      <c r="A53" s="91"/>
      <c r="B53" s="73"/>
      <c r="C53" s="73"/>
      <c r="D53" s="73"/>
      <c r="E53" s="73"/>
      <c r="F53" s="73"/>
      <c r="G53" s="73"/>
      <c r="H53" s="76"/>
      <c r="N53" s="77"/>
    </row>
    <row r="54" spans="1:14" ht="12.75" customHeight="1" x14ac:dyDescent="0.25">
      <c r="A54" s="91"/>
      <c r="B54" s="73"/>
      <c r="C54" s="73"/>
      <c r="D54" s="73"/>
      <c r="E54" s="73"/>
      <c r="F54" s="73"/>
      <c r="G54" s="73"/>
      <c r="H54" s="76"/>
      <c r="N54" s="77"/>
    </row>
    <row r="55" spans="1:14" ht="12.75" customHeight="1" x14ac:dyDescent="0.25">
      <c r="A55" s="91"/>
      <c r="B55" s="73"/>
      <c r="C55" s="73"/>
      <c r="D55" s="73"/>
      <c r="E55" s="73"/>
      <c r="F55" s="73"/>
      <c r="G55" s="73"/>
      <c r="H55" s="76"/>
      <c r="N55" s="77"/>
    </row>
    <row r="56" spans="1:14" ht="12.75" customHeight="1" x14ac:dyDescent="0.25">
      <c r="A56" s="91"/>
      <c r="B56" s="73"/>
      <c r="C56" s="73"/>
      <c r="D56" s="73"/>
      <c r="E56" s="73"/>
      <c r="F56" s="73"/>
      <c r="G56" s="73"/>
      <c r="H56" s="76"/>
      <c r="N56" s="77"/>
    </row>
    <row r="57" spans="1:14" ht="12.75" customHeight="1" x14ac:dyDescent="0.25">
      <c r="A57" s="91"/>
      <c r="B57" s="73"/>
      <c r="C57" s="73"/>
      <c r="D57" s="73"/>
      <c r="E57" s="73"/>
      <c r="F57" s="73"/>
      <c r="G57" s="73"/>
      <c r="H57" s="76"/>
      <c r="N57" s="77"/>
    </row>
    <row r="58" spans="1:14" ht="12.75" customHeight="1" x14ac:dyDescent="0.25">
      <c r="B58" s="73"/>
      <c r="C58" s="73"/>
      <c r="D58" s="73"/>
      <c r="E58" s="73"/>
      <c r="F58" s="73"/>
      <c r="G58" s="73"/>
      <c r="H58" s="76"/>
      <c r="N58" s="77"/>
    </row>
    <row r="59" spans="1:14" ht="12.75" customHeight="1" x14ac:dyDescent="0.2">
      <c r="B59" s="48"/>
      <c r="C59" s="49"/>
      <c r="D59" s="49"/>
      <c r="E59" s="97"/>
      <c r="F59" s="49"/>
      <c r="G59" s="50"/>
      <c r="H59" s="51"/>
      <c r="N59" s="77"/>
    </row>
    <row r="60" spans="1:14" ht="12.75" customHeight="1" x14ac:dyDescent="0.2">
      <c r="B60" s="52"/>
      <c r="C60" s="52"/>
      <c r="D60" s="52"/>
      <c r="E60" s="52"/>
      <c r="F60" s="52"/>
      <c r="G60" s="52"/>
      <c r="H60" s="52"/>
      <c r="I60" s="77"/>
    </row>
    <row r="61" spans="1:14" ht="12.75" customHeight="1" x14ac:dyDescent="0.2">
      <c r="B61" s="54" t="str">
        <f>+B123</f>
        <v>Finans Norge / Skadeforsikringsstatistikk</v>
      </c>
      <c r="H61" s="200">
        <v>1</v>
      </c>
      <c r="I61" s="77"/>
    </row>
    <row r="62" spans="1:14" ht="12.75" customHeight="1" x14ac:dyDescent="0.2">
      <c r="B62" s="54" t="str">
        <f>+B124</f>
        <v>Skadestatistikk for landbasert forsikring 2. kvartal 2023</v>
      </c>
      <c r="H62" s="201"/>
      <c r="I62" s="77"/>
    </row>
    <row r="63" spans="1:14" ht="12.75" customHeight="1" x14ac:dyDescent="0.2">
      <c r="I63" s="77"/>
    </row>
    <row r="64" spans="1:14" ht="12.75" customHeight="1" x14ac:dyDescent="0.2">
      <c r="I64" s="77"/>
    </row>
    <row r="66" spans="1:13" ht="12.75" customHeight="1" x14ac:dyDescent="0.25">
      <c r="A66" s="91" t="s">
        <v>127</v>
      </c>
      <c r="B66" s="73" t="s">
        <v>218</v>
      </c>
      <c r="H66" s="76">
        <f>H48+1</f>
        <v>21</v>
      </c>
    </row>
    <row r="67" spans="1:13" ht="12.75" customHeight="1" x14ac:dyDescent="0.25">
      <c r="B67" s="73" t="s">
        <v>219</v>
      </c>
      <c r="H67" s="76">
        <f>H66</f>
        <v>21</v>
      </c>
    </row>
    <row r="68" spans="1:13" ht="12.75" customHeight="1" x14ac:dyDescent="0.25">
      <c r="A68" s="91" t="s">
        <v>128</v>
      </c>
      <c r="B68" s="73" t="s">
        <v>220</v>
      </c>
      <c r="H68" s="76">
        <f>H67+1</f>
        <v>22</v>
      </c>
    </row>
    <row r="69" spans="1:13" ht="12.75" customHeight="1" x14ac:dyDescent="0.25">
      <c r="B69" s="73" t="s">
        <v>221</v>
      </c>
      <c r="H69" s="76">
        <f>H68</f>
        <v>22</v>
      </c>
    </row>
    <row r="70" spans="1:13" ht="12.75" customHeight="1" x14ac:dyDescent="0.25">
      <c r="A70" s="91" t="s">
        <v>129</v>
      </c>
      <c r="B70" s="73" t="s">
        <v>222</v>
      </c>
      <c r="H70" s="76">
        <f>H69+1</f>
        <v>23</v>
      </c>
      <c r="J70"/>
      <c r="K70"/>
      <c r="L70"/>
      <c r="M70"/>
    </row>
    <row r="71" spans="1:13" ht="12.75" customHeight="1" x14ac:dyDescent="0.25">
      <c r="B71" s="73" t="s">
        <v>223</v>
      </c>
      <c r="H71" s="76">
        <f>H70</f>
        <v>23</v>
      </c>
      <c r="J71"/>
      <c r="K71" s="71"/>
      <c r="L71" s="72"/>
      <c r="M71" s="72"/>
    </row>
    <row r="72" spans="1:13" ht="12.75" customHeight="1" x14ac:dyDescent="0.2">
      <c r="J72"/>
      <c r="K72" s="70"/>
      <c r="L72"/>
      <c r="M72"/>
    </row>
    <row r="73" spans="1:13" ht="12.75" customHeight="1" x14ac:dyDescent="0.25">
      <c r="A73" s="91" t="s">
        <v>130</v>
      </c>
      <c r="B73" s="73" t="s">
        <v>141</v>
      </c>
      <c r="C73" s="73"/>
      <c r="D73" s="73"/>
      <c r="E73" s="73"/>
      <c r="F73" s="73"/>
      <c r="G73" s="73"/>
      <c r="H73" s="76">
        <f>+H71+1</f>
        <v>24</v>
      </c>
      <c r="J73"/>
      <c r="K73" s="69"/>
      <c r="L73" s="69"/>
      <c r="M73" s="69"/>
    </row>
    <row r="74" spans="1:13" ht="12.75" customHeight="1" x14ac:dyDescent="0.25">
      <c r="B74" s="73" t="s">
        <v>107</v>
      </c>
      <c r="C74" s="73"/>
      <c r="D74" s="73"/>
      <c r="E74" s="73"/>
      <c r="F74" s="73"/>
      <c r="G74" s="73"/>
      <c r="H74" s="76">
        <f>+H73</f>
        <v>24</v>
      </c>
      <c r="J74"/>
      <c r="K74" s="69"/>
      <c r="L74" s="69"/>
      <c r="M74" s="69"/>
    </row>
    <row r="75" spans="1:13" ht="12.75" customHeight="1" x14ac:dyDescent="0.25">
      <c r="A75" s="91" t="s">
        <v>224</v>
      </c>
      <c r="B75" s="73" t="s">
        <v>142</v>
      </c>
      <c r="C75" s="73"/>
      <c r="D75" s="73"/>
      <c r="E75" s="73"/>
      <c r="F75" s="73"/>
      <c r="G75" s="73"/>
      <c r="H75" s="76">
        <f>+H74+1</f>
        <v>25</v>
      </c>
      <c r="J75"/>
      <c r="K75" s="69"/>
      <c r="L75" s="69"/>
      <c r="M75" s="69"/>
    </row>
    <row r="76" spans="1:13" ht="12.75" customHeight="1" x14ac:dyDescent="0.25">
      <c r="B76" s="73" t="s">
        <v>105</v>
      </c>
      <c r="C76" s="73"/>
      <c r="D76" s="73"/>
      <c r="E76" s="73"/>
      <c r="F76" s="73"/>
      <c r="G76" s="73"/>
      <c r="H76" s="76">
        <f>+H75</f>
        <v>25</v>
      </c>
      <c r="J76"/>
      <c r="K76" s="69"/>
      <c r="L76" s="69"/>
      <c r="M76" s="69"/>
    </row>
    <row r="77" spans="1:13" ht="12.75" customHeight="1" x14ac:dyDescent="0.25">
      <c r="A77" s="91" t="s">
        <v>225</v>
      </c>
      <c r="B77" s="73" t="s">
        <v>143</v>
      </c>
      <c r="C77" s="73"/>
      <c r="D77" s="73"/>
      <c r="E77" s="73"/>
      <c r="F77" s="73"/>
      <c r="G77" s="73"/>
      <c r="H77" s="76">
        <f>+H76+1</f>
        <v>26</v>
      </c>
      <c r="J77"/>
      <c r="K77"/>
      <c r="L77"/>
      <c r="M77"/>
    </row>
    <row r="78" spans="1:13" ht="12.75" customHeight="1" x14ac:dyDescent="0.25">
      <c r="B78" s="73" t="s">
        <v>106</v>
      </c>
      <c r="C78" s="73"/>
      <c r="D78" s="73"/>
      <c r="E78" s="73"/>
      <c r="F78" s="73"/>
      <c r="G78" s="73"/>
      <c r="H78" s="76">
        <f>+H77</f>
        <v>26</v>
      </c>
      <c r="J78"/>
      <c r="K78"/>
      <c r="L78"/>
      <c r="M78"/>
    </row>
    <row r="79" spans="1:13" ht="12.75" customHeight="1" x14ac:dyDescent="0.2">
      <c r="B79"/>
      <c r="C79"/>
      <c r="D79"/>
      <c r="E79"/>
      <c r="F79"/>
      <c r="G79"/>
      <c r="I79"/>
      <c r="J79"/>
      <c r="K79"/>
      <c r="L79"/>
      <c r="M79"/>
    </row>
    <row r="80" spans="1:13" ht="12.75" customHeight="1" x14ac:dyDescent="0.25">
      <c r="A80" s="91" t="s">
        <v>226</v>
      </c>
      <c r="B80" s="73" t="s">
        <v>92</v>
      </c>
      <c r="C80" s="73"/>
      <c r="D80" s="73"/>
      <c r="E80" s="73"/>
      <c r="F80" s="73"/>
      <c r="G80" s="73"/>
      <c r="H80" s="76">
        <f>+H78+1</f>
        <v>27</v>
      </c>
      <c r="I80"/>
      <c r="J80"/>
      <c r="K80"/>
      <c r="L80"/>
      <c r="M80"/>
    </row>
    <row r="81" spans="2:13" ht="12.75" customHeight="1" x14ac:dyDescent="0.2">
      <c r="C81"/>
      <c r="D81"/>
      <c r="E81"/>
      <c r="F81"/>
      <c r="G81"/>
      <c r="I81" s="68"/>
      <c r="J81"/>
      <c r="K81"/>
      <c r="L81"/>
      <c r="M81"/>
    </row>
    <row r="82" spans="2:13" ht="12.75" customHeight="1" x14ac:dyDescent="0.2">
      <c r="C82"/>
      <c r="D82"/>
      <c r="E82"/>
      <c r="F82"/>
      <c r="G82"/>
      <c r="I82" s="68"/>
      <c r="J82"/>
      <c r="K82"/>
      <c r="L82"/>
      <c r="M82"/>
    </row>
    <row r="83" spans="2:13" ht="12.75" customHeight="1" x14ac:dyDescent="0.2">
      <c r="C83"/>
      <c r="D83"/>
      <c r="E83"/>
      <c r="F83"/>
      <c r="G83"/>
      <c r="I83" s="68"/>
      <c r="J83"/>
      <c r="K83"/>
      <c r="L83"/>
      <c r="M83"/>
    </row>
    <row r="84" spans="2:13" ht="12.75" customHeight="1" x14ac:dyDescent="0.2">
      <c r="C84"/>
      <c r="D84"/>
      <c r="E84"/>
      <c r="F84"/>
      <c r="G84"/>
      <c r="I84" s="68"/>
      <c r="J84"/>
      <c r="K84"/>
      <c r="L84"/>
      <c r="M84"/>
    </row>
    <row r="85" spans="2:13" ht="12.75" customHeight="1" x14ac:dyDescent="0.2">
      <c r="C85"/>
      <c r="D85"/>
      <c r="E85"/>
      <c r="F85"/>
      <c r="G85"/>
      <c r="I85" s="68"/>
      <c r="J85"/>
      <c r="K85"/>
      <c r="L85"/>
      <c r="M85"/>
    </row>
    <row r="86" spans="2:13" ht="12.75" customHeight="1" x14ac:dyDescent="0.2">
      <c r="C86"/>
      <c r="D86"/>
      <c r="E86"/>
      <c r="F86"/>
      <c r="G86"/>
      <c r="I86" s="68"/>
      <c r="J86"/>
      <c r="K86"/>
      <c r="L86"/>
      <c r="M86"/>
    </row>
    <row r="87" spans="2:13" ht="12.75" customHeight="1" x14ac:dyDescent="0.2">
      <c r="C87"/>
      <c r="D87"/>
      <c r="E87"/>
      <c r="F87"/>
      <c r="G87"/>
      <c r="I87" s="68"/>
      <c r="J87"/>
      <c r="K87"/>
      <c r="L87"/>
      <c r="M87"/>
    </row>
    <row r="88" spans="2:13" ht="12.75" customHeight="1" x14ac:dyDescent="0.2">
      <c r="C88"/>
      <c r="D88"/>
      <c r="E88"/>
      <c r="F88"/>
      <c r="G88"/>
      <c r="I88" s="68"/>
      <c r="J88"/>
      <c r="K88"/>
      <c r="L88"/>
      <c r="M88"/>
    </row>
    <row r="89" spans="2:13" ht="12.75" customHeight="1" x14ac:dyDescent="0.2">
      <c r="C89"/>
      <c r="D89"/>
      <c r="E89"/>
      <c r="F89"/>
      <c r="G89"/>
      <c r="I89"/>
      <c r="J89"/>
      <c r="K89"/>
      <c r="L89"/>
      <c r="M89"/>
    </row>
    <row r="90" spans="2:13" ht="12.75" customHeight="1" x14ac:dyDescent="0.2">
      <c r="C90"/>
      <c r="D90"/>
      <c r="E90"/>
      <c r="F90"/>
      <c r="G90"/>
      <c r="I90"/>
      <c r="J90"/>
      <c r="K90"/>
      <c r="L90"/>
      <c r="M90"/>
    </row>
    <row r="91" spans="2:13" ht="12.75" customHeight="1" x14ac:dyDescent="0.25">
      <c r="B91" s="88"/>
      <c r="C91"/>
      <c r="D91"/>
      <c r="E91"/>
      <c r="F91"/>
      <c r="G91"/>
      <c r="I91"/>
      <c r="J91"/>
      <c r="K91"/>
      <c r="L91"/>
      <c r="M91"/>
    </row>
    <row r="92" spans="2:13" ht="12.75" customHeight="1" x14ac:dyDescent="0.2">
      <c r="C92"/>
      <c r="D92"/>
      <c r="E92"/>
      <c r="F92"/>
      <c r="G92"/>
      <c r="I92"/>
      <c r="J92"/>
      <c r="K92"/>
      <c r="L92"/>
      <c r="M92"/>
    </row>
    <row r="93" spans="2:13" ht="12.75" customHeight="1" x14ac:dyDescent="0.2">
      <c r="C93"/>
      <c r="D93"/>
      <c r="E93"/>
      <c r="F93"/>
      <c r="G93"/>
      <c r="I93"/>
      <c r="J93"/>
      <c r="K93"/>
      <c r="L93"/>
      <c r="M93"/>
    </row>
    <row r="94" spans="2:13" ht="12.75" customHeight="1" x14ac:dyDescent="0.2">
      <c r="B94"/>
      <c r="C94"/>
      <c r="D94"/>
      <c r="E94"/>
      <c r="F94"/>
      <c r="G94"/>
      <c r="I94"/>
      <c r="J94"/>
      <c r="K94"/>
      <c r="L94"/>
      <c r="M94"/>
    </row>
    <row r="95" spans="2:13" ht="12.75" customHeight="1" x14ac:dyDescent="0.2">
      <c r="B95"/>
      <c r="C95"/>
      <c r="D95"/>
      <c r="E95"/>
      <c r="F95"/>
      <c r="G95"/>
      <c r="I95"/>
      <c r="J95"/>
      <c r="K95"/>
      <c r="L95"/>
      <c r="M95"/>
    </row>
    <row r="96" spans="2:13" ht="12.75" customHeight="1" x14ac:dyDescent="0.2">
      <c r="C96"/>
      <c r="D96"/>
      <c r="E96"/>
      <c r="F96"/>
      <c r="G96"/>
      <c r="I96"/>
      <c r="J96"/>
      <c r="K96"/>
      <c r="L96"/>
      <c r="M96"/>
    </row>
    <row r="97" spans="2:13" ht="12.75" customHeight="1" x14ac:dyDescent="0.2">
      <c r="C97"/>
      <c r="D97"/>
      <c r="E97"/>
      <c r="F97"/>
      <c r="G97"/>
      <c r="I97"/>
      <c r="J97"/>
      <c r="K97"/>
      <c r="L97"/>
      <c r="M97"/>
    </row>
    <row r="98" spans="2:13" ht="12.75" customHeight="1" x14ac:dyDescent="0.2">
      <c r="B98"/>
      <c r="C98"/>
      <c r="D98"/>
      <c r="E98"/>
      <c r="F98"/>
      <c r="G98"/>
      <c r="I98"/>
      <c r="J98"/>
      <c r="K98"/>
      <c r="L98"/>
      <c r="M98"/>
    </row>
    <row r="99" spans="2:13" ht="12.75" customHeight="1" x14ac:dyDescent="0.2">
      <c r="C99"/>
      <c r="D99"/>
      <c r="E99"/>
      <c r="F99"/>
      <c r="G99"/>
      <c r="I99"/>
      <c r="J99"/>
      <c r="K99"/>
      <c r="L99"/>
      <c r="M99"/>
    </row>
    <row r="100" spans="2:13" ht="12.75" customHeight="1" x14ac:dyDescent="0.2">
      <c r="C100"/>
      <c r="D100"/>
      <c r="E100"/>
      <c r="F100"/>
      <c r="G100"/>
      <c r="I100"/>
      <c r="J100"/>
      <c r="K100"/>
      <c r="L100"/>
      <c r="M100"/>
    </row>
    <row r="101" spans="2:13" ht="12.75" customHeight="1" x14ac:dyDescent="0.2">
      <c r="B101"/>
      <c r="C101"/>
      <c r="D101"/>
      <c r="E101"/>
      <c r="F101"/>
      <c r="G101"/>
      <c r="I101"/>
      <c r="J101"/>
      <c r="K101"/>
      <c r="L101"/>
      <c r="M101"/>
    </row>
    <row r="102" spans="2:13" ht="12.75" customHeight="1" x14ac:dyDescent="0.2">
      <c r="B102"/>
      <c r="C102"/>
      <c r="D102"/>
      <c r="E102"/>
      <c r="F102"/>
      <c r="G102"/>
      <c r="I102"/>
      <c r="J102"/>
      <c r="K102"/>
      <c r="L102"/>
      <c r="M102"/>
    </row>
    <row r="103" spans="2:13" ht="12.75" customHeight="1" x14ac:dyDescent="0.2">
      <c r="B103"/>
      <c r="C103"/>
      <c r="D103"/>
      <c r="E103"/>
      <c r="F103"/>
      <c r="G103"/>
      <c r="I103"/>
      <c r="J103"/>
      <c r="K103"/>
      <c r="L103"/>
      <c r="M103"/>
    </row>
    <row r="104" spans="2:13" ht="12.75" customHeight="1" x14ac:dyDescent="0.2">
      <c r="B104"/>
      <c r="C104"/>
      <c r="D104"/>
      <c r="E104"/>
      <c r="F104"/>
      <c r="G104"/>
      <c r="I104"/>
      <c r="J104"/>
      <c r="K104"/>
      <c r="L104"/>
      <c r="M104"/>
    </row>
    <row r="105" spans="2:13" ht="12.75" customHeight="1" x14ac:dyDescent="0.2">
      <c r="B105"/>
      <c r="C105"/>
      <c r="D105"/>
      <c r="E105"/>
      <c r="F105"/>
      <c r="G105"/>
      <c r="I105"/>
      <c r="J105"/>
      <c r="K105"/>
      <c r="L105"/>
      <c r="M105"/>
    </row>
    <row r="106" spans="2:13" ht="12.75" customHeight="1" x14ac:dyDescent="0.2">
      <c r="B106"/>
      <c r="C106"/>
      <c r="D106"/>
      <c r="E106"/>
      <c r="F106"/>
      <c r="G106"/>
      <c r="I106"/>
      <c r="J106"/>
      <c r="K106"/>
      <c r="L106"/>
      <c r="M106"/>
    </row>
    <row r="107" spans="2:13" ht="12.75" customHeight="1" x14ac:dyDescent="0.2">
      <c r="B107"/>
      <c r="C107"/>
      <c r="D107"/>
      <c r="E107"/>
      <c r="F107"/>
      <c r="G107"/>
      <c r="I107"/>
      <c r="J107"/>
      <c r="K107"/>
      <c r="L107"/>
      <c r="M107"/>
    </row>
    <row r="108" spans="2:13" ht="12.75" customHeight="1" x14ac:dyDescent="0.2">
      <c r="B108"/>
      <c r="C108"/>
      <c r="D108"/>
      <c r="E108"/>
      <c r="F108"/>
      <c r="G108"/>
      <c r="I108"/>
      <c r="J108"/>
      <c r="K108"/>
      <c r="L108"/>
      <c r="M108"/>
    </row>
    <row r="109" spans="2:13" ht="12.75" customHeight="1" x14ac:dyDescent="0.2">
      <c r="B109"/>
      <c r="C109"/>
      <c r="D109"/>
      <c r="E109"/>
      <c r="F109"/>
      <c r="G109"/>
      <c r="I109"/>
      <c r="J109"/>
      <c r="K109"/>
      <c r="L109"/>
      <c r="M109"/>
    </row>
    <row r="110" spans="2:13" ht="12.75" customHeight="1" x14ac:dyDescent="0.2">
      <c r="B110"/>
      <c r="C110"/>
      <c r="D110"/>
      <c r="E110"/>
      <c r="F110"/>
      <c r="G110"/>
      <c r="I110"/>
      <c r="J110"/>
      <c r="K110"/>
      <c r="L110"/>
      <c r="M110"/>
    </row>
    <row r="111" spans="2:13" ht="12.75" customHeight="1" x14ac:dyDescent="0.2">
      <c r="B111"/>
      <c r="C111"/>
      <c r="D111"/>
      <c r="E111"/>
      <c r="F111"/>
      <c r="G111"/>
      <c r="I111"/>
      <c r="J111"/>
      <c r="K111"/>
      <c r="L111"/>
      <c r="M111"/>
    </row>
    <row r="112" spans="2:13" ht="12.75" customHeight="1" x14ac:dyDescent="0.2">
      <c r="B112"/>
      <c r="C112"/>
      <c r="D112"/>
      <c r="E112"/>
      <c r="F112"/>
      <c r="G112"/>
      <c r="I112"/>
      <c r="J112"/>
      <c r="K112"/>
      <c r="L112"/>
      <c r="M112"/>
    </row>
    <row r="113" spans="2:13" ht="12.75" customHeight="1" x14ac:dyDescent="0.2">
      <c r="B113"/>
      <c r="C113"/>
      <c r="D113"/>
      <c r="E113"/>
      <c r="F113"/>
      <c r="G113"/>
      <c r="I113"/>
      <c r="J113"/>
      <c r="K113"/>
      <c r="L113"/>
      <c r="M113"/>
    </row>
    <row r="114" spans="2:13" ht="12.75" customHeight="1" x14ac:dyDescent="0.2">
      <c r="B114"/>
      <c r="C114"/>
      <c r="D114"/>
      <c r="E114"/>
      <c r="F114"/>
      <c r="G114"/>
      <c r="I114"/>
      <c r="J114"/>
      <c r="K114"/>
      <c r="L114"/>
      <c r="M114"/>
    </row>
    <row r="115" spans="2:13" ht="12.75" customHeight="1" x14ac:dyDescent="0.2">
      <c r="B115"/>
      <c r="C115"/>
      <c r="D115"/>
      <c r="E115"/>
      <c r="F115"/>
      <c r="G115"/>
      <c r="L115"/>
    </row>
    <row r="116" spans="2:13" ht="12.75" customHeight="1" x14ac:dyDescent="0.2">
      <c r="B116"/>
      <c r="C116"/>
      <c r="D116"/>
      <c r="E116"/>
      <c r="F116"/>
      <c r="G116"/>
      <c r="L116"/>
    </row>
    <row r="117" spans="2:13" ht="12.75" customHeight="1" x14ac:dyDescent="0.2">
      <c r="B117"/>
      <c r="C117"/>
      <c r="D117"/>
      <c r="E117"/>
      <c r="F117"/>
      <c r="G117"/>
      <c r="I117"/>
      <c r="J117"/>
      <c r="K117"/>
      <c r="L117"/>
    </row>
    <row r="118" spans="2:13" ht="12.75" customHeight="1" x14ac:dyDescent="0.2">
      <c r="B118"/>
      <c r="C118"/>
      <c r="D118"/>
      <c r="E118"/>
      <c r="F118"/>
      <c r="G118"/>
      <c r="I118"/>
      <c r="J118"/>
      <c r="K118"/>
      <c r="L118"/>
    </row>
    <row r="119" spans="2:13" ht="12.75" customHeight="1" x14ac:dyDescent="0.2">
      <c r="B119"/>
      <c r="C119"/>
      <c r="D119"/>
      <c r="E119"/>
      <c r="F119"/>
      <c r="G119"/>
      <c r="I119"/>
      <c r="J119"/>
      <c r="K119"/>
      <c r="L119"/>
    </row>
    <row r="120" spans="2:13" ht="12.75" customHeight="1" x14ac:dyDescent="0.2">
      <c r="B120"/>
      <c r="C120"/>
      <c r="D120"/>
      <c r="E120"/>
      <c r="F120"/>
      <c r="G120"/>
      <c r="I120"/>
      <c r="J120"/>
      <c r="K120"/>
      <c r="L120"/>
    </row>
    <row r="121" spans="2:13" ht="12.75" customHeight="1" x14ac:dyDescent="0.2">
      <c r="B121"/>
      <c r="C121"/>
      <c r="D121"/>
      <c r="E121"/>
      <c r="F121"/>
      <c r="G121"/>
      <c r="I121"/>
      <c r="J121"/>
      <c r="K121"/>
      <c r="L121"/>
    </row>
    <row r="122" spans="2:13" ht="12.75" customHeight="1" x14ac:dyDescent="0.2">
      <c r="B122" s="52"/>
      <c r="C122" s="52"/>
      <c r="D122" s="52"/>
      <c r="E122" s="52"/>
      <c r="F122" s="52"/>
      <c r="G122" s="52"/>
      <c r="H122" s="52"/>
      <c r="I122"/>
      <c r="J122" s="69"/>
      <c r="K122" s="69"/>
      <c r="L122" s="69"/>
    </row>
    <row r="123" spans="2:13" ht="12.75" customHeight="1" x14ac:dyDescent="0.2">
      <c r="B123" s="54" t="str">
        <f>"Finans Norge / Skadeforsikringsstatistikk"</f>
        <v>Finans Norge / Skadeforsikringsstatistikk</v>
      </c>
      <c r="H123" s="200">
        <v>2</v>
      </c>
      <c r="I123"/>
      <c r="J123" s="69"/>
      <c r="K123" s="69"/>
      <c r="L123" s="69"/>
    </row>
    <row r="124" spans="2:13" ht="12.75" customHeight="1" x14ac:dyDescent="0.2">
      <c r="B124" s="54" t="str">
        <f>"Skadestatistikk for landbasert forsikring 2. kvartal 2023"</f>
        <v>Skadestatistikk for landbasert forsikring 2. kvartal 2023</v>
      </c>
      <c r="H124" s="201"/>
      <c r="I124"/>
      <c r="J124"/>
      <c r="K124"/>
      <c r="L124"/>
    </row>
    <row r="125" spans="2:13" ht="12.75" customHeight="1" x14ac:dyDescent="0.2">
      <c r="B125" s="78"/>
      <c r="C125"/>
      <c r="D125"/>
      <c r="E125"/>
      <c r="F125"/>
      <c r="G125"/>
      <c r="I125"/>
      <c r="J125"/>
      <c r="K125"/>
      <c r="L125"/>
    </row>
    <row r="126" spans="2:13" ht="12.75" customHeight="1" x14ac:dyDescent="0.2">
      <c r="B126"/>
      <c r="C126"/>
      <c r="D126"/>
      <c r="E126"/>
      <c r="F126"/>
      <c r="G126"/>
      <c r="I126"/>
      <c r="J126"/>
      <c r="K126"/>
      <c r="L126"/>
    </row>
    <row r="127" spans="2:13" ht="12.75" customHeight="1" x14ac:dyDescent="0.2">
      <c r="B127"/>
      <c r="C127"/>
      <c r="D127"/>
      <c r="E127"/>
      <c r="F127"/>
      <c r="G127"/>
      <c r="L127"/>
    </row>
    <row r="128" spans="2:13" ht="12.75" customHeight="1" x14ac:dyDescent="0.2">
      <c r="B128"/>
      <c r="C128"/>
      <c r="D128"/>
      <c r="E128"/>
      <c r="F128"/>
      <c r="G128"/>
      <c r="L128"/>
    </row>
    <row r="129" spans="2:12" ht="12.75" customHeight="1" x14ac:dyDescent="0.2">
      <c r="B129"/>
      <c r="C129"/>
      <c r="D129"/>
      <c r="E129"/>
      <c r="F129"/>
      <c r="G129"/>
      <c r="I129" s="68"/>
      <c r="J129"/>
      <c r="K129"/>
      <c r="L129"/>
    </row>
    <row r="130" spans="2:12" ht="12.75" customHeight="1" x14ac:dyDescent="0.2">
      <c r="B130"/>
      <c r="C130"/>
      <c r="D130"/>
      <c r="E130"/>
      <c r="F130"/>
      <c r="G130"/>
      <c r="I130"/>
      <c r="J130"/>
      <c r="K130"/>
      <c r="L130"/>
    </row>
    <row r="131" spans="2:12" ht="12.75" customHeight="1" x14ac:dyDescent="0.2">
      <c r="B131"/>
      <c r="C131"/>
      <c r="D131"/>
      <c r="E131"/>
      <c r="F131"/>
      <c r="G131"/>
      <c r="I131"/>
      <c r="J131"/>
      <c r="K131"/>
      <c r="L131"/>
    </row>
    <row r="132" spans="2:12" ht="12.75" customHeight="1" x14ac:dyDescent="0.2">
      <c r="B132"/>
      <c r="C132"/>
      <c r="D132"/>
      <c r="E132"/>
      <c r="F132"/>
      <c r="G132"/>
      <c r="I132"/>
      <c r="J132"/>
      <c r="K132" s="69"/>
      <c r="L132" s="69"/>
    </row>
    <row r="133" spans="2:12" ht="12.75" customHeight="1" x14ac:dyDescent="0.2">
      <c r="B133"/>
      <c r="C133"/>
      <c r="D133"/>
      <c r="E133"/>
      <c r="F133"/>
      <c r="G133"/>
      <c r="I133"/>
      <c r="J133"/>
      <c r="K133" s="69"/>
      <c r="L133" s="69"/>
    </row>
    <row r="134" spans="2:12" ht="12.75" customHeight="1" x14ac:dyDescent="0.2">
      <c r="B134"/>
      <c r="C134"/>
      <c r="D134"/>
      <c r="E134"/>
      <c r="F134"/>
      <c r="G134"/>
      <c r="I134"/>
      <c r="J134"/>
      <c r="K134" s="69"/>
      <c r="L134" s="69"/>
    </row>
    <row r="135" spans="2:12" ht="12.75" customHeight="1" x14ac:dyDescent="0.2">
      <c r="B135"/>
      <c r="C135"/>
      <c r="D135"/>
      <c r="E135"/>
      <c r="F135"/>
      <c r="G135"/>
      <c r="I135"/>
      <c r="J135"/>
      <c r="K135"/>
      <c r="L135"/>
    </row>
    <row r="136" spans="2:12" ht="12.75" customHeight="1" x14ac:dyDescent="0.2">
      <c r="B136"/>
      <c r="C136"/>
      <c r="D136"/>
      <c r="E136"/>
      <c r="F136"/>
      <c r="G136"/>
      <c r="I136"/>
      <c r="J136"/>
      <c r="K136"/>
      <c r="L136"/>
    </row>
    <row r="137" spans="2:12" ht="12.75" customHeight="1" x14ac:dyDescent="0.2">
      <c r="B137"/>
      <c r="C137"/>
      <c r="D137"/>
      <c r="E137"/>
      <c r="F137"/>
      <c r="G137"/>
      <c r="I137"/>
      <c r="J137"/>
      <c r="K137"/>
      <c r="L137"/>
    </row>
    <row r="138" spans="2:12" ht="12.75" customHeight="1" x14ac:dyDescent="0.2">
      <c r="B138"/>
      <c r="C138"/>
      <c r="D138"/>
      <c r="E138"/>
      <c r="F138"/>
      <c r="G138"/>
    </row>
    <row r="139" spans="2:12" ht="12.75" customHeight="1" x14ac:dyDescent="0.2">
      <c r="B139"/>
      <c r="C139"/>
      <c r="D139"/>
      <c r="E139"/>
      <c r="F139"/>
      <c r="G139"/>
    </row>
    <row r="140" spans="2:12" ht="12.75" customHeight="1" x14ac:dyDescent="0.2">
      <c r="B140"/>
      <c r="C140"/>
      <c r="D140"/>
      <c r="E140"/>
      <c r="F140"/>
      <c r="G140"/>
      <c r="I140" s="68"/>
      <c r="J140"/>
      <c r="K140"/>
      <c r="L140"/>
    </row>
    <row r="141" spans="2:12" ht="12.75" customHeight="1" x14ac:dyDescent="0.2">
      <c r="B141"/>
      <c r="C141"/>
      <c r="D141"/>
      <c r="E141"/>
      <c r="F141"/>
      <c r="G141"/>
      <c r="I141"/>
      <c r="J141"/>
      <c r="K141"/>
      <c r="L141"/>
    </row>
    <row r="142" spans="2:12" ht="12.75" customHeight="1" x14ac:dyDescent="0.2">
      <c r="B142"/>
      <c r="C142"/>
      <c r="D142"/>
      <c r="E142"/>
      <c r="F142"/>
      <c r="G142"/>
      <c r="I142"/>
      <c r="J142"/>
      <c r="K142"/>
      <c r="L142"/>
    </row>
    <row r="143" spans="2:12" ht="12.75" customHeight="1" x14ac:dyDescent="0.2">
      <c r="B143"/>
      <c r="C143"/>
      <c r="D143"/>
      <c r="E143"/>
      <c r="F143"/>
      <c r="G143"/>
      <c r="I143"/>
      <c r="J143"/>
      <c r="K143" s="69"/>
      <c r="L143" s="69"/>
    </row>
    <row r="144" spans="2:12" ht="12.75" customHeight="1" x14ac:dyDescent="0.2">
      <c r="B144"/>
      <c r="C144"/>
      <c r="D144"/>
      <c r="E144"/>
      <c r="F144"/>
      <c r="G144"/>
      <c r="I144"/>
      <c r="J144"/>
      <c r="K144" s="69"/>
      <c r="L144" s="69"/>
    </row>
    <row r="145" spans="2:12" ht="12.75" customHeight="1" x14ac:dyDescent="0.2">
      <c r="B145"/>
      <c r="C145"/>
      <c r="D145"/>
      <c r="E145"/>
      <c r="F145"/>
      <c r="G145"/>
      <c r="I145"/>
      <c r="J145"/>
      <c r="K145" s="69"/>
      <c r="L145" s="69"/>
    </row>
    <row r="146" spans="2:12" ht="12.75" customHeight="1" x14ac:dyDescent="0.2">
      <c r="B146"/>
      <c r="C146"/>
      <c r="D146"/>
      <c r="E146"/>
      <c r="F146"/>
      <c r="G146"/>
      <c r="I146"/>
      <c r="J146"/>
      <c r="K146"/>
      <c r="L146"/>
    </row>
    <row r="147" spans="2:12" ht="12.75" customHeight="1" x14ac:dyDescent="0.2">
      <c r="B147"/>
      <c r="C147"/>
      <c r="D147"/>
      <c r="E147"/>
      <c r="F147"/>
      <c r="G147"/>
      <c r="H147"/>
      <c r="I147"/>
      <c r="J147"/>
      <c r="K147"/>
      <c r="L147"/>
    </row>
    <row r="148" spans="2:12" ht="12.75" customHeight="1" x14ac:dyDescent="0.2">
      <c r="B148"/>
      <c r="C148"/>
      <c r="D148"/>
      <c r="E148"/>
      <c r="F148"/>
      <c r="G148"/>
      <c r="H148"/>
      <c r="I148"/>
      <c r="J148"/>
      <c r="K148"/>
      <c r="L148"/>
    </row>
    <row r="149" spans="2:12" ht="12.75" customHeight="1" x14ac:dyDescent="0.2">
      <c r="B149"/>
      <c r="C149"/>
      <c r="D149"/>
      <c r="E149"/>
      <c r="F149"/>
      <c r="G149"/>
      <c r="H149"/>
      <c r="I149"/>
      <c r="J149" s="69"/>
      <c r="K149" s="69"/>
    </row>
    <row r="150" spans="2:12" ht="12.75" customHeight="1" x14ac:dyDescent="0.2">
      <c r="B150"/>
      <c r="C150" s="69"/>
      <c r="D150" s="69"/>
      <c r="E150"/>
      <c r="F150"/>
      <c r="G150"/>
      <c r="H150"/>
      <c r="I150"/>
      <c r="J150" s="69"/>
      <c r="K150" s="69"/>
    </row>
    <row r="151" spans="2:12" ht="12.75" customHeight="1" x14ac:dyDescent="0.2">
      <c r="B151"/>
      <c r="C151"/>
      <c r="D151"/>
      <c r="E151"/>
      <c r="G151"/>
      <c r="H151"/>
      <c r="I151"/>
      <c r="J151"/>
      <c r="K151"/>
    </row>
    <row r="152" spans="2:12" ht="12.75" customHeight="1" x14ac:dyDescent="0.2">
      <c r="B152"/>
      <c r="C152"/>
      <c r="D152"/>
      <c r="E152"/>
      <c r="G152"/>
      <c r="H152"/>
      <c r="I152"/>
      <c r="J152"/>
      <c r="K152"/>
    </row>
    <row r="153" spans="2:12" ht="12.75" customHeight="1" x14ac:dyDescent="0.2">
      <c r="B153"/>
      <c r="C153"/>
      <c r="D153"/>
      <c r="E153"/>
      <c r="G153"/>
      <c r="H153"/>
      <c r="I153"/>
      <c r="J153"/>
      <c r="K153"/>
    </row>
    <row r="154" spans="2:12" ht="12.75" customHeight="1" x14ac:dyDescent="0.2">
      <c r="B154"/>
      <c r="C154" s="69"/>
      <c r="D154" s="69"/>
      <c r="E154"/>
      <c r="G154"/>
      <c r="H154"/>
      <c r="I154"/>
      <c r="J154"/>
      <c r="K154"/>
    </row>
    <row r="155" spans="2:12" ht="12.75" customHeight="1" x14ac:dyDescent="0.2">
      <c r="B155"/>
      <c r="C155" s="69"/>
      <c r="D155" s="69"/>
      <c r="E155"/>
      <c r="G155"/>
      <c r="H155"/>
      <c r="I155"/>
      <c r="J155"/>
      <c r="K155"/>
    </row>
    <row r="156" spans="2:12" ht="12.75" customHeight="1" x14ac:dyDescent="0.2">
      <c r="B156"/>
      <c r="C156" s="69"/>
      <c r="D156" s="69"/>
      <c r="E156"/>
      <c r="G156"/>
    </row>
    <row r="157" spans="2:12" ht="12.75" customHeight="1" x14ac:dyDescent="0.2">
      <c r="B157"/>
      <c r="C157"/>
      <c r="D157"/>
      <c r="E157"/>
      <c r="G157"/>
    </row>
    <row r="158" spans="2:12" ht="12.75" customHeight="1" x14ac:dyDescent="0.2">
      <c r="B158"/>
      <c r="C158" s="69"/>
      <c r="D158" s="69"/>
      <c r="E158"/>
      <c r="G158"/>
    </row>
    <row r="159" spans="2:12" ht="12.75" customHeight="1" x14ac:dyDescent="0.2">
      <c r="B159"/>
      <c r="C159" s="69"/>
      <c r="D159" s="69"/>
      <c r="E159"/>
      <c r="G159"/>
    </row>
    <row r="160" spans="2:12" ht="12.75" customHeight="1" x14ac:dyDescent="0.2">
      <c r="B160"/>
      <c r="C160" s="69"/>
      <c r="D160" s="69"/>
      <c r="E160"/>
      <c r="G160"/>
    </row>
    <row r="161" spans="2:7" ht="12.75" customHeight="1" x14ac:dyDescent="0.2">
      <c r="B161"/>
      <c r="C161"/>
      <c r="D161"/>
      <c r="E161"/>
      <c r="G161"/>
    </row>
    <row r="162" spans="2:7" ht="12.75" customHeight="1" x14ac:dyDescent="0.2">
      <c r="B162"/>
      <c r="C162" s="69"/>
      <c r="D162" s="69"/>
      <c r="E162"/>
      <c r="G162"/>
    </row>
    <row r="163" spans="2:7" ht="12.75" customHeight="1" x14ac:dyDescent="0.2">
      <c r="B163"/>
      <c r="C163" s="69"/>
      <c r="D163" s="69"/>
      <c r="E163"/>
      <c r="G163"/>
    </row>
  </sheetData>
  <mergeCells count="2">
    <mergeCell ref="H61:H62"/>
    <mergeCell ref="H123:H124"/>
  </mergeCells>
  <phoneticPr fontId="0" type="noConversion"/>
  <hyperlinks>
    <hyperlink ref="A8" location="Tab1!A2" display="Tab1" xr:uid="{00000000-0004-0000-0100-000000000000}"/>
    <hyperlink ref="A11" location="Tab2!A2" display="Tab2" xr:uid="{00000000-0004-0000-0100-000001000000}"/>
    <hyperlink ref="A23" location="Tab3!A2" display="Tab3" xr:uid="{00000000-0004-0000-0100-000002000000}"/>
    <hyperlink ref="A24" location="Tab4!A2" display="Tab4" xr:uid="{00000000-0004-0000-0100-000003000000}"/>
    <hyperlink ref="A26" location="Tab5!A2" display="Tab5" xr:uid="{00000000-0004-0000-0100-000004000000}"/>
    <hyperlink ref="A28" location="Tab6!A2" display="Tab6" xr:uid="{00000000-0004-0000-0100-000005000000}"/>
    <hyperlink ref="A31" location="Tab7!A2" display="Tab7" xr:uid="{00000000-0004-0000-0100-000006000000}"/>
    <hyperlink ref="A33" location="Tab8!A2" display="Tab8" xr:uid="{00000000-0004-0000-0100-000007000000}"/>
    <hyperlink ref="A35" location="Tab9!A2" display="Tab9" xr:uid="{00000000-0004-0000-0100-000008000000}"/>
    <hyperlink ref="A37" location="Tab10!A2" display="Tab10" xr:uid="{00000000-0004-0000-0100-000009000000}"/>
    <hyperlink ref="A40" location="Tab11!A2" display="Tab11" xr:uid="{00000000-0004-0000-0100-00000A000000}"/>
    <hyperlink ref="A43" location="'Tab12'!A2" display="Tab12" xr:uid="{00000000-0004-0000-0100-00000B000000}"/>
    <hyperlink ref="A45" location="'Tab13'!A2" display="Tab13" xr:uid="{00000000-0004-0000-0100-00000C000000}"/>
    <hyperlink ref="A73" location="'Tab18'!A2" display="Tab18" xr:uid="{00000000-0004-0000-0100-00000D000000}"/>
    <hyperlink ref="A75" location="'Tab19'!A2" display="Tab19" xr:uid="{00000000-0004-0000-0100-00000E000000}"/>
    <hyperlink ref="A77" location="'Tab20'!A2" display="Tab20" xr:uid="{00000000-0004-0000-0100-00000F000000}"/>
    <hyperlink ref="A47" location="'Tab14'!A2" display="Tab14" xr:uid="{00000000-0004-0000-0100-000010000000}"/>
    <hyperlink ref="A80" location="'Tab21'!A2" display="Tab21" xr:uid="{00000000-0004-0000-0100-000011000000}"/>
    <hyperlink ref="A66" location="'Tab15'!A2" display="Tab15" xr:uid="{00000000-0004-0000-0100-000012000000}"/>
    <hyperlink ref="A68" location="'Tab16'!A2" display="Tab16" xr:uid="{00000000-0004-0000-0100-000013000000}"/>
    <hyperlink ref="A70" location="'Tab17'!A2" display="Tab17" xr:uid="{00000000-0004-0000-0100-000014000000}"/>
  </hyperlinks>
  <pageMargins left="0.78740157480314965" right="0.78740157480314965" top="0.98425196850393704" bottom="0.19685039370078741" header="3.937007874015748E-2" footer="3.937007874015748E-2"/>
  <pageSetup paperSize="9" scale="93" fitToWidth="0" fitToHeight="0" orientation="portrait" horizontalDpi="300" verticalDpi="300" r:id="rId1"/>
  <headerFooter alignWithMargins="0"/>
  <rowBreaks count="1" manualBreakCount="1">
    <brk id="6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7"/>
  <sheetViews>
    <sheetView showGridLines="0" showRowColHeaders="0" zoomScaleNormal="100" workbookViewId="0"/>
  </sheetViews>
  <sheetFormatPr defaultColWidth="11.42578125" defaultRowHeight="15.6" customHeight="1" x14ac:dyDescent="0.2"/>
  <cols>
    <col min="1" max="1" width="27.140625" style="1" customWidth="1"/>
    <col min="2" max="4" width="10.5703125" style="1" customWidth="1"/>
    <col min="5" max="7" width="7.5703125" style="1" customWidth="1"/>
    <col min="8" max="16384" width="11.42578125" style="1"/>
  </cols>
  <sheetData>
    <row r="1" spans="1:7" ht="6" customHeight="1" x14ac:dyDescent="0.2"/>
    <row r="2" spans="1:7" ht="15.6" customHeight="1" x14ac:dyDescent="0.2">
      <c r="A2" s="92" t="s">
        <v>0</v>
      </c>
      <c r="B2" s="2"/>
      <c r="C2" s="2"/>
      <c r="D2" s="2"/>
      <c r="E2" s="2"/>
      <c r="F2" s="2"/>
    </row>
    <row r="3" spans="1:7" ht="6" customHeight="1" x14ac:dyDescent="0.2"/>
    <row r="4" spans="1:7" ht="15.6" customHeight="1" x14ac:dyDescent="0.2">
      <c r="A4" s="2"/>
      <c r="B4" s="2"/>
      <c r="C4" s="2"/>
      <c r="D4" s="2"/>
      <c r="E4" s="2"/>
      <c r="F4" s="2"/>
    </row>
    <row r="5" spans="1:7" ht="15.6" customHeight="1" x14ac:dyDescent="0.25">
      <c r="A5" s="88"/>
      <c r="B5" s="74"/>
      <c r="C5" s="74"/>
      <c r="D5" s="74"/>
      <c r="E5" s="74"/>
      <c r="F5" s="74"/>
      <c r="G5" s="74"/>
    </row>
    <row r="6" spans="1:7" ht="15.6" customHeight="1" x14ac:dyDescent="0.25">
      <c r="A6" s="88"/>
      <c r="B6" s="74"/>
      <c r="C6" s="74"/>
      <c r="D6" s="74"/>
      <c r="E6" s="74"/>
      <c r="F6" s="74"/>
      <c r="G6" s="74"/>
    </row>
    <row r="7" spans="1:7" ht="15.6" customHeight="1" x14ac:dyDescent="0.25">
      <c r="A7" s="73"/>
      <c r="B7" s="73"/>
      <c r="C7" s="73"/>
      <c r="D7" s="73"/>
      <c r="E7" s="73"/>
      <c r="F7" s="73"/>
      <c r="G7" s="73"/>
    </row>
    <row r="8" spans="1:7" ht="15.6" customHeight="1" x14ac:dyDescent="0.25">
      <c r="A8" s="73"/>
      <c r="B8" s="73"/>
      <c r="C8" s="73"/>
      <c r="D8" s="73"/>
      <c r="E8" s="73"/>
      <c r="F8" s="73"/>
      <c r="G8" s="73"/>
    </row>
    <row r="9" spans="1:7" ht="15.6" customHeight="1" x14ac:dyDescent="0.25">
      <c r="A9" s="73"/>
      <c r="B9" s="73"/>
      <c r="C9" s="73"/>
      <c r="D9" s="73"/>
      <c r="E9" s="73"/>
      <c r="F9" s="73"/>
      <c r="G9" s="73"/>
    </row>
    <row r="10" spans="1:7" ht="15.6" customHeight="1" x14ac:dyDescent="0.25">
      <c r="A10" s="73"/>
      <c r="B10" s="73"/>
      <c r="C10" s="73"/>
      <c r="D10" s="73"/>
      <c r="E10" s="73"/>
      <c r="F10" s="73"/>
      <c r="G10" s="73"/>
    </row>
    <row r="11" spans="1:7" ht="15.6" customHeight="1" x14ac:dyDescent="0.25">
      <c r="A11" s="73"/>
      <c r="B11" s="73"/>
      <c r="C11" s="73"/>
      <c r="D11" s="73"/>
      <c r="E11" s="73"/>
      <c r="F11" s="73"/>
      <c r="G11" s="73"/>
    </row>
    <row r="12" spans="1:7" ht="15.6" customHeight="1" x14ac:dyDescent="0.25">
      <c r="A12" s="73"/>
      <c r="B12" s="73"/>
      <c r="C12" s="73"/>
      <c r="D12" s="73"/>
      <c r="E12" s="73"/>
      <c r="F12" s="73"/>
      <c r="G12" s="73"/>
    </row>
    <row r="13" spans="1:7" ht="15.6" customHeight="1" x14ac:dyDescent="0.25">
      <c r="A13" s="73"/>
      <c r="B13" s="73"/>
      <c r="C13" s="73"/>
      <c r="D13" s="73"/>
      <c r="E13" s="73"/>
      <c r="F13" s="73"/>
      <c r="G13" s="73"/>
    </row>
    <row r="14" spans="1:7" ht="15.6" customHeight="1" x14ac:dyDescent="0.25">
      <c r="A14" s="73"/>
      <c r="B14" s="73"/>
      <c r="C14" s="73"/>
      <c r="D14" s="73"/>
      <c r="E14" s="73"/>
      <c r="F14" s="73"/>
      <c r="G14" s="73"/>
    </row>
    <row r="15" spans="1:7" ht="15.6" customHeight="1" x14ac:dyDescent="0.25">
      <c r="A15" s="73"/>
      <c r="B15" s="73"/>
      <c r="C15" s="73"/>
      <c r="D15" s="73"/>
      <c r="E15" s="73"/>
      <c r="F15" s="73"/>
      <c r="G15" s="73"/>
    </row>
    <row r="16" spans="1:7" ht="15.6" customHeight="1" x14ac:dyDescent="0.25">
      <c r="A16" s="73"/>
      <c r="B16" s="73"/>
      <c r="C16" s="73"/>
      <c r="D16" s="73"/>
      <c r="E16" s="73"/>
      <c r="F16" s="73"/>
      <c r="G16" s="73"/>
    </row>
    <row r="17" spans="1:13" ht="15.6" customHeight="1" x14ac:dyDescent="0.25">
      <c r="A17" s="73"/>
      <c r="B17" s="73"/>
      <c r="C17" s="73"/>
      <c r="D17" s="73"/>
      <c r="E17" s="73"/>
      <c r="F17" s="73"/>
      <c r="G17" s="73"/>
    </row>
    <row r="18" spans="1:13" ht="15.6" customHeight="1" x14ac:dyDescent="0.25">
      <c r="A18" s="73"/>
      <c r="B18" s="73"/>
      <c r="C18" s="73"/>
      <c r="D18" s="73"/>
      <c r="E18" s="73"/>
      <c r="F18" s="73"/>
      <c r="G18" s="73"/>
    </row>
    <row r="19" spans="1:13" ht="15.6" customHeight="1" x14ac:dyDescent="0.25">
      <c r="A19" s="73"/>
      <c r="B19" s="73"/>
      <c r="C19" s="73"/>
      <c r="D19" s="73"/>
      <c r="E19" s="73"/>
      <c r="F19" s="73"/>
      <c r="G19" s="73"/>
    </row>
    <row r="20" spans="1:13" ht="15.6" customHeight="1" x14ac:dyDescent="0.25">
      <c r="A20" s="73"/>
      <c r="B20" s="73"/>
      <c r="C20" s="73"/>
      <c r="D20" s="73"/>
      <c r="E20" s="73"/>
      <c r="F20" s="73"/>
      <c r="G20" s="73"/>
    </row>
    <row r="21" spans="1:13" ht="15.6" customHeight="1" x14ac:dyDescent="0.25">
      <c r="A21" s="73"/>
      <c r="B21" s="73"/>
      <c r="C21" s="73"/>
      <c r="D21" s="73"/>
      <c r="E21" s="73"/>
      <c r="F21" s="73"/>
      <c r="G21" s="73"/>
    </row>
    <row r="22" spans="1:13" ht="15.6" customHeight="1" x14ac:dyDescent="0.25">
      <c r="A22" s="73"/>
      <c r="B22" s="73"/>
      <c r="C22" s="73"/>
      <c r="D22" s="73"/>
      <c r="E22" s="73"/>
      <c r="F22" s="73"/>
      <c r="G22" s="73"/>
    </row>
    <row r="23" spans="1:13" ht="15.6" customHeight="1" x14ac:dyDescent="0.25">
      <c r="A23" s="73"/>
      <c r="B23" s="73"/>
      <c r="C23" s="73"/>
      <c r="D23" s="73"/>
      <c r="E23" s="73"/>
      <c r="F23" s="73"/>
      <c r="G23" s="73"/>
    </row>
    <row r="24" spans="1:13" ht="15.6" customHeight="1" x14ac:dyDescent="0.25">
      <c r="A24" s="73"/>
      <c r="B24" s="73"/>
      <c r="C24" s="73"/>
      <c r="D24" s="73"/>
      <c r="E24" s="73"/>
      <c r="F24" s="73"/>
      <c r="G24" s="73"/>
    </row>
    <row r="25" spans="1:13" ht="15.6" customHeight="1" x14ac:dyDescent="0.25">
      <c r="A25" s="73"/>
      <c r="B25" s="73"/>
      <c r="C25" s="73"/>
      <c r="D25" s="73"/>
      <c r="E25" s="73"/>
      <c r="F25" s="73"/>
      <c r="G25" s="73"/>
    </row>
    <row r="26" spans="1:13" ht="15.6" customHeight="1" x14ac:dyDescent="0.25">
      <c r="A26" s="73"/>
      <c r="B26" s="73"/>
      <c r="C26" s="73"/>
      <c r="D26" s="73"/>
      <c r="E26" s="73"/>
      <c r="F26" s="73"/>
      <c r="G26" s="73"/>
    </row>
    <row r="27" spans="1:13" ht="15.6" customHeight="1" x14ac:dyDescent="0.25">
      <c r="A27" s="73"/>
      <c r="B27" s="73"/>
      <c r="C27" s="73"/>
      <c r="D27" s="73"/>
      <c r="E27" s="73"/>
      <c r="F27" s="73"/>
      <c r="G27" s="73"/>
    </row>
    <row r="28" spans="1:13" ht="15.6" customHeight="1" x14ac:dyDescent="0.25">
      <c r="A28" s="73"/>
      <c r="B28" s="73"/>
      <c r="C28" s="73"/>
      <c r="D28" s="73"/>
      <c r="E28" s="73"/>
      <c r="F28" s="73"/>
      <c r="G28" s="73"/>
      <c r="M28" s="77"/>
    </row>
    <row r="29" spans="1:13" ht="15.6" customHeight="1" x14ac:dyDescent="0.25">
      <c r="A29" s="73"/>
      <c r="B29" s="73"/>
      <c r="C29" s="73"/>
      <c r="D29" s="73"/>
      <c r="E29" s="73"/>
      <c r="F29" s="73"/>
      <c r="G29" s="73"/>
      <c r="M29" s="77"/>
    </row>
    <row r="30" spans="1:13" ht="15.6" customHeight="1" x14ac:dyDescent="0.25">
      <c r="A30" s="73"/>
      <c r="B30" s="73"/>
      <c r="C30" s="73"/>
      <c r="D30" s="73"/>
      <c r="E30" s="73"/>
      <c r="F30" s="73"/>
      <c r="G30" s="73"/>
      <c r="M30" s="77"/>
    </row>
    <row r="31" spans="1:13" ht="15.6" customHeight="1" x14ac:dyDescent="0.25">
      <c r="A31" s="73"/>
      <c r="B31" s="73"/>
      <c r="C31" s="73"/>
      <c r="D31" s="73"/>
      <c r="E31" s="73"/>
      <c r="F31" s="73"/>
      <c r="G31" s="73"/>
      <c r="M31" s="77"/>
    </row>
    <row r="32" spans="1:13" ht="15.6" customHeight="1" x14ac:dyDescent="0.25">
      <c r="A32" s="73"/>
      <c r="B32" s="73"/>
      <c r="C32" s="73"/>
      <c r="D32" s="73"/>
      <c r="E32" s="73"/>
      <c r="F32" s="73"/>
      <c r="G32" s="73"/>
      <c r="M32" s="77"/>
    </row>
    <row r="33" spans="1:13" ht="15.6" customHeight="1" x14ac:dyDescent="0.25">
      <c r="A33" s="73"/>
      <c r="B33" s="73"/>
      <c r="C33" s="73"/>
      <c r="D33" s="73"/>
      <c r="E33" s="73"/>
      <c r="F33" s="73"/>
      <c r="G33" s="73"/>
      <c r="M33" s="77"/>
    </row>
    <row r="34" spans="1:13" ht="15.6" customHeight="1" x14ac:dyDescent="0.25">
      <c r="A34" s="73"/>
      <c r="B34" s="73"/>
      <c r="C34" s="73"/>
      <c r="D34" s="73"/>
      <c r="E34" s="73"/>
      <c r="F34" s="73"/>
      <c r="G34" s="73"/>
      <c r="M34" s="77"/>
    </row>
    <row r="35" spans="1:13" ht="15.6" customHeight="1" x14ac:dyDescent="0.25">
      <c r="A35" s="73"/>
      <c r="B35" s="73"/>
      <c r="C35" s="73"/>
      <c r="D35" s="73"/>
      <c r="E35" s="73"/>
      <c r="F35" s="73"/>
      <c r="G35" s="73"/>
      <c r="M35" s="77"/>
    </row>
    <row r="36" spans="1:13" ht="15.6" customHeight="1" x14ac:dyDescent="0.25">
      <c r="A36" s="73"/>
      <c r="B36" s="73"/>
      <c r="C36" s="73"/>
      <c r="D36" s="73"/>
      <c r="E36" s="73"/>
      <c r="F36" s="73"/>
      <c r="G36" s="73"/>
      <c r="M36" s="77"/>
    </row>
    <row r="37" spans="1:13" ht="15.6" customHeight="1" x14ac:dyDescent="0.25">
      <c r="A37" s="73"/>
      <c r="B37" s="73"/>
      <c r="C37" s="73"/>
      <c r="D37" s="73"/>
      <c r="E37" s="73"/>
      <c r="F37" s="73"/>
      <c r="G37" s="73"/>
      <c r="M37" s="77"/>
    </row>
    <row r="38" spans="1:13" ht="15.6" customHeight="1" x14ac:dyDescent="0.25">
      <c r="A38" s="73"/>
      <c r="B38" s="73"/>
      <c r="C38" s="73"/>
      <c r="D38" s="73"/>
      <c r="E38" s="73"/>
      <c r="F38" s="73"/>
      <c r="G38" s="73"/>
      <c r="M38" s="77"/>
    </row>
    <row r="39" spans="1:13" ht="15.6" customHeight="1" x14ac:dyDescent="0.25">
      <c r="A39" s="73"/>
      <c r="B39" s="73"/>
      <c r="C39" s="73"/>
      <c r="D39" s="73"/>
      <c r="E39" s="73"/>
      <c r="F39" s="73"/>
      <c r="G39" s="73"/>
      <c r="M39" s="77"/>
    </row>
    <row r="40" spans="1:13" ht="15.6" customHeight="1" x14ac:dyDescent="0.25">
      <c r="A40" s="73"/>
      <c r="B40" s="73"/>
      <c r="C40" s="73"/>
      <c r="D40" s="73"/>
      <c r="E40" s="73"/>
      <c r="F40" s="73"/>
      <c r="G40" s="73"/>
      <c r="M40" s="77"/>
    </row>
    <row r="41" spans="1:13" ht="15.6" customHeight="1" x14ac:dyDescent="0.25">
      <c r="A41" s="73"/>
      <c r="B41" s="73"/>
      <c r="C41" s="73"/>
      <c r="D41" s="73"/>
      <c r="E41" s="73"/>
      <c r="F41" s="73"/>
      <c r="G41" s="73"/>
      <c r="M41" s="77"/>
    </row>
    <row r="42" spans="1:13" ht="15.6" customHeight="1" x14ac:dyDescent="0.25">
      <c r="A42" s="73"/>
      <c r="B42" s="73"/>
      <c r="C42" s="73"/>
      <c r="D42" s="73"/>
      <c r="E42" s="73"/>
      <c r="F42" s="73"/>
      <c r="G42" s="73"/>
      <c r="M42" s="77"/>
    </row>
    <row r="43" spans="1:13" ht="15.6" customHeight="1" x14ac:dyDescent="0.25">
      <c r="A43" s="73"/>
      <c r="B43" s="73"/>
      <c r="C43" s="73"/>
      <c r="D43" s="73"/>
      <c r="E43" s="73"/>
      <c r="F43" s="73"/>
      <c r="G43" s="73"/>
      <c r="M43" s="77"/>
    </row>
    <row r="44" spans="1:13" ht="15.6" customHeight="1" x14ac:dyDescent="0.25">
      <c r="A44" s="73"/>
      <c r="B44" s="73"/>
      <c r="C44" s="73"/>
      <c r="D44" s="73"/>
      <c r="E44" s="73"/>
      <c r="F44" s="73"/>
      <c r="G44" s="73"/>
      <c r="M44" s="77"/>
    </row>
    <row r="45" spans="1:13" ht="15.6" customHeight="1" x14ac:dyDescent="0.25">
      <c r="A45" s="73"/>
      <c r="B45" s="73"/>
      <c r="C45" s="73"/>
      <c r="D45" s="73"/>
      <c r="E45" s="73"/>
      <c r="F45" s="73"/>
      <c r="G45" s="73"/>
      <c r="M45" s="77"/>
    </row>
    <row r="46" spans="1:13" ht="15.6" customHeight="1" x14ac:dyDescent="0.25">
      <c r="A46" s="93"/>
      <c r="B46" s="73"/>
      <c r="C46" s="73"/>
      <c r="D46" s="73"/>
      <c r="E46" s="73"/>
      <c r="F46" s="73"/>
      <c r="G46" s="73"/>
      <c r="M46" s="77"/>
    </row>
    <row r="47" spans="1:13" ht="15.6" customHeight="1" x14ac:dyDescent="0.25">
      <c r="A47" s="93"/>
      <c r="B47" s="73"/>
      <c r="C47" s="73"/>
      <c r="D47" s="73"/>
      <c r="E47" s="73"/>
      <c r="F47" s="73"/>
      <c r="G47" s="73"/>
      <c r="M47" s="77"/>
    </row>
    <row r="48" spans="1:13" ht="15.6" customHeight="1" x14ac:dyDescent="0.25">
      <c r="A48" s="148" t="s">
        <v>231</v>
      </c>
      <c r="B48" s="73"/>
      <c r="C48" s="73"/>
      <c r="D48" s="73"/>
      <c r="E48" s="73"/>
      <c r="F48" s="73"/>
      <c r="G48" s="73"/>
      <c r="M48" s="77"/>
    </row>
    <row r="49" spans="1:13" ht="15.6" customHeight="1" x14ac:dyDescent="0.25">
      <c r="A49" s="148" t="s">
        <v>232</v>
      </c>
      <c r="B49" s="73"/>
      <c r="C49" s="73"/>
      <c r="D49" s="73"/>
      <c r="E49" s="73"/>
      <c r="F49" s="73"/>
      <c r="G49" s="73"/>
      <c r="M49" s="77"/>
    </row>
    <row r="50" spans="1:13" ht="15.6" customHeight="1" x14ac:dyDescent="0.2">
      <c r="A50" s="149" t="s">
        <v>233</v>
      </c>
      <c r="B50" s="52"/>
      <c r="C50" s="52"/>
      <c r="D50" s="52"/>
      <c r="E50" s="52"/>
      <c r="F50" s="52"/>
      <c r="G50" s="52"/>
      <c r="H50" s="77"/>
    </row>
    <row r="51" spans="1:13" ht="15.6" customHeight="1" x14ac:dyDescent="0.2">
      <c r="A51" s="54" t="str">
        <f>+Innhold!B123</f>
        <v>Finans Norge / Skadeforsikringsstatistikk</v>
      </c>
      <c r="G51" s="200">
        <v>3</v>
      </c>
      <c r="H51" s="77"/>
    </row>
    <row r="52" spans="1:13" ht="15.6" customHeight="1" x14ac:dyDescent="0.2">
      <c r="A52" s="54" t="str">
        <f>+Innhold!B124</f>
        <v>Skadestatistikk for landbasert forsikring 2. kvartal 2023</v>
      </c>
      <c r="G52" s="201"/>
      <c r="H52" s="77"/>
    </row>
    <row r="53" spans="1:13" ht="15.6" customHeight="1" x14ac:dyDescent="0.2">
      <c r="H53" s="77"/>
    </row>
    <row r="59" spans="1:13" ht="15.6" customHeight="1" x14ac:dyDescent="0.2">
      <c r="J59"/>
      <c r="K59"/>
      <c r="L59"/>
    </row>
    <row r="60" spans="1:13" ht="15.6" customHeight="1" x14ac:dyDescent="0.2">
      <c r="J60" s="71"/>
      <c r="K60" s="72"/>
      <c r="L60" s="72"/>
    </row>
    <row r="61" spans="1:13" ht="15.6" customHeight="1" x14ac:dyDescent="0.2">
      <c r="J61" s="70"/>
      <c r="K61"/>
      <c r="L61"/>
    </row>
    <row r="62" spans="1:13" ht="15.6" customHeight="1" x14ac:dyDescent="0.2">
      <c r="J62" s="69"/>
      <c r="K62" s="69"/>
      <c r="L62" s="69"/>
    </row>
    <row r="63" spans="1:13" ht="15.6" customHeight="1" x14ac:dyDescent="0.2">
      <c r="J63" s="69"/>
      <c r="K63" s="69"/>
      <c r="L63" s="69"/>
    </row>
    <row r="64" spans="1:13" ht="15.6" customHeight="1" x14ac:dyDescent="0.2">
      <c r="J64" s="69"/>
      <c r="K64" s="69"/>
      <c r="L64" s="69"/>
    </row>
    <row r="65" spans="1:12" ht="15.6" customHeight="1" x14ac:dyDescent="0.2">
      <c r="J65" s="69"/>
      <c r="K65" s="69"/>
      <c r="L65" s="69"/>
    </row>
    <row r="66" spans="1:12" ht="15.6" customHeight="1" x14ac:dyDescent="0.2">
      <c r="J66" s="69"/>
      <c r="K66" s="69"/>
      <c r="L66" s="69"/>
    </row>
    <row r="67" spans="1:12" ht="15.6" customHeight="1" x14ac:dyDescent="0.2">
      <c r="J67" s="69"/>
      <c r="K67" s="69"/>
      <c r="L67" s="69"/>
    </row>
    <row r="68" spans="1:12" ht="15.6" customHeight="1" x14ac:dyDescent="0.2">
      <c r="J68" s="69"/>
      <c r="K68" s="69"/>
      <c r="L68" s="69"/>
    </row>
    <row r="69" spans="1:12" ht="15.6" customHeight="1" x14ac:dyDescent="0.2">
      <c r="J69"/>
      <c r="K69"/>
      <c r="L69"/>
    </row>
    <row r="70" spans="1:12" ht="15.6" customHeight="1" x14ac:dyDescent="0.2">
      <c r="J70"/>
      <c r="K70"/>
      <c r="L70"/>
    </row>
    <row r="71" spans="1:12" ht="15.6" customHeight="1" x14ac:dyDescent="0.2">
      <c r="J71"/>
      <c r="K71"/>
      <c r="L71"/>
    </row>
    <row r="72" spans="1:12" ht="15.6" customHeight="1" x14ac:dyDescent="0.2">
      <c r="A72"/>
      <c r="B72"/>
      <c r="C72"/>
      <c r="D72"/>
      <c r="E72"/>
      <c r="F72"/>
      <c r="H72"/>
      <c r="I72"/>
      <c r="J72"/>
      <c r="K72"/>
      <c r="L72"/>
    </row>
    <row r="73" spans="1:12" ht="15.6" customHeight="1" x14ac:dyDescent="0.2">
      <c r="A73"/>
      <c r="B73"/>
      <c r="C73"/>
      <c r="D73"/>
      <c r="E73"/>
      <c r="F73"/>
      <c r="H73"/>
      <c r="I73"/>
      <c r="J73"/>
      <c r="K73"/>
      <c r="L73"/>
    </row>
    <row r="74" spans="1:12" ht="15.6" customHeight="1" x14ac:dyDescent="0.2">
      <c r="A74"/>
      <c r="B74"/>
      <c r="C74"/>
      <c r="D74"/>
      <c r="E74"/>
      <c r="F74"/>
      <c r="H74"/>
      <c r="I74"/>
      <c r="J74"/>
      <c r="K74"/>
      <c r="L74"/>
    </row>
    <row r="75" spans="1:12" ht="15.6" customHeight="1" x14ac:dyDescent="0.2">
      <c r="A75"/>
      <c r="B75"/>
      <c r="C75"/>
      <c r="D75"/>
      <c r="E75"/>
      <c r="F75"/>
      <c r="H75"/>
      <c r="I75"/>
      <c r="J75"/>
      <c r="K75"/>
      <c r="L75"/>
    </row>
    <row r="76" spans="1:12" ht="15.6" customHeight="1" x14ac:dyDescent="0.2">
      <c r="A76"/>
      <c r="B76"/>
      <c r="C76"/>
      <c r="D76"/>
      <c r="E76"/>
      <c r="F76"/>
      <c r="H76"/>
      <c r="I76"/>
      <c r="J76"/>
      <c r="K76"/>
      <c r="L76"/>
    </row>
    <row r="77" spans="1:12" ht="15.6" customHeight="1" x14ac:dyDescent="0.2">
      <c r="A77"/>
      <c r="B77"/>
      <c r="C77"/>
      <c r="D77"/>
      <c r="E77"/>
      <c r="F77"/>
      <c r="H77"/>
      <c r="I77"/>
      <c r="J77"/>
      <c r="K77"/>
      <c r="L77"/>
    </row>
    <row r="78" spans="1:12" ht="15.6" customHeight="1" x14ac:dyDescent="0.2">
      <c r="A78"/>
      <c r="B78"/>
      <c r="C78"/>
      <c r="D78"/>
      <c r="E78"/>
      <c r="F78"/>
      <c r="H78"/>
      <c r="I78"/>
      <c r="J78"/>
      <c r="K78"/>
      <c r="L78"/>
    </row>
    <row r="79" spans="1:12" ht="15.6" customHeight="1" x14ac:dyDescent="0.2">
      <c r="A79"/>
      <c r="B79"/>
      <c r="C79"/>
      <c r="D79"/>
      <c r="E79"/>
      <c r="F79"/>
      <c r="H79"/>
      <c r="I79"/>
      <c r="J79"/>
      <c r="K79"/>
      <c r="L79"/>
    </row>
    <row r="80" spans="1:12" ht="15.6" customHeight="1" x14ac:dyDescent="0.2">
      <c r="A80"/>
      <c r="B80"/>
      <c r="C80"/>
      <c r="D80"/>
      <c r="E80"/>
      <c r="F80"/>
      <c r="H80"/>
      <c r="I80"/>
      <c r="J80"/>
      <c r="K80"/>
      <c r="L80"/>
    </row>
    <row r="81" spans="1:12" ht="15.6" customHeight="1" x14ac:dyDescent="0.2">
      <c r="A81"/>
      <c r="B81"/>
      <c r="C81"/>
      <c r="D81"/>
      <c r="E81"/>
      <c r="F81"/>
      <c r="H81"/>
      <c r="I81"/>
      <c r="J81"/>
      <c r="K81"/>
      <c r="L81"/>
    </row>
    <row r="82" spans="1:12" ht="15.6" customHeight="1" x14ac:dyDescent="0.2">
      <c r="A82"/>
      <c r="B82"/>
      <c r="C82"/>
      <c r="D82"/>
      <c r="E82"/>
      <c r="F82"/>
      <c r="H82"/>
      <c r="I82"/>
      <c r="J82"/>
      <c r="K82"/>
      <c r="L82"/>
    </row>
    <row r="83" spans="1:12" ht="15.6" customHeight="1" x14ac:dyDescent="0.2">
      <c r="A83"/>
      <c r="B83"/>
      <c r="C83"/>
      <c r="D83"/>
      <c r="E83"/>
      <c r="F83"/>
      <c r="H83"/>
      <c r="I83"/>
      <c r="J83"/>
      <c r="K83"/>
      <c r="L83"/>
    </row>
    <row r="84" spans="1:12" ht="15.6" customHeight="1" x14ac:dyDescent="0.2">
      <c r="A84"/>
      <c r="B84"/>
      <c r="C84"/>
      <c r="D84"/>
      <c r="E84"/>
      <c r="F84"/>
      <c r="H84"/>
      <c r="I84"/>
      <c r="J84"/>
      <c r="K84"/>
      <c r="L84"/>
    </row>
    <row r="85" spans="1:12" ht="15.6" customHeight="1" x14ac:dyDescent="0.2">
      <c r="A85"/>
      <c r="B85"/>
      <c r="C85"/>
      <c r="D85"/>
      <c r="E85"/>
      <c r="F85"/>
      <c r="H85"/>
      <c r="I85"/>
      <c r="J85"/>
      <c r="K85"/>
      <c r="L85"/>
    </row>
    <row r="86" spans="1:12" ht="15.6" customHeight="1" x14ac:dyDescent="0.2">
      <c r="A86"/>
      <c r="B86"/>
      <c r="C86"/>
      <c r="D86"/>
      <c r="E86"/>
      <c r="F86"/>
      <c r="H86"/>
      <c r="I86"/>
      <c r="J86"/>
      <c r="K86"/>
      <c r="L86"/>
    </row>
    <row r="87" spans="1:12" ht="15.6" customHeight="1" x14ac:dyDescent="0.2">
      <c r="A87"/>
      <c r="B87"/>
      <c r="C87"/>
      <c r="D87"/>
      <c r="E87"/>
      <c r="F87"/>
      <c r="H87"/>
      <c r="I87"/>
      <c r="J87"/>
      <c r="K87"/>
      <c r="L87"/>
    </row>
    <row r="88" spans="1:12" ht="15.6" customHeight="1" x14ac:dyDescent="0.2">
      <c r="A88"/>
      <c r="B88"/>
      <c r="C88"/>
      <c r="D88"/>
      <c r="E88"/>
      <c r="F88"/>
      <c r="H88"/>
      <c r="I88"/>
      <c r="J88"/>
      <c r="K88"/>
      <c r="L88"/>
    </row>
    <row r="89" spans="1:12" ht="15.6" customHeight="1" x14ac:dyDescent="0.2">
      <c r="A89"/>
      <c r="B89"/>
      <c r="C89"/>
      <c r="D89"/>
      <c r="E89"/>
      <c r="F89"/>
      <c r="H89"/>
      <c r="I89"/>
      <c r="J89"/>
      <c r="K89"/>
      <c r="L89"/>
    </row>
    <row r="90" spans="1:12" ht="15.6" customHeight="1" x14ac:dyDescent="0.2">
      <c r="A90"/>
      <c r="B90"/>
      <c r="C90"/>
      <c r="D90"/>
      <c r="E90"/>
      <c r="F90"/>
      <c r="H90"/>
      <c r="I90"/>
      <c r="J90"/>
      <c r="K90"/>
      <c r="L90"/>
    </row>
    <row r="91" spans="1:12" ht="15.6" customHeight="1" x14ac:dyDescent="0.2">
      <c r="A91"/>
      <c r="B91"/>
      <c r="C91"/>
      <c r="D91"/>
      <c r="E91"/>
      <c r="F91"/>
      <c r="H91"/>
      <c r="I91"/>
      <c r="J91"/>
      <c r="K91"/>
      <c r="L91"/>
    </row>
    <row r="92" spans="1:12" ht="15.6" customHeight="1" x14ac:dyDescent="0.2">
      <c r="A92"/>
      <c r="B92"/>
      <c r="C92"/>
      <c r="D92"/>
      <c r="E92"/>
      <c r="F92"/>
      <c r="H92"/>
      <c r="I92"/>
      <c r="J92"/>
      <c r="K92"/>
      <c r="L92"/>
    </row>
    <row r="93" spans="1:12" ht="15.6" customHeight="1" x14ac:dyDescent="0.2">
      <c r="A93"/>
      <c r="B93"/>
      <c r="C93"/>
      <c r="D93"/>
      <c r="E93"/>
      <c r="F93"/>
      <c r="H93"/>
      <c r="I93"/>
      <c r="J93"/>
      <c r="K93"/>
      <c r="L93"/>
    </row>
    <row r="94" spans="1:12" ht="15.6" customHeight="1" x14ac:dyDescent="0.2">
      <c r="A94"/>
      <c r="B94"/>
      <c r="C94"/>
      <c r="D94"/>
      <c r="E94"/>
      <c r="F94"/>
      <c r="H94"/>
      <c r="I94"/>
      <c r="J94"/>
      <c r="K94"/>
      <c r="L94"/>
    </row>
    <row r="95" spans="1:12" ht="15.6" customHeight="1" x14ac:dyDescent="0.2">
      <c r="A95"/>
      <c r="B95"/>
      <c r="C95"/>
      <c r="D95"/>
      <c r="E95"/>
      <c r="F95"/>
      <c r="H95"/>
      <c r="I95"/>
      <c r="J95"/>
      <c r="K95"/>
      <c r="L95"/>
    </row>
    <row r="96" spans="1:12" ht="15.6" customHeight="1" x14ac:dyDescent="0.2">
      <c r="A96"/>
      <c r="B96"/>
      <c r="C96"/>
      <c r="D96"/>
      <c r="E96"/>
      <c r="F96"/>
      <c r="H96"/>
      <c r="I96"/>
      <c r="J96"/>
      <c r="K96"/>
      <c r="L96"/>
    </row>
    <row r="97" spans="1:12" ht="15.6" customHeight="1" x14ac:dyDescent="0.2">
      <c r="A97"/>
      <c r="B97"/>
      <c r="C97"/>
      <c r="D97"/>
      <c r="E97"/>
      <c r="F97"/>
      <c r="H97"/>
      <c r="I97"/>
      <c r="J97"/>
      <c r="K97"/>
      <c r="L97"/>
    </row>
    <row r="98" spans="1:12" ht="15.6" customHeight="1" x14ac:dyDescent="0.2">
      <c r="A98"/>
      <c r="B98"/>
      <c r="C98"/>
      <c r="D98"/>
      <c r="E98"/>
      <c r="F98"/>
      <c r="K98"/>
    </row>
    <row r="99" spans="1:12" ht="15.6" customHeight="1" x14ac:dyDescent="0.2">
      <c r="A99"/>
      <c r="B99"/>
      <c r="C99"/>
      <c r="D99"/>
      <c r="E99"/>
      <c r="F99"/>
      <c r="K99"/>
    </row>
    <row r="100" spans="1:12" ht="15.6" customHeight="1" x14ac:dyDescent="0.2">
      <c r="A100"/>
      <c r="B100"/>
      <c r="C100"/>
      <c r="D100"/>
      <c r="E100"/>
      <c r="F100"/>
      <c r="H100" s="68"/>
      <c r="I100"/>
      <c r="J100"/>
      <c r="K100"/>
    </row>
    <row r="101" spans="1:12" ht="15.6" customHeight="1" x14ac:dyDescent="0.2">
      <c r="A101"/>
      <c r="B101"/>
      <c r="C101"/>
      <c r="D101"/>
      <c r="E101"/>
      <c r="F101"/>
      <c r="H101"/>
      <c r="I101"/>
      <c r="J101"/>
      <c r="K101"/>
    </row>
    <row r="102" spans="1:12" ht="15.6" customHeight="1" x14ac:dyDescent="0.2">
      <c r="A102"/>
      <c r="B102"/>
      <c r="C102"/>
      <c r="D102"/>
      <c r="E102"/>
      <c r="F102"/>
      <c r="H102"/>
      <c r="I102"/>
      <c r="J102"/>
      <c r="K102"/>
    </row>
    <row r="103" spans="1:12" ht="15.6" customHeight="1" x14ac:dyDescent="0.2">
      <c r="A103"/>
      <c r="B103"/>
      <c r="C103"/>
      <c r="D103"/>
      <c r="E103"/>
      <c r="F103"/>
      <c r="H103"/>
      <c r="I103"/>
      <c r="J103"/>
      <c r="K103"/>
    </row>
    <row r="104" spans="1:12" ht="15.6" customHeight="1" x14ac:dyDescent="0.2">
      <c r="A104"/>
      <c r="B104"/>
      <c r="C104"/>
      <c r="D104"/>
      <c r="E104"/>
      <c r="F104"/>
      <c r="H104"/>
      <c r="I104" s="69"/>
      <c r="J104" s="69"/>
      <c r="K104" s="69"/>
    </row>
    <row r="105" spans="1:12" ht="15.6" customHeight="1" x14ac:dyDescent="0.2">
      <c r="A105"/>
      <c r="B105"/>
      <c r="C105"/>
      <c r="D105"/>
      <c r="E105"/>
      <c r="F105"/>
      <c r="H105"/>
      <c r="I105" s="69"/>
      <c r="J105" s="69"/>
      <c r="K105" s="69"/>
    </row>
    <row r="106" spans="1:12" ht="15.6" customHeight="1" x14ac:dyDescent="0.2">
      <c r="D106"/>
      <c r="E106"/>
      <c r="F106"/>
      <c r="H106"/>
      <c r="I106" s="69"/>
      <c r="J106" s="69"/>
      <c r="K106" s="69"/>
    </row>
    <row r="107" spans="1:12" ht="15.6" customHeight="1" x14ac:dyDescent="0.2">
      <c r="D107"/>
      <c r="E107"/>
      <c r="F107"/>
      <c r="H107"/>
      <c r="I107"/>
      <c r="J107"/>
      <c r="K107"/>
    </row>
    <row r="108" spans="1:12" ht="15.6" customHeight="1" x14ac:dyDescent="0.2">
      <c r="A108" s="78"/>
      <c r="B108"/>
      <c r="C108"/>
      <c r="D108"/>
      <c r="E108"/>
      <c r="F108"/>
      <c r="H108"/>
      <c r="I108"/>
      <c r="J108"/>
      <c r="K108"/>
    </row>
    <row r="109" spans="1:12" ht="15.6" customHeight="1" x14ac:dyDescent="0.2">
      <c r="A109"/>
      <c r="B109"/>
      <c r="C109"/>
      <c r="D109"/>
      <c r="E109"/>
      <c r="F109"/>
      <c r="H109"/>
      <c r="I109"/>
      <c r="J109"/>
      <c r="K109"/>
    </row>
    <row r="110" spans="1:12" ht="15.6" customHeight="1" x14ac:dyDescent="0.2">
      <c r="A110"/>
      <c r="B110"/>
      <c r="C110"/>
      <c r="D110"/>
      <c r="E110"/>
      <c r="F110"/>
      <c r="H110"/>
      <c r="I110"/>
      <c r="J110"/>
      <c r="K110"/>
    </row>
    <row r="111" spans="1:12" ht="15.6" customHeight="1" x14ac:dyDescent="0.2">
      <c r="A111"/>
      <c r="B111"/>
      <c r="C111"/>
      <c r="D111"/>
      <c r="E111"/>
      <c r="F111"/>
      <c r="H111"/>
      <c r="I111"/>
      <c r="J111"/>
      <c r="K111"/>
    </row>
    <row r="112" spans="1:12" ht="15.6" customHeight="1" x14ac:dyDescent="0.2">
      <c r="A112"/>
      <c r="B112"/>
      <c r="C112"/>
      <c r="D112"/>
      <c r="E112"/>
      <c r="F112"/>
    </row>
    <row r="113" spans="1:11" ht="15.6" customHeight="1" x14ac:dyDescent="0.2">
      <c r="A113"/>
      <c r="B113"/>
      <c r="C113"/>
      <c r="D113"/>
      <c r="E113"/>
      <c r="F113"/>
    </row>
    <row r="114" spans="1:11" ht="15.6" customHeight="1" x14ac:dyDescent="0.2">
      <c r="A114"/>
      <c r="B114"/>
      <c r="C114"/>
      <c r="D114"/>
      <c r="E114"/>
      <c r="F114"/>
      <c r="H114" s="68"/>
      <c r="I114"/>
      <c r="J114"/>
      <c r="K114"/>
    </row>
    <row r="115" spans="1:11" ht="15.6" customHeight="1" x14ac:dyDescent="0.2">
      <c r="A115"/>
      <c r="B115"/>
      <c r="C115"/>
      <c r="D115"/>
      <c r="E115"/>
      <c r="F115"/>
      <c r="H115"/>
      <c r="I115"/>
      <c r="J115"/>
      <c r="K115"/>
    </row>
    <row r="116" spans="1:11" ht="15.6" customHeight="1" x14ac:dyDescent="0.2">
      <c r="A116"/>
      <c r="B116"/>
      <c r="C116"/>
      <c r="D116"/>
      <c r="E116"/>
      <c r="F116"/>
      <c r="H116"/>
      <c r="I116"/>
      <c r="J116"/>
      <c r="K116"/>
    </row>
    <row r="117" spans="1:11" ht="15.6" customHeight="1" x14ac:dyDescent="0.2">
      <c r="A117"/>
      <c r="B117"/>
      <c r="C117"/>
      <c r="D117"/>
      <c r="E117"/>
      <c r="F117"/>
      <c r="H117"/>
      <c r="I117"/>
      <c r="J117" s="69"/>
      <c r="K117" s="69"/>
    </row>
    <row r="118" spans="1:11" ht="15.6" customHeight="1" x14ac:dyDescent="0.2">
      <c r="A118"/>
      <c r="B118"/>
      <c r="C118"/>
      <c r="D118"/>
      <c r="E118"/>
      <c r="F118"/>
      <c r="H118"/>
      <c r="I118"/>
      <c r="J118" s="69"/>
      <c r="K118" s="69"/>
    </row>
    <row r="119" spans="1:11" ht="15.6" customHeight="1" x14ac:dyDescent="0.2">
      <c r="A119"/>
      <c r="B119"/>
      <c r="C119"/>
      <c r="D119"/>
      <c r="E119"/>
      <c r="F119"/>
      <c r="H119"/>
      <c r="I119"/>
      <c r="J119" s="69"/>
      <c r="K119" s="69"/>
    </row>
    <row r="120" spans="1:11" ht="15.6" customHeight="1" x14ac:dyDescent="0.2">
      <c r="A120"/>
      <c r="B120"/>
      <c r="C120"/>
      <c r="D120"/>
      <c r="E120"/>
      <c r="F120"/>
      <c r="H120"/>
      <c r="I120"/>
      <c r="J120"/>
      <c r="K120"/>
    </row>
    <row r="121" spans="1:11" ht="15.6" customHeight="1" x14ac:dyDescent="0.2">
      <c r="A121"/>
      <c r="B121"/>
      <c r="C121"/>
      <c r="D121"/>
      <c r="E121"/>
      <c r="F121"/>
      <c r="G121"/>
      <c r="H121"/>
      <c r="I121"/>
      <c r="J121"/>
      <c r="K121"/>
    </row>
    <row r="122" spans="1:11" ht="15.6" customHeight="1" x14ac:dyDescent="0.2">
      <c r="A122"/>
      <c r="B122"/>
      <c r="C122"/>
      <c r="D122"/>
      <c r="E122"/>
      <c r="F122"/>
      <c r="G122"/>
      <c r="H122"/>
      <c r="I122"/>
      <c r="J122"/>
      <c r="K122"/>
    </row>
    <row r="123" spans="1:11" ht="15.6" customHeight="1" x14ac:dyDescent="0.2">
      <c r="A123"/>
      <c r="B123"/>
      <c r="C123"/>
      <c r="D123"/>
      <c r="E123"/>
      <c r="F123"/>
      <c r="G123"/>
      <c r="H123"/>
      <c r="I123" s="69"/>
      <c r="J123" s="69"/>
    </row>
    <row r="124" spans="1:11" ht="15.6" customHeight="1" x14ac:dyDescent="0.2">
      <c r="A124"/>
      <c r="B124" s="69"/>
      <c r="C124" s="69"/>
      <c r="D124"/>
      <c r="E124"/>
      <c r="F124"/>
      <c r="G124"/>
      <c r="H124"/>
      <c r="I124" s="69"/>
      <c r="J124" s="69"/>
    </row>
    <row r="125" spans="1:11" ht="15.6" customHeight="1" x14ac:dyDescent="0.2">
      <c r="A125"/>
      <c r="B125"/>
      <c r="C125"/>
      <c r="D125"/>
      <c r="F125"/>
      <c r="G125"/>
      <c r="H125"/>
      <c r="I125"/>
      <c r="J125"/>
    </row>
    <row r="126" spans="1:11" ht="15.6" customHeight="1" x14ac:dyDescent="0.2">
      <c r="A126"/>
      <c r="B126"/>
      <c r="C126"/>
      <c r="D126"/>
      <c r="F126"/>
      <c r="G126"/>
      <c r="H126"/>
      <c r="I126"/>
      <c r="J126"/>
    </row>
    <row r="127" spans="1:11" ht="15.6" customHeight="1" x14ac:dyDescent="0.2">
      <c r="A127"/>
      <c r="B127"/>
      <c r="C127"/>
      <c r="D127"/>
      <c r="F127"/>
      <c r="G127"/>
      <c r="H127"/>
      <c r="I127"/>
      <c r="J127"/>
    </row>
    <row r="128" spans="1:11" ht="15.6" customHeight="1" x14ac:dyDescent="0.2">
      <c r="A128"/>
      <c r="B128" s="69"/>
      <c r="C128" s="69"/>
      <c r="D128"/>
      <c r="F128"/>
      <c r="G128"/>
      <c r="H128"/>
      <c r="I128"/>
      <c r="J128"/>
    </row>
    <row r="129" spans="1:10" ht="15.6" customHeight="1" x14ac:dyDescent="0.2">
      <c r="A129"/>
      <c r="B129" s="69"/>
      <c r="C129" s="69"/>
      <c r="D129"/>
      <c r="F129"/>
      <c r="G129"/>
      <c r="H129"/>
      <c r="I129"/>
      <c r="J129"/>
    </row>
    <row r="130" spans="1:10" ht="15.6" customHeight="1" x14ac:dyDescent="0.2">
      <c r="A130"/>
      <c r="B130" s="69"/>
      <c r="C130" s="69"/>
      <c r="D130"/>
      <c r="F130"/>
    </row>
    <row r="131" spans="1:10" ht="15.6" customHeight="1" x14ac:dyDescent="0.2">
      <c r="A131"/>
      <c r="B131"/>
      <c r="C131"/>
      <c r="D131"/>
      <c r="F131"/>
    </row>
    <row r="132" spans="1:10" ht="15.6" customHeight="1" x14ac:dyDescent="0.2">
      <c r="A132"/>
      <c r="B132" s="69"/>
      <c r="C132" s="69"/>
      <c r="D132"/>
      <c r="F132"/>
    </row>
    <row r="133" spans="1:10" ht="15.6" customHeight="1" x14ac:dyDescent="0.2">
      <c r="A133"/>
      <c r="B133" s="69"/>
      <c r="C133" s="69"/>
      <c r="D133"/>
      <c r="F133"/>
    </row>
    <row r="134" spans="1:10" ht="15.6" customHeight="1" x14ac:dyDescent="0.2">
      <c r="A134"/>
      <c r="B134" s="69"/>
      <c r="C134" s="69"/>
      <c r="D134"/>
      <c r="F134"/>
    </row>
    <row r="135" spans="1:10" ht="15.6" customHeight="1" x14ac:dyDescent="0.2">
      <c r="A135"/>
      <c r="B135"/>
      <c r="C135"/>
      <c r="D135"/>
      <c r="F135"/>
    </row>
    <row r="136" spans="1:10" ht="15.6" customHeight="1" x14ac:dyDescent="0.2">
      <c r="A136"/>
      <c r="B136" s="69"/>
      <c r="C136" s="69"/>
      <c r="D136"/>
      <c r="F136"/>
    </row>
    <row r="137" spans="1:10" ht="15.6" customHeight="1" x14ac:dyDescent="0.2">
      <c r="A137"/>
      <c r="B137" s="69"/>
      <c r="C137" s="69"/>
      <c r="D137"/>
      <c r="F137"/>
    </row>
  </sheetData>
  <mergeCells count="1">
    <mergeCell ref="G51:G52"/>
  </mergeCells>
  <phoneticPr fontId="0" type="noConversion"/>
  <hyperlinks>
    <hyperlink ref="A2" location="Innhold!A8" display="Tilbake til innholdsfortegnelsen" xr:uid="{00000000-0004-0000-0200-000000000000}"/>
  </hyperlinks>
  <pageMargins left="0.78740157480314965" right="0.59055118110236227" top="0.98425196850393704" bottom="0.19685039370078741" header="3.937007874015748E-2" footer="3.937007874015748E-2"/>
  <pageSetup paperSize="9" scale="9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36"/>
  <sheetViews>
    <sheetView showGridLines="0" showRowColHeaders="0" zoomScaleNormal="100" workbookViewId="0"/>
  </sheetViews>
  <sheetFormatPr defaultColWidth="11.42578125" defaultRowHeight="12.75" x14ac:dyDescent="0.2"/>
  <cols>
    <col min="1" max="1" width="26.42578125" style="168" customWidth="1"/>
    <col min="2" max="2" width="8.140625" style="168" customWidth="1"/>
    <col min="3" max="4" width="10.42578125" style="168" customWidth="1"/>
    <col min="5" max="5" width="9.85546875" style="168" customWidth="1"/>
    <col min="6" max="6" width="1.5703125" style="168" customWidth="1"/>
    <col min="7" max="7" width="7.5703125" style="168" customWidth="1"/>
    <col min="8" max="8" width="8.85546875" style="168" customWidth="1"/>
    <col min="9" max="21" width="11.42578125" style="168" customWidth="1"/>
    <col min="22" max="22" width="15.42578125" style="168" customWidth="1"/>
    <col min="23" max="16384" width="11.42578125" style="168"/>
  </cols>
  <sheetData>
    <row r="1" spans="1:36" s="1" customFormat="1" ht="5.25" customHeight="1" x14ac:dyDescent="0.2"/>
    <row r="2" spans="1:36" s="1" customFormat="1" x14ac:dyDescent="0.2">
      <c r="A2" s="146" t="s">
        <v>0</v>
      </c>
      <c r="B2" s="2"/>
      <c r="C2" s="2"/>
      <c r="D2" s="2"/>
      <c r="E2" s="2"/>
      <c r="F2" s="2"/>
      <c r="G2" s="2"/>
    </row>
    <row r="3" spans="1:36" s="1" customFormat="1" ht="6" customHeight="1" x14ac:dyDescent="0.2">
      <c r="A3" s="147"/>
      <c r="B3" s="2"/>
      <c r="C3" s="2"/>
      <c r="D3" s="2"/>
      <c r="E3" s="2"/>
      <c r="F3" s="2"/>
      <c r="G3" s="2"/>
    </row>
    <row r="4" spans="1:36" s="1" customFormat="1" ht="12.75" customHeight="1" x14ac:dyDescent="0.2">
      <c r="A4" s="202" t="s">
        <v>90</v>
      </c>
      <c r="B4" s="2"/>
      <c r="C4" s="2"/>
      <c r="D4" s="2"/>
      <c r="E4" s="2"/>
      <c r="F4" s="2"/>
      <c r="G4" s="2"/>
      <c r="H4" s="67"/>
    </row>
    <row r="5" spans="1:36" s="1" customFormat="1" ht="12.75" customHeight="1" x14ac:dyDescent="0.2">
      <c r="A5" s="202"/>
      <c r="B5" s="2"/>
      <c r="C5" s="2"/>
      <c r="D5" s="2"/>
      <c r="E5" s="2"/>
      <c r="F5" s="2"/>
      <c r="G5" s="2"/>
      <c r="H5" s="67"/>
    </row>
    <row r="6" spans="1:36" s="1" customFormat="1" ht="15.75" x14ac:dyDescent="0.2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182</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s="1" customFormat="1" ht="15.75" x14ac:dyDescent="0.25">
      <c r="A7" s="147"/>
      <c r="B7" s="2"/>
      <c r="C7" s="2"/>
      <c r="D7" s="2"/>
      <c r="E7" s="2"/>
      <c r="F7" s="2"/>
      <c r="G7" s="2"/>
      <c r="H7" s="67"/>
      <c r="V7" s="88"/>
      <c r="AJ7" s="88"/>
    </row>
    <row r="8" spans="1:36" s="1" customFormat="1" x14ac:dyDescent="0.2">
      <c r="A8" s="147"/>
      <c r="B8" s="2"/>
      <c r="C8" s="2"/>
      <c r="D8" s="2"/>
      <c r="E8" s="2"/>
      <c r="F8" s="2"/>
      <c r="G8" s="2"/>
      <c r="H8" s="67"/>
    </row>
    <row r="9" spans="1:36" s="1" customFormat="1" x14ac:dyDescent="0.2">
      <c r="A9" s="147"/>
      <c r="B9" s="2"/>
      <c r="C9" s="2"/>
      <c r="D9" s="2"/>
      <c r="E9" s="2"/>
      <c r="F9" s="2"/>
      <c r="G9" s="2"/>
      <c r="H9" s="67"/>
    </row>
    <row r="10" spans="1:36" s="1" customFormat="1" x14ac:dyDescent="0.2">
      <c r="A10" s="147"/>
      <c r="B10" s="2"/>
      <c r="C10" s="2"/>
      <c r="D10" s="2"/>
      <c r="E10" s="2"/>
      <c r="F10" s="2"/>
      <c r="G10" s="2"/>
      <c r="H10" s="67"/>
    </row>
    <row r="11" spans="1:36" s="1" customFormat="1" x14ac:dyDescent="0.2">
      <c r="A11" s="147"/>
      <c r="B11" s="2"/>
      <c r="C11" s="2"/>
      <c r="D11" s="2"/>
      <c r="E11" s="2"/>
      <c r="F11" s="2"/>
      <c r="G11" s="2"/>
      <c r="H11" s="67"/>
    </row>
    <row r="12" spans="1:36" s="1" customFormat="1" x14ac:dyDescent="0.2">
      <c r="A12" s="147"/>
      <c r="B12" s="2"/>
      <c r="C12" s="2"/>
      <c r="D12" s="2"/>
      <c r="E12" s="2"/>
      <c r="F12" s="2"/>
      <c r="G12" s="2"/>
      <c r="H12" s="67"/>
    </row>
    <row r="13" spans="1:36" s="1" customFormat="1" x14ac:dyDescent="0.2">
      <c r="A13" s="147"/>
      <c r="B13" s="2"/>
      <c r="C13" s="2"/>
      <c r="D13" s="2"/>
      <c r="E13" s="2"/>
      <c r="F13" s="2"/>
      <c r="G13" s="2"/>
      <c r="H13" s="67"/>
    </row>
    <row r="14" spans="1:36" s="1" customFormat="1" x14ac:dyDescent="0.2">
      <c r="A14" s="147"/>
      <c r="B14" s="2"/>
      <c r="C14" s="2"/>
      <c r="D14" s="2"/>
      <c r="E14" s="2"/>
      <c r="F14" s="2"/>
      <c r="G14" s="2"/>
      <c r="H14" s="67"/>
    </row>
    <row r="15" spans="1:36" s="1" customFormat="1" x14ac:dyDescent="0.2">
      <c r="A15" s="147"/>
      <c r="B15" s="2"/>
      <c r="C15" s="2"/>
      <c r="D15" s="2"/>
      <c r="E15" s="2"/>
      <c r="F15" s="2"/>
      <c r="G15" s="2"/>
      <c r="H15" s="67"/>
    </row>
    <row r="16" spans="1:36" s="1" customFormat="1" x14ac:dyDescent="0.2">
      <c r="A16" s="147"/>
      <c r="B16" s="2"/>
      <c r="C16" s="2"/>
      <c r="D16" s="2"/>
      <c r="E16" s="2"/>
      <c r="F16" s="2"/>
      <c r="G16" s="2"/>
      <c r="H16" s="67"/>
    </row>
    <row r="17" spans="1:30" s="1" customFormat="1" x14ac:dyDescent="0.2">
      <c r="A17" s="147"/>
      <c r="B17" s="2"/>
      <c r="C17" s="2"/>
      <c r="D17" s="2"/>
      <c r="E17" s="2"/>
      <c r="F17" s="2"/>
      <c r="G17" s="2"/>
      <c r="H17" s="67"/>
    </row>
    <row r="18" spans="1:30" s="1" customFormat="1" x14ac:dyDescent="0.2">
      <c r="A18" s="147"/>
      <c r="B18" s="2"/>
      <c r="C18" s="2"/>
      <c r="D18" s="2"/>
      <c r="E18" s="2"/>
      <c r="F18" s="2"/>
      <c r="G18" s="2"/>
      <c r="H18" s="67"/>
    </row>
    <row r="19" spans="1:30" s="1" customFormat="1" x14ac:dyDescent="0.2">
      <c r="A19" s="147"/>
      <c r="B19" s="2"/>
      <c r="C19" s="2"/>
      <c r="D19" s="2"/>
      <c r="E19" s="2"/>
      <c r="F19" s="2"/>
      <c r="G19" s="2"/>
      <c r="H19" s="67"/>
    </row>
    <row r="20" spans="1:30" s="1" customFormat="1" x14ac:dyDescent="0.2">
      <c r="A20" s="147"/>
      <c r="B20" s="2"/>
      <c r="C20" s="2"/>
      <c r="D20" s="2"/>
      <c r="E20" s="2"/>
      <c r="F20" s="2"/>
      <c r="G20" s="2"/>
      <c r="H20" s="67"/>
    </row>
    <row r="21" spans="1:30" s="1" customFormat="1" x14ac:dyDescent="0.2">
      <c r="A21" s="147"/>
      <c r="B21" s="2"/>
      <c r="C21" s="2"/>
      <c r="D21" s="2"/>
      <c r="E21" s="2"/>
      <c r="F21" s="2"/>
      <c r="G21" s="2"/>
      <c r="H21" s="67"/>
    </row>
    <row r="22" spans="1:30" s="1" customFormat="1" x14ac:dyDescent="0.2">
      <c r="A22" s="147"/>
      <c r="B22" s="2"/>
      <c r="C22" s="2"/>
      <c r="D22" s="2"/>
      <c r="E22" s="2"/>
      <c r="F22" s="2"/>
      <c r="G22" s="2"/>
      <c r="H22" s="67"/>
    </row>
    <row r="23" spans="1:30" s="1" customFormat="1" x14ac:dyDescent="0.2">
      <c r="A23" s="147"/>
      <c r="B23" s="2"/>
      <c r="C23" s="2"/>
      <c r="D23" s="2"/>
      <c r="E23" s="2"/>
      <c r="F23" s="2"/>
      <c r="G23" s="2"/>
      <c r="H23" s="67"/>
    </row>
    <row r="24" spans="1:30" s="1" customFormat="1" x14ac:dyDescent="0.2">
      <c r="A24" s="147"/>
      <c r="B24" s="2"/>
      <c r="C24" s="2"/>
      <c r="D24" s="2"/>
      <c r="E24" s="2"/>
      <c r="F24" s="2"/>
      <c r="G24" s="2"/>
      <c r="H24" s="67"/>
    </row>
    <row r="25" spans="1:30" s="1" customFormat="1" x14ac:dyDescent="0.2">
      <c r="A25" s="147"/>
      <c r="B25" s="2"/>
      <c r="C25" s="2"/>
      <c r="D25" s="2"/>
      <c r="E25" s="2"/>
      <c r="F25" s="2"/>
      <c r="G25" s="2"/>
      <c r="H25" s="67"/>
    </row>
    <row r="26" spans="1:30" s="1" customFormat="1" x14ac:dyDescent="0.2">
      <c r="A26" s="147"/>
      <c r="B26" s="2"/>
      <c r="C26" s="2"/>
      <c r="D26" s="2"/>
      <c r="E26" s="2"/>
      <c r="F26" s="2"/>
      <c r="G26" s="2"/>
      <c r="H26" s="67"/>
    </row>
    <row r="27" spans="1:30" s="1" customFormat="1" x14ac:dyDescent="0.2">
      <c r="A27" s="147"/>
      <c r="B27" s="2"/>
      <c r="C27" s="2"/>
      <c r="D27" s="2"/>
      <c r="E27" s="2"/>
      <c r="F27" s="2"/>
      <c r="G27" s="2"/>
      <c r="H27" s="67"/>
    </row>
    <row r="28" spans="1:30" s="1" customFormat="1" x14ac:dyDescent="0.2">
      <c r="A28" s="147"/>
      <c r="B28" s="2"/>
      <c r="C28" s="2"/>
      <c r="D28" s="2"/>
      <c r="E28" s="2"/>
      <c r="F28" s="2"/>
      <c r="G28" s="2"/>
      <c r="H28" s="67"/>
    </row>
    <row r="29" spans="1:30" s="1" customFormat="1" x14ac:dyDescent="0.2">
      <c r="A29" s="147"/>
      <c r="B29" s="2"/>
      <c r="C29" s="2"/>
      <c r="D29" s="2"/>
      <c r="E29" s="2"/>
      <c r="F29" s="2"/>
      <c r="G29" s="2"/>
      <c r="H29" s="67"/>
    </row>
    <row r="30" spans="1:30" s="1" customFormat="1" x14ac:dyDescent="0.2">
      <c r="A30" s="147"/>
      <c r="B30" s="2"/>
      <c r="C30" s="2"/>
      <c r="D30" s="2"/>
      <c r="E30" s="2"/>
      <c r="F30" s="2"/>
      <c r="G30" s="2"/>
      <c r="H30" s="67"/>
    </row>
    <row r="31" spans="1:30" s="1" customFormat="1" x14ac:dyDescent="0.2">
      <c r="A31" s="147"/>
      <c r="B31" s="2"/>
      <c r="C31" s="2"/>
      <c r="D31" s="2"/>
      <c r="E31" s="2"/>
      <c r="F31" s="2"/>
      <c r="G31" s="2"/>
      <c r="H31" s="67"/>
    </row>
    <row r="32" spans="1:30" s="1" customFormat="1" ht="15.75" x14ac:dyDescent="0.2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2023</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s="1" customFormat="1" x14ac:dyDescent="0.2">
      <c r="A33" s="147"/>
      <c r="B33" s="2"/>
      <c r="C33" s="2"/>
      <c r="D33" s="2"/>
      <c r="E33" s="2"/>
      <c r="F33" s="2"/>
      <c r="G33" s="2"/>
      <c r="H33" s="67"/>
    </row>
    <row r="34" spans="1:8" s="1" customFormat="1" x14ac:dyDescent="0.2">
      <c r="A34" s="147"/>
      <c r="B34" s="2"/>
      <c r="C34" s="2"/>
      <c r="D34" s="2"/>
      <c r="E34" s="2"/>
      <c r="F34" s="2"/>
      <c r="G34" s="2"/>
      <c r="H34" s="67"/>
    </row>
    <row r="35" spans="1:8" s="1" customFormat="1" x14ac:dyDescent="0.2">
      <c r="A35" s="147"/>
      <c r="B35" s="2"/>
      <c r="C35" s="2"/>
      <c r="D35" s="2"/>
      <c r="E35" s="2"/>
      <c r="F35" s="2"/>
      <c r="G35" s="2"/>
      <c r="H35" s="67"/>
    </row>
    <row r="36" spans="1:8" s="1" customFormat="1" x14ac:dyDescent="0.2">
      <c r="A36" s="147"/>
      <c r="B36" s="2"/>
      <c r="C36" s="2"/>
      <c r="D36" s="2"/>
      <c r="E36" s="2"/>
      <c r="F36" s="2"/>
      <c r="G36" s="2"/>
      <c r="H36" s="67"/>
    </row>
    <row r="37" spans="1:8" s="1" customFormat="1" x14ac:dyDescent="0.2">
      <c r="A37" s="47"/>
      <c r="B37" s="48"/>
      <c r="C37" s="49"/>
      <c r="D37" s="49"/>
      <c r="E37" s="49"/>
      <c r="F37" s="49"/>
      <c r="G37" s="50"/>
      <c r="H37" s="51"/>
    </row>
    <row r="38" spans="1:8" s="1" customFormat="1" x14ac:dyDescent="0.2">
      <c r="A38" s="47"/>
      <c r="B38" s="48"/>
      <c r="C38" s="49"/>
      <c r="D38" s="49"/>
      <c r="E38" s="49"/>
      <c r="F38" s="49"/>
      <c r="G38" s="50"/>
      <c r="H38" s="51"/>
    </row>
    <row r="39" spans="1:8" s="1" customFormat="1" x14ac:dyDescent="0.2">
      <c r="A39" s="47"/>
      <c r="B39" s="48"/>
      <c r="C39" s="49"/>
      <c r="D39" s="49"/>
      <c r="E39" s="49"/>
      <c r="F39" s="49"/>
      <c r="G39" s="50"/>
      <c r="H39" s="51"/>
    </row>
    <row r="40" spans="1:8" s="1" customFormat="1" x14ac:dyDescent="0.2">
      <c r="A40" s="47"/>
      <c r="B40" s="48"/>
      <c r="C40" s="49"/>
      <c r="D40" s="49"/>
      <c r="E40" s="49"/>
      <c r="F40" s="49"/>
      <c r="G40" s="50"/>
      <c r="H40" s="51"/>
    </row>
    <row r="41" spans="1:8" s="1" customFormat="1" x14ac:dyDescent="0.2">
      <c r="A41" s="47"/>
      <c r="B41" s="48"/>
      <c r="C41" s="49"/>
      <c r="D41" s="49"/>
      <c r="E41" s="49"/>
      <c r="F41" s="49"/>
      <c r="G41" s="50"/>
      <c r="H41" s="51"/>
    </row>
    <row r="42" spans="1:8" s="1" customFormat="1" x14ac:dyDescent="0.2">
      <c r="A42" s="47"/>
      <c r="B42" s="48"/>
      <c r="C42" s="49"/>
      <c r="D42" s="49"/>
      <c r="E42" s="49"/>
      <c r="F42" s="49"/>
      <c r="G42" s="50"/>
      <c r="H42" s="51"/>
    </row>
    <row r="43" spans="1:8" s="1" customFormat="1" x14ac:dyDescent="0.2">
      <c r="A43" s="47"/>
      <c r="B43" s="48"/>
      <c r="C43" s="49"/>
      <c r="D43" s="49"/>
      <c r="E43" s="49"/>
      <c r="F43" s="49"/>
      <c r="G43" s="50"/>
      <c r="H43" s="51"/>
    </row>
    <row r="44" spans="1:8" s="1" customFormat="1" x14ac:dyDescent="0.2">
      <c r="A44" s="47"/>
      <c r="B44" s="48"/>
      <c r="C44" s="49"/>
      <c r="D44" s="49"/>
      <c r="E44" s="49"/>
      <c r="F44" s="49"/>
      <c r="G44" s="50"/>
      <c r="H44" s="51"/>
    </row>
    <row r="45" spans="1:8" s="1" customFormat="1" x14ac:dyDescent="0.2">
      <c r="A45" s="47"/>
      <c r="B45" s="48"/>
      <c r="C45" s="49"/>
      <c r="D45" s="49"/>
      <c r="E45" s="49"/>
      <c r="F45" s="49"/>
      <c r="G45" s="50"/>
      <c r="H45" s="51"/>
    </row>
    <row r="46" spans="1:8" s="1" customFormat="1" x14ac:dyDescent="0.2">
      <c r="A46" s="47"/>
      <c r="B46" s="48"/>
      <c r="C46" s="49"/>
      <c r="D46" s="49"/>
      <c r="E46" s="49"/>
      <c r="F46" s="49"/>
      <c r="G46" s="50"/>
      <c r="H46" s="51"/>
    </row>
    <row r="47" spans="1:8" s="1" customFormat="1" x14ac:dyDescent="0.2">
      <c r="A47" s="47"/>
      <c r="B47" s="48"/>
      <c r="C47" s="49"/>
      <c r="D47" s="49"/>
      <c r="E47" s="49"/>
      <c r="F47" s="49"/>
      <c r="G47" s="50"/>
      <c r="H47" s="51"/>
    </row>
    <row r="48" spans="1:8" s="1" customFormat="1" x14ac:dyDescent="0.2">
      <c r="A48" s="47"/>
      <c r="B48" s="48"/>
      <c r="C48" s="49"/>
      <c r="D48" s="49"/>
      <c r="E48" s="49"/>
      <c r="F48" s="49"/>
      <c r="G48" s="50"/>
      <c r="H48" s="51"/>
    </row>
    <row r="49" spans="1:36" s="1" customFormat="1" x14ac:dyDescent="0.2">
      <c r="A49" s="47"/>
      <c r="B49" s="48"/>
      <c r="C49" s="49"/>
      <c r="D49" s="49"/>
      <c r="E49" s="97"/>
      <c r="F49" s="49"/>
      <c r="G49" s="50"/>
      <c r="H49" s="51"/>
    </row>
    <row r="50" spans="1:36" s="1" customFormat="1" x14ac:dyDescent="0.2">
      <c r="A50" s="47"/>
      <c r="B50" s="48"/>
      <c r="C50" s="49"/>
      <c r="D50" s="49"/>
      <c r="E50" s="49"/>
      <c r="F50" s="49"/>
      <c r="G50" s="50"/>
      <c r="H50" s="51"/>
    </row>
    <row r="51" spans="1:36" s="1" customFormat="1" x14ac:dyDescent="0.2">
      <c r="A51" s="47"/>
      <c r="B51" s="48"/>
      <c r="C51" s="49"/>
      <c r="D51" s="49"/>
      <c r="E51" s="49"/>
      <c r="F51" s="49"/>
      <c r="G51" s="50"/>
      <c r="H51" s="51"/>
    </row>
    <row r="52" spans="1:36" s="1" customFormat="1" x14ac:dyDescent="0.2">
      <c r="A52" s="47"/>
      <c r="B52" s="48"/>
      <c r="C52" s="49"/>
      <c r="D52" s="49"/>
      <c r="E52" s="49"/>
      <c r="F52" s="49"/>
      <c r="G52" s="50"/>
      <c r="H52" s="51"/>
    </row>
    <row r="53" spans="1:36" s="1" customFormat="1" x14ac:dyDescent="0.2">
      <c r="A53" s="47"/>
      <c r="B53" s="48"/>
      <c r="C53" s="49"/>
      <c r="D53" s="49"/>
      <c r="E53" s="49"/>
      <c r="F53" s="49"/>
      <c r="G53" s="50"/>
      <c r="H53" s="51"/>
    </row>
    <row r="54" spans="1:36" s="1" customFormat="1" x14ac:dyDescent="0.2">
      <c r="A54" s="47"/>
      <c r="B54" s="48"/>
      <c r="C54" s="49"/>
      <c r="D54" s="49"/>
      <c r="E54" s="49"/>
      <c r="F54" s="49"/>
      <c r="G54" s="50"/>
      <c r="H54" s="51"/>
    </row>
    <row r="55" spans="1:36" s="1" customFormat="1" x14ac:dyDescent="0.2">
      <c r="A55" s="47"/>
      <c r="B55" s="48"/>
      <c r="C55" s="49"/>
      <c r="D55" s="49"/>
      <c r="E55" s="49"/>
      <c r="F55" s="49"/>
      <c r="G55" s="50"/>
      <c r="H55" s="51"/>
    </row>
    <row r="56" spans="1:36" s="1" customFormat="1" x14ac:dyDescent="0.2">
      <c r="A56" s="47"/>
      <c r="B56" s="48"/>
      <c r="C56" s="49"/>
      <c r="D56" s="49"/>
      <c r="E56" s="49"/>
      <c r="F56" s="49"/>
      <c r="G56" s="50"/>
      <c r="H56" s="51"/>
    </row>
    <row r="57" spans="1:36" s="1" customFormat="1" x14ac:dyDescent="0.2">
      <c r="A57" s="47"/>
      <c r="B57" s="48"/>
      <c r="C57" s="49"/>
      <c r="D57" s="49"/>
      <c r="E57" s="49"/>
      <c r="F57" s="49"/>
      <c r="G57" s="50"/>
      <c r="H57" s="51"/>
    </row>
    <row r="58" spans="1:36" s="1" customFormat="1" x14ac:dyDescent="0.2">
      <c r="A58" s="47"/>
      <c r="B58" s="48"/>
      <c r="C58" s="49"/>
      <c r="D58" s="49"/>
      <c r="E58" s="49"/>
      <c r="F58" s="49"/>
      <c r="G58" s="50"/>
      <c r="H58" s="51"/>
    </row>
    <row r="59" spans="1:36" s="1" customFormat="1" x14ac:dyDescent="0.2">
      <c r="A59" s="47"/>
      <c r="B59" s="48"/>
      <c r="C59" s="49"/>
      <c r="D59" s="49"/>
      <c r="E59" s="49"/>
      <c r="F59" s="49"/>
      <c r="G59" s="50"/>
      <c r="H59" s="51"/>
    </row>
    <row r="60" spans="1:36" s="1" customFormat="1"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s="1" customFormat="1" x14ac:dyDescent="0.2">
      <c r="A61" s="54" t="str">
        <f>+Innhold!B123</f>
        <v>Finans Norge / Skadeforsikringsstatistikk</v>
      </c>
      <c r="H61" s="200">
        <v>4</v>
      </c>
      <c r="I61" s="54" t="str">
        <f>+Innhold!B123</f>
        <v>Finans Norge / Skadeforsikringsstatistikk</v>
      </c>
      <c r="O61" s="200">
        <v>5</v>
      </c>
      <c r="P61" s="54" t="str">
        <f>+Innhold!B123</f>
        <v>Finans Norge / Skadeforsikringsstatistikk</v>
      </c>
      <c r="V61" s="200">
        <v>6</v>
      </c>
      <c r="W61" s="54" t="str">
        <f>+Innhold!B123</f>
        <v>Finans Norge / Skadeforsikringsstatistikk</v>
      </c>
      <c r="AC61" s="200">
        <v>7</v>
      </c>
      <c r="AD61" s="54" t="str">
        <f>+Innhold!B123</f>
        <v>Finans Norge / Skadeforsikringsstatistikk</v>
      </c>
      <c r="AJ61" s="200">
        <v>8</v>
      </c>
    </row>
    <row r="62" spans="1:36" s="1" customFormat="1" x14ac:dyDescent="0.2">
      <c r="A62" s="54" t="str">
        <f>+Innhold!B124</f>
        <v>Skadestatistikk for landbasert forsikring 2. kvartal 2023</v>
      </c>
      <c r="H62" s="201"/>
      <c r="I62" s="54" t="str">
        <f>+Innhold!B124</f>
        <v>Skadestatistikk for landbasert forsikring 2. kvartal 2023</v>
      </c>
      <c r="O62" s="201"/>
      <c r="P62" s="54" t="str">
        <f>+Innhold!B124</f>
        <v>Skadestatistikk for landbasert forsikring 2. kvartal 2023</v>
      </c>
      <c r="V62" s="201"/>
      <c r="W62" s="54" t="str">
        <f>+Innhold!B124</f>
        <v>Skadestatistikk for landbasert forsikring 2. kvartal 2023</v>
      </c>
      <c r="AC62" s="201"/>
      <c r="AD62" s="54" t="str">
        <f>+Innhold!B124</f>
        <v>Skadestatistikk for landbasert forsikring 2. kvartal 2023</v>
      </c>
      <c r="AJ62" s="201"/>
    </row>
    <row r="67" spans="1:26" ht="12.75" customHeight="1" x14ac:dyDescent="0.2"/>
    <row r="68" spans="1:26" ht="12.75" customHeight="1" x14ac:dyDescent="0.2">
      <c r="M68" s="169" t="s">
        <v>177</v>
      </c>
      <c r="P68" s="169" t="s">
        <v>179</v>
      </c>
      <c r="S68" s="169" t="s">
        <v>178</v>
      </c>
    </row>
    <row r="69" spans="1:26" x14ac:dyDescent="0.2">
      <c r="A69" s="170" t="s">
        <v>183</v>
      </c>
      <c r="B69" s="171"/>
      <c r="C69" s="171"/>
      <c r="D69" s="171" t="s">
        <v>74</v>
      </c>
      <c r="E69" s="171"/>
      <c r="F69" s="171"/>
      <c r="G69" s="171"/>
      <c r="H69" s="170"/>
      <c r="I69" s="172">
        <v>171.72416666666666</v>
      </c>
      <c r="J69" s="173" t="s">
        <v>234</v>
      </c>
      <c r="M69" s="169" t="s">
        <v>161</v>
      </c>
      <c r="P69" s="169" t="s">
        <v>175</v>
      </c>
      <c r="S69" s="169" t="s">
        <v>176</v>
      </c>
      <c r="V69" s="170" t="s">
        <v>184</v>
      </c>
      <c r="W69" s="171"/>
      <c r="X69" s="171"/>
      <c r="Y69" s="171"/>
      <c r="Z69" s="171"/>
    </row>
    <row r="70" spans="1:26" x14ac:dyDescent="0.2">
      <c r="A70" s="171" t="s">
        <v>75</v>
      </c>
      <c r="B70" s="171" t="s">
        <v>76</v>
      </c>
      <c r="C70" s="171" t="s">
        <v>26</v>
      </c>
      <c r="D70" s="171" t="s">
        <v>77</v>
      </c>
      <c r="E70" s="171"/>
      <c r="F70" s="171"/>
      <c r="G70" s="171"/>
      <c r="I70" s="174" t="s">
        <v>159</v>
      </c>
      <c r="J70" s="168" t="s">
        <v>229</v>
      </c>
      <c r="K70" s="174" t="s">
        <v>76</v>
      </c>
      <c r="L70" s="174" t="s">
        <v>108</v>
      </c>
      <c r="M70" s="174" t="s">
        <v>157</v>
      </c>
      <c r="N70" s="174" t="s">
        <v>158</v>
      </c>
      <c r="O70" s="174" t="s">
        <v>108</v>
      </c>
      <c r="P70" s="174" t="s">
        <v>157</v>
      </c>
      <c r="Q70" s="174" t="s">
        <v>158</v>
      </c>
      <c r="R70" s="174" t="s">
        <v>108</v>
      </c>
      <c r="S70" s="174" t="s">
        <v>157</v>
      </c>
      <c r="T70" s="174" t="s">
        <v>158</v>
      </c>
      <c r="V70" s="171" t="s">
        <v>81</v>
      </c>
      <c r="W70" s="171"/>
      <c r="X70" s="175" t="str">
        <f>+'Tab3'!C6</f>
        <v>2021</v>
      </c>
      <c r="Y70" s="175" t="str">
        <f>+'Tab3'!D6</f>
        <v>2022</v>
      </c>
      <c r="Z70" s="175" t="str">
        <f>+'Tab3'!E6</f>
        <v>2023</v>
      </c>
    </row>
    <row r="71" spans="1:26" x14ac:dyDescent="0.2">
      <c r="A71" s="171">
        <v>1</v>
      </c>
      <c r="B71" s="171">
        <v>1983</v>
      </c>
      <c r="C71" s="171">
        <v>97</v>
      </c>
      <c r="D71" s="171">
        <v>78.3</v>
      </c>
      <c r="E71" s="171"/>
      <c r="F71" s="171"/>
      <c r="G71" s="171"/>
      <c r="I71" s="176">
        <v>53.8</v>
      </c>
      <c r="J71" s="168">
        <v>1</v>
      </c>
      <c r="K71" s="168">
        <v>1983</v>
      </c>
      <c r="L71" s="177">
        <v>11621</v>
      </c>
      <c r="M71" s="176">
        <v>80.900000000000006</v>
      </c>
      <c r="N71" s="176">
        <f t="shared" ref="N71:N102" si="0">M71/I71*$I$69</f>
        <v>258.22462980173481</v>
      </c>
      <c r="V71" s="171"/>
      <c r="W71" s="171"/>
      <c r="X71" s="171"/>
      <c r="Y71" s="171"/>
      <c r="Z71" s="171"/>
    </row>
    <row r="72" spans="1:26" x14ac:dyDescent="0.2">
      <c r="A72" s="171">
        <v>2</v>
      </c>
      <c r="B72" s="171"/>
      <c r="C72" s="171">
        <v>78.8</v>
      </c>
      <c r="D72" s="171">
        <v>61.3</v>
      </c>
      <c r="E72" s="171"/>
      <c r="F72" s="171"/>
      <c r="G72" s="171"/>
      <c r="I72" s="176">
        <v>54.7</v>
      </c>
      <c r="J72" s="168">
        <v>2</v>
      </c>
      <c r="L72" s="177">
        <v>11120</v>
      </c>
      <c r="M72" s="176">
        <v>68.900000000000006</v>
      </c>
      <c r="N72" s="176">
        <f t="shared" si="0"/>
        <v>216.30338360755638</v>
      </c>
      <c r="V72" s="171" t="s">
        <v>26</v>
      </c>
      <c r="W72" s="171"/>
      <c r="X72" s="178">
        <f>IF('Tab6'!C36="",'Tab6'!C35,'Tab6'!C36)</f>
        <v>8200.8739952118849</v>
      </c>
      <c r="Y72" s="178">
        <f>IF('Tab6'!D36="",'Tab6'!D35,'Tab6'!D36)</f>
        <v>9083.0625456222733</v>
      </c>
      <c r="Z72" s="178">
        <f>IF('Tab6'!E36="",'Tab6'!E35,'Tab6'!E36)</f>
        <v>10117.122844498697</v>
      </c>
    </row>
    <row r="73" spans="1:26" x14ac:dyDescent="0.2">
      <c r="A73" s="171">
        <v>3</v>
      </c>
      <c r="B73" s="171"/>
      <c r="C73" s="171">
        <v>84.8</v>
      </c>
      <c r="D73" s="171">
        <v>63</v>
      </c>
      <c r="E73" s="171"/>
      <c r="F73" s="171"/>
      <c r="G73" s="171"/>
      <c r="I73" s="176">
        <v>55.3</v>
      </c>
      <c r="J73" s="168">
        <v>3</v>
      </c>
      <c r="L73" s="177">
        <v>11918</v>
      </c>
      <c r="M73" s="176">
        <v>63.7</v>
      </c>
      <c r="N73" s="176">
        <f t="shared" si="0"/>
        <v>197.80885021097049</v>
      </c>
      <c r="V73" s="171"/>
      <c r="W73" s="171"/>
      <c r="X73" s="178"/>
      <c r="Y73" s="178"/>
      <c r="Z73" s="178"/>
    </row>
    <row r="74" spans="1:26" x14ac:dyDescent="0.2">
      <c r="A74" s="171">
        <v>4</v>
      </c>
      <c r="B74" s="171"/>
      <c r="C74" s="171">
        <v>91.2</v>
      </c>
      <c r="D74" s="171">
        <v>70.8</v>
      </c>
      <c r="E74" s="171"/>
      <c r="F74" s="171"/>
      <c r="G74" s="171"/>
      <c r="I74" s="176">
        <v>56.2</v>
      </c>
      <c r="J74" s="168">
        <v>4</v>
      </c>
      <c r="L74" s="177">
        <v>11905</v>
      </c>
      <c r="M74" s="176">
        <v>79.3</v>
      </c>
      <c r="N74" s="176">
        <f t="shared" si="0"/>
        <v>242.30829922894424</v>
      </c>
      <c r="V74" s="171" t="s">
        <v>63</v>
      </c>
      <c r="W74" s="171"/>
      <c r="X74" s="178">
        <f>IF('Tab6'!C36="",'Tab6'!C45+'Tab6'!C47,'Tab6'!C46+'Tab6'!C48)</f>
        <v>71.758625561753647</v>
      </c>
      <c r="Y74" s="178">
        <f>IF('Tab6'!D36="",'Tab6'!D45+'Tab6'!D47,'Tab6'!D46+'Tab6'!D48)</f>
        <v>95.154536782633016</v>
      </c>
      <c r="Z74" s="178">
        <f>IF('Tab6'!E36="",'Tab6'!E45+'Tab6'!E47,'Tab6'!E46+'Tab6'!E48)</f>
        <v>114.90341051623392</v>
      </c>
    </row>
    <row r="75" spans="1:26" x14ac:dyDescent="0.2">
      <c r="A75" s="171">
        <v>1</v>
      </c>
      <c r="B75" s="171">
        <v>1984</v>
      </c>
      <c r="C75" s="171">
        <v>112.2</v>
      </c>
      <c r="D75" s="171">
        <v>90.4</v>
      </c>
      <c r="E75" s="171"/>
      <c r="F75" s="171"/>
      <c r="G75" s="171"/>
      <c r="I75" s="176">
        <v>57.3</v>
      </c>
      <c r="J75" s="168">
        <v>1</v>
      </c>
      <c r="K75" s="168">
        <v>1984</v>
      </c>
      <c r="L75" s="177">
        <v>13205</v>
      </c>
      <c r="M75" s="176">
        <v>86.7</v>
      </c>
      <c r="N75" s="176">
        <f t="shared" si="0"/>
        <v>259.83394851657943</v>
      </c>
      <c r="V75" s="171" t="s">
        <v>39</v>
      </c>
      <c r="W75" s="171"/>
      <c r="X75" s="178">
        <f>IF('Tab6'!C36="",'Tab6'!C49,'Tab6'!C50)</f>
        <v>715.640342660295</v>
      </c>
      <c r="Y75" s="178">
        <f>IF('Tab6'!D36="",'Tab6'!D49,'Tab6'!D50)</f>
        <v>837.08931377556712</v>
      </c>
      <c r="Z75" s="178">
        <f>IF('Tab6'!E36="",'Tab6'!E49,'Tab6'!E50)</f>
        <v>1026.7338056669942</v>
      </c>
    </row>
    <row r="76" spans="1:26" x14ac:dyDescent="0.2">
      <c r="A76" s="171">
        <v>2</v>
      </c>
      <c r="B76" s="171"/>
      <c r="C76" s="171">
        <v>81.8</v>
      </c>
      <c r="D76" s="171">
        <v>64.400000000000006</v>
      </c>
      <c r="E76" s="171"/>
      <c r="F76" s="171"/>
      <c r="G76" s="171"/>
      <c r="I76" s="176">
        <v>58.2</v>
      </c>
      <c r="J76" s="168">
        <v>2</v>
      </c>
      <c r="L76" s="177">
        <v>12453</v>
      </c>
      <c r="M76" s="176">
        <v>83.3</v>
      </c>
      <c r="N76" s="176">
        <f t="shared" si="0"/>
        <v>245.78390177548678</v>
      </c>
      <c r="V76" s="171" t="s">
        <v>18</v>
      </c>
      <c r="W76" s="171"/>
      <c r="X76" s="178">
        <f>IF('Tab6'!C36="",'Tab6'!C43,'Tab6'!C44)</f>
        <v>151.68720751265673</v>
      </c>
      <c r="Y76" s="178">
        <f>IF('Tab6'!D36="",'Tab6'!D43,'Tab6'!D44)</f>
        <v>141.44494198822775</v>
      </c>
      <c r="Z76" s="178">
        <f>IF('Tab6'!E36="",'Tab6'!E43,'Tab6'!E44)</f>
        <v>129.74018011491202</v>
      </c>
    </row>
    <row r="77" spans="1:26" x14ac:dyDescent="0.2">
      <c r="A77" s="171">
        <v>3</v>
      </c>
      <c r="B77" s="171"/>
      <c r="C77" s="171">
        <v>90.4</v>
      </c>
      <c r="D77" s="171">
        <v>71.099999999999994</v>
      </c>
      <c r="E77" s="171"/>
      <c r="F77" s="171"/>
      <c r="G77" s="171"/>
      <c r="I77" s="176">
        <v>58.7</v>
      </c>
      <c r="J77" s="168">
        <v>3</v>
      </c>
      <c r="L77" s="177">
        <v>12278</v>
      </c>
      <c r="M77" s="176">
        <v>83.3</v>
      </c>
      <c r="N77" s="176">
        <f t="shared" si="0"/>
        <v>243.69034213515044</v>
      </c>
      <c r="V77" s="171" t="s">
        <v>82</v>
      </c>
      <c r="W77" s="171"/>
      <c r="X77" s="178">
        <f>IF('Tab6'!C36="",'Tab6'!C37+'Tab6'!C39,'Tab6'!C38+'Tab6'!C40)</f>
        <v>678.80503555767564</v>
      </c>
      <c r="Y77" s="178">
        <f>IF('Tab6'!D36="",'Tab6'!D37+'Tab6'!D39,'Tab6'!D38+'Tab6'!D40)</f>
        <v>813.88718165593161</v>
      </c>
      <c r="Z77" s="178">
        <f>IF('Tab6'!E36="",'Tab6'!E37+'Tab6'!E39,'Tab6'!E38+'Tab6'!E40)</f>
        <v>780.23316071028319</v>
      </c>
    </row>
    <row r="78" spans="1:26" x14ac:dyDescent="0.2">
      <c r="A78" s="171">
        <v>4</v>
      </c>
      <c r="B78" s="171"/>
      <c r="C78" s="171">
        <v>92.9</v>
      </c>
      <c r="D78" s="171">
        <v>73.900000000000006</v>
      </c>
      <c r="E78" s="171"/>
      <c r="F78" s="171"/>
      <c r="G78" s="171"/>
      <c r="I78" s="176">
        <v>59.6</v>
      </c>
      <c r="J78" s="168">
        <v>4</v>
      </c>
      <c r="L78" s="177">
        <v>11449</v>
      </c>
      <c r="M78" s="176">
        <v>94.6</v>
      </c>
      <c r="N78" s="176">
        <f t="shared" si="0"/>
        <v>272.56889541387022</v>
      </c>
      <c r="V78" s="171" t="s">
        <v>83</v>
      </c>
      <c r="W78" s="171"/>
      <c r="X78" s="179">
        <f>X72-X77-X76-X75-X74</f>
        <v>6582.9827839195041</v>
      </c>
      <c r="Y78" s="179">
        <f>Y72-Y77-Y76-Y75-Y74</f>
        <v>7195.4865714199141</v>
      </c>
      <c r="Z78" s="179">
        <f>Z72-Z77-Z76-Z75-Z74</f>
        <v>8065.5122874902754</v>
      </c>
    </row>
    <row r="79" spans="1:26" x14ac:dyDescent="0.2">
      <c r="A79" s="171">
        <v>1</v>
      </c>
      <c r="B79" s="171">
        <v>1985</v>
      </c>
      <c r="C79" s="171">
        <v>123.4</v>
      </c>
      <c r="D79" s="171">
        <v>100.8</v>
      </c>
      <c r="E79" s="171"/>
      <c r="F79" s="171"/>
      <c r="G79" s="171"/>
      <c r="I79" s="176">
        <v>60.4</v>
      </c>
      <c r="J79" s="168">
        <v>1</v>
      </c>
      <c r="K79" s="168">
        <v>1985</v>
      </c>
      <c r="L79" s="177">
        <v>16918</v>
      </c>
      <c r="M79" s="176">
        <v>103.6</v>
      </c>
      <c r="N79" s="176">
        <f t="shared" si="0"/>
        <v>294.54674944812359</v>
      </c>
      <c r="V79" s="171"/>
      <c r="W79" s="171"/>
      <c r="X79" s="171"/>
      <c r="Y79" s="171"/>
      <c r="Z79" s="171"/>
    </row>
    <row r="80" spans="1:26" x14ac:dyDescent="0.2">
      <c r="A80" s="171">
        <v>2</v>
      </c>
      <c r="B80" s="171"/>
      <c r="C80" s="171">
        <v>102</v>
      </c>
      <c r="D80" s="171">
        <v>81.099999999999994</v>
      </c>
      <c r="E80" s="171"/>
      <c r="F80" s="171"/>
      <c r="G80" s="171"/>
      <c r="I80" s="176">
        <v>61.5</v>
      </c>
      <c r="J80" s="168">
        <v>2</v>
      </c>
      <c r="L80" s="177">
        <v>14237</v>
      </c>
      <c r="M80" s="176">
        <v>115.3</v>
      </c>
      <c r="N80" s="176">
        <f t="shared" si="0"/>
        <v>321.94790921409214</v>
      </c>
      <c r="V80" s="170" t="s">
        <v>162</v>
      </c>
      <c r="W80" s="171"/>
      <c r="X80" s="171"/>
      <c r="Y80" s="171"/>
    </row>
    <row r="81" spans="1:25" x14ac:dyDescent="0.2">
      <c r="A81" s="171">
        <v>3</v>
      </c>
      <c r="B81" s="171"/>
      <c r="C81" s="171">
        <v>108.4</v>
      </c>
      <c r="D81" s="171">
        <v>86</v>
      </c>
      <c r="E81" s="171"/>
      <c r="F81" s="171"/>
      <c r="G81" s="171"/>
      <c r="I81" s="176">
        <v>62</v>
      </c>
      <c r="J81" s="168">
        <v>3</v>
      </c>
      <c r="L81" s="177">
        <v>14329</v>
      </c>
      <c r="M81" s="176">
        <v>103</v>
      </c>
      <c r="N81" s="176">
        <f t="shared" si="0"/>
        <v>285.28369623655914</v>
      </c>
      <c r="V81" s="171"/>
      <c r="W81" s="171"/>
      <c r="X81" s="171"/>
      <c r="Y81" s="171"/>
    </row>
    <row r="82" spans="1:25" x14ac:dyDescent="0.2">
      <c r="A82" s="171">
        <v>4</v>
      </c>
      <c r="B82" s="171"/>
      <c r="C82" s="171">
        <v>109.6</v>
      </c>
      <c r="D82" s="171">
        <v>87.1</v>
      </c>
      <c r="E82" s="171"/>
      <c r="F82" s="171"/>
      <c r="G82" s="171"/>
      <c r="I82" s="176">
        <v>63</v>
      </c>
      <c r="J82" s="168">
        <v>4</v>
      </c>
      <c r="L82" s="177">
        <v>13060</v>
      </c>
      <c r="M82" s="176">
        <v>118.7</v>
      </c>
      <c r="N82" s="176">
        <f t="shared" si="0"/>
        <v>323.55013624338625</v>
      </c>
      <c r="V82" s="171"/>
      <c r="W82" s="175" t="str">
        <f>+'Tab4'!C6</f>
        <v>2021</v>
      </c>
      <c r="X82" s="175" t="str">
        <f>+'Tab4'!D6</f>
        <v>2022</v>
      </c>
      <c r="Y82" s="175" t="str">
        <f>+'Tab4'!E6</f>
        <v>2023</v>
      </c>
    </row>
    <row r="83" spans="1:25" x14ac:dyDescent="0.2">
      <c r="A83" s="171">
        <v>1</v>
      </c>
      <c r="B83" s="171">
        <v>1986</v>
      </c>
      <c r="C83" s="171">
        <v>141</v>
      </c>
      <c r="D83" s="171">
        <v>115.2</v>
      </c>
      <c r="E83" s="171"/>
      <c r="F83" s="171"/>
      <c r="G83" s="171"/>
      <c r="I83" s="176">
        <v>64</v>
      </c>
      <c r="J83" s="168">
        <v>1</v>
      </c>
      <c r="K83" s="168">
        <v>1986</v>
      </c>
      <c r="L83" s="177">
        <v>14314</v>
      </c>
      <c r="M83" s="176">
        <v>111.8</v>
      </c>
      <c r="N83" s="176">
        <f t="shared" si="0"/>
        <v>299.98065364583334</v>
      </c>
      <c r="V83" s="171" t="s">
        <v>84</v>
      </c>
      <c r="W83" s="178">
        <f>IF('Tab4'!C14="",'Tab4'!C13,'Tab4'!C14)</f>
        <v>4964.3175105394348</v>
      </c>
      <c r="X83" s="178">
        <f>IF('Tab4'!D14="",'Tab4'!D13,'Tab4'!D14)</f>
        <v>4717.4220546755651</v>
      </c>
      <c r="Y83" s="178">
        <f>IF('Tab4'!E14="",'Tab4'!E13,'Tab4'!E14)</f>
        <v>5274.6595201486416</v>
      </c>
    </row>
    <row r="84" spans="1:25" x14ac:dyDescent="0.2">
      <c r="A84" s="171">
        <v>2</v>
      </c>
      <c r="B84" s="171"/>
      <c r="C84" s="171">
        <v>120.5</v>
      </c>
      <c r="D84" s="171">
        <v>93.2</v>
      </c>
      <c r="E84" s="171"/>
      <c r="F84" s="171"/>
      <c r="G84" s="171"/>
      <c r="I84" s="176">
        <v>65</v>
      </c>
      <c r="J84" s="168">
        <v>2</v>
      </c>
      <c r="L84" s="177">
        <v>13505</v>
      </c>
      <c r="M84" s="176">
        <v>121.5</v>
      </c>
      <c r="N84" s="176">
        <f t="shared" si="0"/>
        <v>320.99209615384615</v>
      </c>
      <c r="V84" s="171" t="s">
        <v>169</v>
      </c>
      <c r="W84" s="178">
        <f>IF('Tab4'!C16="",'Tab4'!C15,'Tab4'!C16)</f>
        <v>3185.2108121119513</v>
      </c>
      <c r="X84" s="178">
        <f>IF('Tab4'!D16="",'Tab4'!D15,'Tab4'!D16)</f>
        <v>2973.6566209012212</v>
      </c>
      <c r="Y84" s="178">
        <f>IF('Tab4'!E16="",'Tab4'!E15,'Tab4'!E16)</f>
        <v>5208.1941584267161</v>
      </c>
    </row>
    <row r="85" spans="1:25" x14ac:dyDescent="0.2">
      <c r="A85" s="171">
        <v>3</v>
      </c>
      <c r="B85" s="171"/>
      <c r="C85" s="171">
        <v>115.7</v>
      </c>
      <c r="D85" s="171">
        <v>91.1</v>
      </c>
      <c r="E85" s="171"/>
      <c r="F85" s="171"/>
      <c r="G85" s="171"/>
      <c r="I85" s="176">
        <v>67</v>
      </c>
      <c r="J85" s="168">
        <v>3</v>
      </c>
      <c r="L85" s="177">
        <v>12132</v>
      </c>
      <c r="M85" s="176">
        <v>100.8</v>
      </c>
      <c r="N85" s="176">
        <f t="shared" si="0"/>
        <v>258.35516417910446</v>
      </c>
      <c r="V85" s="171" t="s">
        <v>7</v>
      </c>
      <c r="W85" s="178">
        <f>IF('Tab4'!C18="",'Tab4'!C17,'Tab4'!C18)</f>
        <v>934.05641670497062</v>
      </c>
      <c r="X85" s="178">
        <f>IF('Tab4'!D18="",'Tab4'!D17,'Tab4'!D18)</f>
        <v>948.3790556304416</v>
      </c>
      <c r="Y85" s="178">
        <f>IF('Tab4'!E18="",'Tab4'!E17,'Tab4'!E18)</f>
        <v>966.97462730300049</v>
      </c>
    </row>
    <row r="86" spans="1:25" x14ac:dyDescent="0.2">
      <c r="A86" s="171">
        <v>4</v>
      </c>
      <c r="B86" s="171"/>
      <c r="C86" s="171">
        <v>114.4</v>
      </c>
      <c r="D86" s="171">
        <v>90.8</v>
      </c>
      <c r="E86" s="171"/>
      <c r="F86" s="171"/>
      <c r="G86" s="171"/>
      <c r="I86" s="176">
        <v>68.5</v>
      </c>
      <c r="J86" s="168">
        <v>4</v>
      </c>
      <c r="L86" s="177">
        <v>11763</v>
      </c>
      <c r="M86" s="176">
        <v>120.6</v>
      </c>
      <c r="N86" s="176">
        <f t="shared" si="0"/>
        <v>302.33481021897808</v>
      </c>
      <c r="V86" s="168" t="s">
        <v>8</v>
      </c>
      <c r="W86" s="178">
        <f>IF('Tab4'!C20="",'Tab4'!C19,'Tab4'!C20)</f>
        <v>1230.7896372137748</v>
      </c>
      <c r="X86" s="178">
        <f>IF('Tab4'!D20="",'Tab4'!D19,'Tab4'!D20)</f>
        <v>1543.8984577252118</v>
      </c>
      <c r="Y86" s="178">
        <f>IF('Tab4'!E20="",'Tab4'!E19,'Tab4'!E20)</f>
        <v>1329.4597835691709</v>
      </c>
    </row>
    <row r="87" spans="1:25" x14ac:dyDescent="0.2">
      <c r="A87" s="171">
        <v>1</v>
      </c>
      <c r="B87" s="171">
        <v>1987</v>
      </c>
      <c r="C87" s="171">
        <v>152.19999999999999</v>
      </c>
      <c r="D87" s="171">
        <v>121.3</v>
      </c>
      <c r="E87" s="171"/>
      <c r="F87" s="171"/>
      <c r="G87" s="171"/>
      <c r="I87" s="176">
        <v>70.5</v>
      </c>
      <c r="J87" s="168">
        <v>1</v>
      </c>
      <c r="K87" s="168">
        <v>1987</v>
      </c>
      <c r="L87" s="177">
        <v>17280</v>
      </c>
      <c r="M87" s="176">
        <v>135.6</v>
      </c>
      <c r="N87" s="176">
        <f t="shared" si="0"/>
        <v>330.29499290780137</v>
      </c>
      <c r="V87" s="171" t="s">
        <v>9</v>
      </c>
      <c r="W87" s="178">
        <f>IF('Tab4'!C20="",'Tab4'!C21,'Tab4'!C22)</f>
        <v>485.77042894766703</v>
      </c>
      <c r="X87" s="178">
        <f>IF('Tab4'!D20="",'Tab4'!D21,'Tab4'!D22)</f>
        <v>344.9671839410957</v>
      </c>
      <c r="Y87" s="178">
        <f>IF('Tab4'!E20="",'Tab4'!E21,'Tab4'!E22)</f>
        <v>430.09049827717246</v>
      </c>
    </row>
    <row r="88" spans="1:25" x14ac:dyDescent="0.2">
      <c r="A88" s="171">
        <v>2</v>
      </c>
      <c r="B88" s="171"/>
      <c r="C88" s="171">
        <v>109.2</v>
      </c>
      <c r="D88" s="171">
        <v>86.1</v>
      </c>
      <c r="E88" s="171"/>
      <c r="F88" s="171"/>
      <c r="G88" s="171"/>
      <c r="I88" s="176">
        <v>71.599999999999994</v>
      </c>
      <c r="J88" s="168">
        <v>2</v>
      </c>
      <c r="L88" s="177">
        <v>12241</v>
      </c>
      <c r="M88" s="176">
        <v>135.9</v>
      </c>
      <c r="N88" s="176">
        <f t="shared" si="0"/>
        <v>325.9401431564246</v>
      </c>
      <c r="V88" s="171" t="s">
        <v>10</v>
      </c>
      <c r="W88" s="178">
        <f>IF('Tab4'!C22="",'Tab4'!C29,'Tab4'!C30)</f>
        <v>225.66951530811212</v>
      </c>
      <c r="X88" s="178">
        <f>IF('Tab4'!D22="",'Tab4'!D29,'Tab4'!D30)</f>
        <v>838.3394809967931</v>
      </c>
      <c r="Y88" s="178">
        <f>IF('Tab4'!E22="",'Tab4'!E29,'Tab4'!E30)</f>
        <v>1237.1224239163612</v>
      </c>
    </row>
    <row r="89" spans="1:25" x14ac:dyDescent="0.2">
      <c r="A89" s="171">
        <v>3</v>
      </c>
      <c r="B89" s="171"/>
      <c r="C89" s="171">
        <v>110.1</v>
      </c>
      <c r="D89" s="171">
        <v>87.3</v>
      </c>
      <c r="E89" s="171"/>
      <c r="F89" s="171"/>
      <c r="G89" s="171"/>
      <c r="I89" s="176">
        <v>72.3</v>
      </c>
      <c r="J89" s="168">
        <v>3</v>
      </c>
      <c r="L89" s="177">
        <v>11506</v>
      </c>
      <c r="M89" s="176">
        <v>112.3</v>
      </c>
      <c r="N89" s="176">
        <f t="shared" si="0"/>
        <v>266.73062125403413</v>
      </c>
      <c r="V89" s="171" t="s">
        <v>11</v>
      </c>
      <c r="W89" s="178">
        <f>IF('Tab4'!C30="",'Tab4'!C31,'Tab4'!C32)</f>
        <v>246.51905838508478</v>
      </c>
      <c r="X89" s="178">
        <f>IF('Tab4'!D30="",'Tab4'!D31,'Tab4'!D32)</f>
        <v>222.00533916257521</v>
      </c>
      <c r="Y89" s="178">
        <f>IF('Tab4'!E30="",'Tab4'!E31,'Tab4'!E32)</f>
        <v>332.57071891291406</v>
      </c>
    </row>
    <row r="90" spans="1:25" x14ac:dyDescent="0.2">
      <c r="A90" s="171">
        <v>4</v>
      </c>
      <c r="B90" s="171"/>
      <c r="C90" s="171">
        <v>112</v>
      </c>
      <c r="D90" s="171">
        <v>89.8</v>
      </c>
      <c r="E90" s="171"/>
      <c r="F90" s="171"/>
      <c r="G90" s="171"/>
      <c r="I90" s="176">
        <v>73.599999999999994</v>
      </c>
      <c r="J90" s="168">
        <v>4</v>
      </c>
      <c r="L90" s="177">
        <v>12860</v>
      </c>
      <c r="M90" s="176">
        <v>134.5</v>
      </c>
      <c r="N90" s="176">
        <f t="shared" si="0"/>
        <v>313.81658174818841</v>
      </c>
      <c r="V90" s="171" t="s">
        <v>12</v>
      </c>
      <c r="W90" s="178">
        <f>IF('Tab4'!C32="",'Tab4'!C33,'Tab4'!C34)</f>
        <v>780.01778428583316</v>
      </c>
      <c r="X90" s="178">
        <f>IF('Tab4'!D32="",'Tab4'!D33,'Tab4'!D34)</f>
        <v>808.89411421755653</v>
      </c>
      <c r="Y90" s="178">
        <f>IF('Tab4'!E32="",'Tab4'!E33,'Tab4'!E34)</f>
        <v>799.07976156972643</v>
      </c>
    </row>
    <row r="91" spans="1:25" x14ac:dyDescent="0.2">
      <c r="A91" s="171">
        <v>1</v>
      </c>
      <c r="B91" s="171">
        <v>1988</v>
      </c>
      <c r="C91" s="171">
        <v>134.1</v>
      </c>
      <c r="D91" s="171">
        <v>107.5</v>
      </c>
      <c r="E91" s="171"/>
      <c r="F91" s="171"/>
      <c r="G91" s="171"/>
      <c r="I91" s="176">
        <v>75.2</v>
      </c>
      <c r="J91" s="168">
        <v>1</v>
      </c>
      <c r="K91" s="168">
        <v>1988</v>
      </c>
      <c r="L91" s="177">
        <v>10180</v>
      </c>
      <c r="M91" s="176">
        <v>130.80000000000001</v>
      </c>
      <c r="N91" s="176">
        <f t="shared" si="0"/>
        <v>298.69043882978724</v>
      </c>
      <c r="V91" s="171" t="s">
        <v>13</v>
      </c>
      <c r="W91" s="178">
        <f>IF('Tab4'!C34="",'Tab4'!C35,'Tab4'!C36)</f>
        <v>113.79724607921291</v>
      </c>
      <c r="X91" s="178">
        <f>IF('Tab4'!D34="",'Tab4'!D35,'Tab4'!D36)</f>
        <v>87.347711370995484</v>
      </c>
      <c r="Y91" s="178">
        <f>IF('Tab4'!E34="",'Tab4'!E35,'Tab4'!E36)</f>
        <v>101.53884741246026</v>
      </c>
    </row>
    <row r="92" spans="1:25" x14ac:dyDescent="0.2">
      <c r="A92" s="171">
        <v>2</v>
      </c>
      <c r="B92" s="171"/>
      <c r="C92" s="171">
        <v>113.7</v>
      </c>
      <c r="D92" s="171">
        <v>90</v>
      </c>
      <c r="E92" s="171"/>
      <c r="F92" s="171"/>
      <c r="G92" s="171"/>
      <c r="I92" s="176">
        <v>76.7</v>
      </c>
      <c r="J92" s="168">
        <v>2</v>
      </c>
      <c r="L92" s="177">
        <v>11081</v>
      </c>
      <c r="M92" s="176">
        <v>95.1</v>
      </c>
      <c r="N92" s="176">
        <f t="shared" si="0"/>
        <v>212.92005541069099</v>
      </c>
      <c r="V92" s="171" t="s">
        <v>14</v>
      </c>
      <c r="W92" s="178">
        <f>IF('Tab4'!C38="",'Tab4'!C37,'Tab4'!C38)</f>
        <v>628.90855637301138</v>
      </c>
      <c r="X92" s="178">
        <f>IF('Tab4'!D38="",'Tab4'!D37,'Tab4'!D38)</f>
        <v>695.60712276695779</v>
      </c>
      <c r="Y92" s="178">
        <f>IF('Tab4'!E38="",'Tab4'!E37,'Tab4'!E38)</f>
        <v>699.15487968130128</v>
      </c>
    </row>
    <row r="93" spans="1:25" x14ac:dyDescent="0.2">
      <c r="A93" s="171">
        <v>3</v>
      </c>
      <c r="B93" s="171"/>
      <c r="C93" s="171">
        <v>116.3</v>
      </c>
      <c r="D93" s="171">
        <v>93.1</v>
      </c>
      <c r="E93" s="171"/>
      <c r="F93" s="171"/>
      <c r="G93" s="171"/>
      <c r="I93" s="176">
        <v>77</v>
      </c>
      <c r="J93" s="168">
        <v>3</v>
      </c>
      <c r="L93" s="177">
        <v>15987</v>
      </c>
      <c r="M93" s="176">
        <v>148.69999999999999</v>
      </c>
      <c r="N93" s="176">
        <f t="shared" si="0"/>
        <v>331.62835822510823</v>
      </c>
      <c r="V93" s="171" t="s">
        <v>85</v>
      </c>
      <c r="W93" s="179">
        <f>SUM(W83:W92)</f>
        <v>12795.056965949056</v>
      </c>
      <c r="X93" s="179">
        <f>SUM(X83:X92)</f>
        <v>13180.517141388413</v>
      </c>
      <c r="Y93" s="179">
        <f>SUM(Y83:Y92)</f>
        <v>16378.845219217463</v>
      </c>
    </row>
    <row r="94" spans="1:25" x14ac:dyDescent="0.2">
      <c r="A94" s="171">
        <v>4</v>
      </c>
      <c r="B94" s="171"/>
      <c r="C94" s="171">
        <v>115.2</v>
      </c>
      <c r="D94" s="171">
        <v>93.4</v>
      </c>
      <c r="E94" s="171"/>
      <c r="F94" s="171"/>
      <c r="G94" s="171"/>
      <c r="I94" s="176">
        <v>78.099999999999994</v>
      </c>
      <c r="J94" s="168">
        <v>4</v>
      </c>
      <c r="L94" s="177">
        <v>12493</v>
      </c>
      <c r="M94" s="176">
        <v>199.8</v>
      </c>
      <c r="N94" s="176">
        <f t="shared" si="0"/>
        <v>439.31483354673503</v>
      </c>
      <c r="V94" s="171"/>
      <c r="W94" s="171"/>
      <c r="X94" s="171"/>
      <c r="Y94" s="171"/>
    </row>
    <row r="95" spans="1:25" x14ac:dyDescent="0.2">
      <c r="A95" s="171">
        <v>1</v>
      </c>
      <c r="B95" s="171">
        <v>1989</v>
      </c>
      <c r="C95" s="171">
        <v>106.6</v>
      </c>
      <c r="D95" s="171">
        <v>86.4</v>
      </c>
      <c r="E95" s="171"/>
      <c r="F95" s="171"/>
      <c r="G95" s="171"/>
      <c r="I95" s="176">
        <v>78.900000000000006</v>
      </c>
      <c r="J95" s="168">
        <v>1</v>
      </c>
      <c r="K95" s="168">
        <v>1989</v>
      </c>
      <c r="L95" s="177">
        <v>10988</v>
      </c>
      <c r="M95" s="176">
        <v>142.6</v>
      </c>
      <c r="N95" s="176">
        <f t="shared" si="0"/>
        <v>310.36585762568649</v>
      </c>
      <c r="V95" s="171" t="s">
        <v>170</v>
      </c>
      <c r="W95" s="180">
        <f>+W93+X72</f>
        <v>20995.930961160942</v>
      </c>
      <c r="X95" s="180">
        <f>+X93+Y72</f>
        <v>22263.579687010686</v>
      </c>
      <c r="Y95" s="180">
        <f>+Y93+Z72</f>
        <v>26495.968063716158</v>
      </c>
    </row>
    <row r="96" spans="1:25" x14ac:dyDescent="0.2">
      <c r="A96" s="171">
        <v>2</v>
      </c>
      <c r="B96" s="171"/>
      <c r="C96" s="171">
        <v>98</v>
      </c>
      <c r="D96" s="171">
        <v>79.599999999999994</v>
      </c>
      <c r="E96" s="171"/>
      <c r="F96" s="171"/>
      <c r="G96" s="171"/>
      <c r="I96" s="176">
        <v>80.3</v>
      </c>
      <c r="J96" s="168">
        <v>2</v>
      </c>
      <c r="L96" s="177">
        <v>10292</v>
      </c>
      <c r="M96" s="176">
        <v>117.3</v>
      </c>
      <c r="N96" s="176">
        <f t="shared" si="0"/>
        <v>250.84987235367373</v>
      </c>
    </row>
    <row r="97" spans="1:25" x14ac:dyDescent="0.2">
      <c r="A97" s="171">
        <v>3</v>
      </c>
      <c r="B97" s="171"/>
      <c r="C97" s="171">
        <v>96.9</v>
      </c>
      <c r="D97" s="171">
        <v>79</v>
      </c>
      <c r="E97" s="171"/>
      <c r="F97" s="171"/>
      <c r="G97" s="171"/>
      <c r="I97" s="176">
        <v>80.599999999999994</v>
      </c>
      <c r="J97" s="168">
        <v>3</v>
      </c>
      <c r="L97" s="177">
        <v>11352</v>
      </c>
      <c r="M97" s="176">
        <v>103.6</v>
      </c>
      <c r="N97" s="176">
        <f t="shared" si="0"/>
        <v>220.72734077750204</v>
      </c>
      <c r="Y97" s="171"/>
    </row>
    <row r="98" spans="1:25" x14ac:dyDescent="0.2">
      <c r="A98" s="171">
        <v>4</v>
      </c>
      <c r="B98" s="171"/>
      <c r="C98" s="171">
        <v>93.4</v>
      </c>
      <c r="D98" s="171">
        <v>76.8</v>
      </c>
      <c r="E98" s="171"/>
      <c r="F98" s="171"/>
      <c r="G98" s="171"/>
      <c r="I98" s="176">
        <v>81.400000000000006</v>
      </c>
      <c r="J98" s="168">
        <v>4</v>
      </c>
      <c r="L98" s="177">
        <v>11958</v>
      </c>
      <c r="M98" s="176">
        <v>132</v>
      </c>
      <c r="N98" s="176">
        <f t="shared" si="0"/>
        <v>278.47162162162158</v>
      </c>
      <c r="V98" s="170" t="s">
        <v>185</v>
      </c>
      <c r="W98" s="171"/>
      <c r="X98" s="171"/>
      <c r="Y98" s="171"/>
    </row>
    <row r="99" spans="1:25" x14ac:dyDescent="0.2">
      <c r="A99" s="171">
        <v>1</v>
      </c>
      <c r="B99" s="171">
        <v>1990</v>
      </c>
      <c r="C99" s="171">
        <v>99.4</v>
      </c>
      <c r="D99" s="171">
        <v>81.3</v>
      </c>
      <c r="E99" s="171"/>
      <c r="F99" s="171"/>
      <c r="G99" s="171"/>
      <c r="I99" s="176">
        <v>82.3</v>
      </c>
      <c r="J99" s="168">
        <v>1</v>
      </c>
      <c r="K99" s="168">
        <v>1990</v>
      </c>
      <c r="L99" s="177">
        <v>13741</v>
      </c>
      <c r="M99" s="176">
        <v>142.9</v>
      </c>
      <c r="N99" s="176">
        <f t="shared" si="0"/>
        <v>298.16990785743218</v>
      </c>
      <c r="V99" s="171"/>
      <c r="X99" s="171"/>
      <c r="Y99" s="171"/>
    </row>
    <row r="100" spans="1:25" x14ac:dyDescent="0.2">
      <c r="A100" s="171">
        <v>2</v>
      </c>
      <c r="B100" s="171"/>
      <c r="C100" s="171">
        <v>88.6</v>
      </c>
      <c r="D100" s="171">
        <v>73.099999999999994</v>
      </c>
      <c r="E100" s="171"/>
      <c r="F100" s="171"/>
      <c r="G100" s="171"/>
      <c r="I100" s="176">
        <v>83.4</v>
      </c>
      <c r="J100" s="168">
        <v>2</v>
      </c>
      <c r="L100" s="177">
        <v>10045</v>
      </c>
      <c r="M100" s="176">
        <v>116.5</v>
      </c>
      <c r="N100" s="176">
        <f t="shared" si="0"/>
        <v>239.8784822142286</v>
      </c>
      <c r="V100" s="171"/>
      <c r="W100" s="175" t="str">
        <f>+W82</f>
        <v>2021</v>
      </c>
      <c r="X100" s="175" t="str">
        <f>+X82</f>
        <v>2022</v>
      </c>
      <c r="Y100" s="175" t="str">
        <f>+Y82</f>
        <v>2023</v>
      </c>
    </row>
    <row r="101" spans="1:25" x14ac:dyDescent="0.2">
      <c r="A101" s="171">
        <v>3</v>
      </c>
      <c r="B101" s="171"/>
      <c r="C101" s="171">
        <v>88.2</v>
      </c>
      <c r="D101" s="171">
        <v>72.5</v>
      </c>
      <c r="E101" s="171"/>
      <c r="F101" s="171"/>
      <c r="G101" s="171"/>
      <c r="I101" s="176">
        <v>83.7</v>
      </c>
      <c r="J101" s="168">
        <v>3</v>
      </c>
      <c r="L101" s="177">
        <v>10870</v>
      </c>
      <c r="M101" s="176">
        <v>101.4</v>
      </c>
      <c r="N101" s="176">
        <f t="shared" si="0"/>
        <v>208.03859617682198</v>
      </c>
      <c r="V101" s="171" t="s">
        <v>18</v>
      </c>
      <c r="W101" s="181">
        <f>IF('Tab7'!C10="",+'Tab7'!C9+'Tab11'!C9,+'Tab7'!C10+'Tab11'!C10)</f>
        <v>15152.744923188406</v>
      </c>
      <c r="X101" s="181">
        <f>IF('Tab7'!D10="",+'Tab7'!D9+'Tab11'!D9,+'Tab7'!D10+'Tab11'!D10)</f>
        <v>13298.617970801812</v>
      </c>
      <c r="Y101" s="181">
        <f>IF('Tab7'!E10="",+'Tab7'!E9+'Tab11'!E9,+'Tab7'!E10+'Tab11'!E10)</f>
        <v>13372.05268684297</v>
      </c>
    </row>
    <row r="102" spans="1:25" x14ac:dyDescent="0.2">
      <c r="A102" s="171">
        <v>4</v>
      </c>
      <c r="B102" s="171"/>
      <c r="C102" s="171">
        <v>84.8</v>
      </c>
      <c r="D102" s="171">
        <v>70.2</v>
      </c>
      <c r="E102" s="171"/>
      <c r="F102" s="171"/>
      <c r="G102" s="171"/>
      <c r="I102" s="176">
        <v>85.1</v>
      </c>
      <c r="J102" s="168">
        <v>4</v>
      </c>
      <c r="L102" s="177">
        <v>11076</v>
      </c>
      <c r="M102" s="176">
        <v>120</v>
      </c>
      <c r="N102" s="176">
        <f t="shared" si="0"/>
        <v>242.14923619271445</v>
      </c>
      <c r="V102" s="171" t="s">
        <v>86</v>
      </c>
      <c r="W102" s="181">
        <f>IF('Tab7'!C12="",+'Tab7'!C11+'Tab11'!C11,+'Tab7'!C12+'Tab11'!C12)</f>
        <v>55420.008292490122</v>
      </c>
      <c r="X102" s="181">
        <f>IF('Tab7'!D12="",+'Tab7'!D11+'Tab11'!D11,+'Tab7'!D12+'Tab11'!D12)</f>
        <v>42614.572911556919</v>
      </c>
      <c r="Y102" s="181">
        <f>IF('Tab7'!E12="",+'Tab7'!E11+'Tab11'!E11,+'Tab7'!E12+'Tab11'!E12)</f>
        <v>48967.401991927523</v>
      </c>
    </row>
    <row r="103" spans="1:25" x14ac:dyDescent="0.2">
      <c r="A103" s="171">
        <v>1</v>
      </c>
      <c r="B103" s="171">
        <v>1991</v>
      </c>
      <c r="C103" s="171">
        <v>97.5</v>
      </c>
      <c r="D103" s="171">
        <v>82.4</v>
      </c>
      <c r="E103" s="171"/>
      <c r="F103" s="171"/>
      <c r="G103" s="171"/>
      <c r="I103" s="176">
        <v>85.5</v>
      </c>
      <c r="J103" s="168">
        <v>1</v>
      </c>
      <c r="K103" s="168">
        <v>1991</v>
      </c>
      <c r="L103" s="177">
        <v>10172</v>
      </c>
      <c r="M103" s="176">
        <v>130.10000000000002</v>
      </c>
      <c r="N103" s="176">
        <f t="shared" ref="N103:N106" si="1">M103/I103*$I$69</f>
        <v>261.30191910331388</v>
      </c>
      <c r="O103" s="177">
        <v>6727</v>
      </c>
      <c r="P103" s="176">
        <v>376.9</v>
      </c>
      <c r="Q103" s="176">
        <f>P103/I103*$I$69</f>
        <v>756.99226218323577</v>
      </c>
      <c r="R103" s="177">
        <v>9077</v>
      </c>
      <c r="S103" s="176">
        <v>139.9</v>
      </c>
      <c r="T103" s="176">
        <f>S103/I103*$I$69</f>
        <v>280.98492300194931</v>
      </c>
      <c r="V103" s="171" t="s">
        <v>63</v>
      </c>
      <c r="W103" s="181">
        <f>IF('Tab7'!C14="",+'Tab7'!C13+'Tab11'!C13,+'Tab7'!C14+'Tab11'!C14)</f>
        <v>14942.033661490683</v>
      </c>
      <c r="X103" s="181">
        <f>IF('Tab7'!D14="",+'Tab7'!D13+'Tab11'!D13,+'Tab7'!D14+'Tab11'!D14)</f>
        <v>18156.399969810282</v>
      </c>
      <c r="Y103" s="181">
        <f>IF('Tab7'!E14="",+'Tab7'!E13+'Tab11'!E13,+'Tab7'!E14+'Tab11'!E14)</f>
        <v>19189.677829046293</v>
      </c>
    </row>
    <row r="104" spans="1:25" x14ac:dyDescent="0.2">
      <c r="A104" s="171">
        <v>2</v>
      </c>
      <c r="B104" s="171"/>
      <c r="C104" s="171">
        <v>93.9</v>
      </c>
      <c r="D104" s="171">
        <v>78</v>
      </c>
      <c r="E104" s="171"/>
      <c r="F104" s="171"/>
      <c r="G104" s="171"/>
      <c r="I104" s="176">
        <v>86.6</v>
      </c>
      <c r="J104" s="168">
        <v>2</v>
      </c>
      <c r="L104" s="177">
        <v>10188</v>
      </c>
      <c r="M104" s="176">
        <v>126.69999999999993</v>
      </c>
      <c r="N104" s="176">
        <f t="shared" si="1"/>
        <v>251.24078425712077</v>
      </c>
      <c r="O104" s="177">
        <v>5864</v>
      </c>
      <c r="P104" s="176">
        <v>369.29999999999995</v>
      </c>
      <c r="Q104" s="176">
        <f t="shared" ref="Q104:Q167" si="2">P104/I104*$I$69</f>
        <v>732.30640588914537</v>
      </c>
      <c r="R104" s="177">
        <v>12525</v>
      </c>
      <c r="S104" s="176">
        <v>176.29999999999998</v>
      </c>
      <c r="T104" s="176">
        <f t="shared" ref="T104:T167" si="3">S104/I104*$I$69</f>
        <v>349.59550327174748</v>
      </c>
      <c r="V104" s="171" t="s">
        <v>14</v>
      </c>
      <c r="W104" s="182">
        <f>+W106-SUM(W101:W103)</f>
        <v>170017.65894677088</v>
      </c>
      <c r="X104" s="182">
        <f>+X106-SUM(X101:X103)</f>
        <v>139810.90759098757</v>
      </c>
      <c r="Y104" s="182">
        <f>+Y106-SUM(Y101:Y103)</f>
        <v>150278.30848199816</v>
      </c>
    </row>
    <row r="105" spans="1:25" x14ac:dyDescent="0.2">
      <c r="A105" s="171">
        <v>3</v>
      </c>
      <c r="B105" s="171"/>
      <c r="C105" s="171">
        <v>90.2</v>
      </c>
      <c r="D105" s="171">
        <v>76.099999999999994</v>
      </c>
      <c r="E105" s="171"/>
      <c r="F105" s="171"/>
      <c r="G105" s="171"/>
      <c r="I105" s="176">
        <v>86.6</v>
      </c>
      <c r="J105" s="168">
        <v>3</v>
      </c>
      <c r="L105" s="177">
        <v>10621</v>
      </c>
      <c r="M105" s="176">
        <v>132.60000000000002</v>
      </c>
      <c r="N105" s="176">
        <f t="shared" si="1"/>
        <v>262.94023672055431</v>
      </c>
      <c r="O105" s="177">
        <v>7951</v>
      </c>
      <c r="P105" s="176">
        <v>430.9</v>
      </c>
      <c r="Q105" s="176">
        <f t="shared" si="2"/>
        <v>854.45662143956883</v>
      </c>
      <c r="R105" s="177">
        <v>14126</v>
      </c>
      <c r="S105" s="176">
        <v>204.90000000000003</v>
      </c>
      <c r="T105" s="176">
        <f t="shared" si="3"/>
        <v>406.30810334872984</v>
      </c>
      <c r="V105" s="171"/>
      <c r="W105" s="171"/>
      <c r="X105" s="171"/>
      <c r="Y105" s="171"/>
    </row>
    <row r="106" spans="1:25" x14ac:dyDescent="0.2">
      <c r="A106" s="171">
        <v>4</v>
      </c>
      <c r="B106" s="171"/>
      <c r="C106" s="171">
        <v>92.6</v>
      </c>
      <c r="D106" s="171">
        <v>78.099999999999994</v>
      </c>
      <c r="E106" s="171"/>
      <c r="F106" s="171"/>
      <c r="G106" s="171"/>
      <c r="I106" s="176">
        <v>87.3</v>
      </c>
      <c r="J106" s="168">
        <v>4</v>
      </c>
      <c r="L106" s="177">
        <v>11640</v>
      </c>
      <c r="M106" s="176">
        <v>138.20000000000005</v>
      </c>
      <c r="N106" s="176">
        <f t="shared" si="1"/>
        <v>271.84742077128686</v>
      </c>
      <c r="O106" s="177">
        <v>13048</v>
      </c>
      <c r="P106" s="176">
        <v>427.00000000000023</v>
      </c>
      <c r="Q106" s="176">
        <f t="shared" si="2"/>
        <v>839.93378197785466</v>
      </c>
      <c r="R106" s="177">
        <v>13048</v>
      </c>
      <c r="S106" s="176">
        <v>185</v>
      </c>
      <c r="T106" s="176">
        <f t="shared" si="3"/>
        <v>363.9057369224895</v>
      </c>
      <c r="V106" s="171" t="s">
        <v>87</v>
      </c>
      <c r="W106" s="181">
        <f>IF('Tab7'!C8="",+'Tab7'!C7+'Tab11'!C7,+'Tab7'!C8+'Tab11'!C8)</f>
        <v>255532.4458239401</v>
      </c>
      <c r="X106" s="181">
        <f>IF('Tab7'!D8="",+'Tab7'!D7+'Tab11'!D7,+'Tab7'!D8+'Tab11'!D8)</f>
        <v>213880.4984431566</v>
      </c>
      <c r="Y106" s="181">
        <f>IF('Tab7'!E8="",+'Tab7'!E7+'Tab11'!E7,+'Tab7'!E8+'Tab11'!E8)</f>
        <v>231807.44098981496</v>
      </c>
    </row>
    <row r="107" spans="1:25" x14ac:dyDescent="0.2">
      <c r="A107" s="171">
        <v>1</v>
      </c>
      <c r="B107" s="171">
        <v>1992</v>
      </c>
      <c r="C107" s="171">
        <v>102</v>
      </c>
      <c r="D107" s="171">
        <v>87.1</v>
      </c>
      <c r="E107" s="171"/>
      <c r="F107" s="171"/>
      <c r="G107" s="171"/>
      <c r="I107" s="176">
        <v>87.5</v>
      </c>
      <c r="J107" s="168">
        <v>1</v>
      </c>
      <c r="K107" s="168">
        <v>1992</v>
      </c>
      <c r="L107" s="177">
        <v>10520</v>
      </c>
      <c r="M107" s="176">
        <v>129.4</v>
      </c>
      <c r="N107" s="176">
        <f>M107/I107*$I$69</f>
        <v>253.95551047619048</v>
      </c>
      <c r="O107" s="177">
        <v>6509</v>
      </c>
      <c r="P107" s="176">
        <v>409.5</v>
      </c>
      <c r="Q107" s="176">
        <f t="shared" si="2"/>
        <v>803.66909999999996</v>
      </c>
      <c r="R107" s="177">
        <v>11030</v>
      </c>
      <c r="S107" s="176">
        <v>180.5</v>
      </c>
      <c r="T107" s="176">
        <f t="shared" si="3"/>
        <v>354.24242380952376</v>
      </c>
    </row>
    <row r="108" spans="1:25" x14ac:dyDescent="0.2">
      <c r="A108" s="171">
        <v>2</v>
      </c>
      <c r="B108" s="171"/>
      <c r="C108" s="171">
        <v>92.2</v>
      </c>
      <c r="D108" s="171">
        <v>78.900000000000006</v>
      </c>
      <c r="E108" s="171"/>
      <c r="F108" s="171"/>
      <c r="G108" s="171"/>
      <c r="I108" s="176">
        <v>88.6</v>
      </c>
      <c r="J108" s="168">
        <v>2</v>
      </c>
      <c r="L108" s="177">
        <v>10661</v>
      </c>
      <c r="M108" s="176">
        <v>112.9</v>
      </c>
      <c r="N108" s="176">
        <f t="shared" ref="N108:N171" si="4">M108/I108*$I$69</f>
        <v>218.8223297592175</v>
      </c>
      <c r="O108" s="177">
        <v>5632</v>
      </c>
      <c r="P108" s="176">
        <v>412</v>
      </c>
      <c r="Q108" s="176">
        <f t="shared" si="2"/>
        <v>798.53675696012033</v>
      </c>
      <c r="R108" s="177">
        <v>13252</v>
      </c>
      <c r="S108" s="176">
        <v>167</v>
      </c>
      <c r="T108" s="176">
        <f t="shared" si="3"/>
        <v>323.67873401053424</v>
      </c>
    </row>
    <row r="109" spans="1:25" x14ac:dyDescent="0.2">
      <c r="A109" s="171">
        <v>3</v>
      </c>
      <c r="B109" s="171"/>
      <c r="C109" s="171">
        <v>93.3</v>
      </c>
      <c r="D109" s="171">
        <v>79.900000000000006</v>
      </c>
      <c r="E109" s="171"/>
      <c r="F109" s="171"/>
      <c r="G109" s="171"/>
      <c r="I109" s="176">
        <v>88.7</v>
      </c>
      <c r="J109" s="168">
        <v>3</v>
      </c>
      <c r="L109" s="177">
        <v>11590</v>
      </c>
      <c r="M109" s="176">
        <v>130.59999999999997</v>
      </c>
      <c r="N109" s="176">
        <f t="shared" si="4"/>
        <v>252.84302329951137</v>
      </c>
      <c r="O109" s="177">
        <v>8642</v>
      </c>
      <c r="P109" s="176">
        <v>440.40000000000009</v>
      </c>
      <c r="Q109" s="176">
        <f t="shared" si="2"/>
        <v>852.61919954904192</v>
      </c>
      <c r="R109" s="177">
        <v>15450</v>
      </c>
      <c r="S109" s="176">
        <v>219.10000000000002</v>
      </c>
      <c r="T109" s="176">
        <f t="shared" si="3"/>
        <v>424.17998778654641</v>
      </c>
      <c r="V109" s="170" t="s">
        <v>186</v>
      </c>
      <c r="W109" s="171"/>
      <c r="X109" s="171"/>
      <c r="Y109" s="171"/>
    </row>
    <row r="110" spans="1:25" x14ac:dyDescent="0.2">
      <c r="A110" s="171">
        <v>4</v>
      </c>
      <c r="B110" s="171"/>
      <c r="C110" s="171">
        <v>90.8</v>
      </c>
      <c r="D110" s="171">
        <v>77.599999999999994</v>
      </c>
      <c r="E110" s="171"/>
      <c r="F110" s="171"/>
      <c r="G110" s="171"/>
      <c r="I110" s="176">
        <v>89.3</v>
      </c>
      <c r="J110" s="168">
        <v>4</v>
      </c>
      <c r="L110" s="177">
        <v>11917</v>
      </c>
      <c r="M110" s="176">
        <v>108.50000000000006</v>
      </c>
      <c r="N110" s="176">
        <f t="shared" si="4"/>
        <v>208.6458240014932</v>
      </c>
      <c r="O110" s="177">
        <v>7139</v>
      </c>
      <c r="P110" s="176">
        <v>425.59999999999991</v>
      </c>
      <c r="Q110" s="176">
        <f t="shared" si="2"/>
        <v>818.43007092198559</v>
      </c>
      <c r="R110" s="177">
        <v>12309</v>
      </c>
      <c r="S110" s="176">
        <v>109.39999999999998</v>
      </c>
      <c r="T110" s="176">
        <f t="shared" si="3"/>
        <v>210.37652668906304</v>
      </c>
      <c r="V110" s="171"/>
      <c r="W110" s="171"/>
      <c r="X110" s="171"/>
      <c r="Y110" s="171"/>
    </row>
    <row r="111" spans="1:25" x14ac:dyDescent="0.2">
      <c r="A111" s="171">
        <v>1</v>
      </c>
      <c r="B111" s="171">
        <v>1993</v>
      </c>
      <c r="C111" s="171">
        <v>112.6</v>
      </c>
      <c r="D111" s="171">
        <v>96.5</v>
      </c>
      <c r="E111" s="171"/>
      <c r="F111" s="171"/>
      <c r="G111" s="171"/>
      <c r="I111" s="176">
        <v>89.8</v>
      </c>
      <c r="J111" s="168">
        <v>1</v>
      </c>
      <c r="K111" s="168">
        <v>1993</v>
      </c>
      <c r="L111" s="177">
        <v>11275</v>
      </c>
      <c r="M111" s="176">
        <v>136.89999999999998</v>
      </c>
      <c r="N111" s="176">
        <f t="shared" si="4"/>
        <v>261.79330085374903</v>
      </c>
      <c r="O111" s="177">
        <v>6982</v>
      </c>
      <c r="P111" s="176">
        <v>449.4</v>
      </c>
      <c r="Q111" s="176">
        <f t="shared" si="2"/>
        <v>859.38575167037857</v>
      </c>
      <c r="R111" s="177">
        <v>10571</v>
      </c>
      <c r="S111" s="176">
        <v>175.5</v>
      </c>
      <c r="T111" s="176">
        <f t="shared" si="3"/>
        <v>335.60792037861916</v>
      </c>
      <c r="V111" s="171"/>
      <c r="W111" s="175" t="str">
        <f>+W100</f>
        <v>2021</v>
      </c>
      <c r="X111" s="175" t="str">
        <f>+X100</f>
        <v>2022</v>
      </c>
      <c r="Y111" s="175" t="str">
        <f>+Y100</f>
        <v>2023</v>
      </c>
    </row>
    <row r="112" spans="1:25" x14ac:dyDescent="0.2">
      <c r="A112" s="171">
        <v>2</v>
      </c>
      <c r="B112" s="171"/>
      <c r="C112" s="171">
        <f>205.6-C111</f>
        <v>93</v>
      </c>
      <c r="D112" s="171">
        <f>176.6-D111</f>
        <v>80.099999999999994</v>
      </c>
      <c r="E112" s="171"/>
      <c r="F112" s="171"/>
      <c r="G112" s="171"/>
      <c r="I112" s="176">
        <v>90.8</v>
      </c>
      <c r="J112" s="168">
        <v>2</v>
      </c>
      <c r="L112" s="177">
        <v>10076</v>
      </c>
      <c r="M112" s="176">
        <v>115.20000000000002</v>
      </c>
      <c r="N112" s="176">
        <f t="shared" si="4"/>
        <v>217.87030837004411</v>
      </c>
      <c r="O112" s="177">
        <v>6332</v>
      </c>
      <c r="P112" s="176">
        <v>352.9</v>
      </c>
      <c r="Q112" s="176">
        <f t="shared" si="2"/>
        <v>667.41694291483111</v>
      </c>
      <c r="R112" s="177">
        <v>12919</v>
      </c>
      <c r="S112" s="176">
        <v>191.20000000000005</v>
      </c>
      <c r="T112" s="176">
        <f t="shared" si="3"/>
        <v>361.60419236417039</v>
      </c>
      <c r="V112" s="171" t="s">
        <v>171</v>
      </c>
      <c r="W112" s="180">
        <f>IF('Tab7'!C38="",+'Tab7'!C37+'Tab11'!C37,+'Tab7'!C38+'Tab11'!C38)</f>
        <v>2936.3112729622235</v>
      </c>
      <c r="X112" s="180">
        <f>IF('Tab7'!D38="",+'Tab7'!D37+'Tab11'!D37,+'Tab7'!D38+'Tab11'!D38)</f>
        <v>2966.0919424227777</v>
      </c>
      <c r="Y112" s="180">
        <f>IF('Tab7'!E38="",+'Tab7'!E37+'Tab11'!E37,+'Tab7'!E38+'Tab11'!E38)</f>
        <v>3625.6170606681403</v>
      </c>
    </row>
    <row r="113" spans="1:25" x14ac:dyDescent="0.2">
      <c r="A113" s="171">
        <v>3</v>
      </c>
      <c r="B113" s="171"/>
      <c r="C113" s="171">
        <f>293.1-C112-C111</f>
        <v>87.500000000000028</v>
      </c>
      <c r="D113" s="171">
        <f>250.2-D112-D111</f>
        <v>73.599999999999994</v>
      </c>
      <c r="E113" s="171"/>
      <c r="F113" s="171"/>
      <c r="G113" s="171"/>
      <c r="I113" s="176">
        <v>90.6</v>
      </c>
      <c r="J113" s="168">
        <v>3</v>
      </c>
      <c r="L113" s="177">
        <v>11766</v>
      </c>
      <c r="M113" s="176">
        <v>132.79999999999998</v>
      </c>
      <c r="N113" s="176">
        <f t="shared" si="4"/>
        <v>251.71047829286238</v>
      </c>
      <c r="O113" s="177">
        <v>6675</v>
      </c>
      <c r="P113" s="176">
        <v>388.50000000000023</v>
      </c>
      <c r="Q113" s="176">
        <f t="shared" si="2"/>
        <v>736.36687362030943</v>
      </c>
      <c r="R113" s="177">
        <v>14800</v>
      </c>
      <c r="S113" s="176">
        <v>216.89999999999998</v>
      </c>
      <c r="T113" s="176">
        <f t="shared" si="3"/>
        <v>411.11447847682115</v>
      </c>
      <c r="V113" s="171" t="s">
        <v>86</v>
      </c>
      <c r="W113" s="180">
        <f>IF('Tab7'!C40="",+'Tab7'!C39+'Tab11'!C39,+'Tab7'!C40+'Tab11'!C40)</f>
        <v>2885.0781957753375</v>
      </c>
      <c r="X113" s="180">
        <f>IF('Tab7'!D40="",+'Tab7'!D39+'Tab11'!D39,+'Tab7'!D40+'Tab11'!D40)</f>
        <v>2436.6976467575741</v>
      </c>
      <c r="Y113" s="180">
        <f>IF('Tab7'!E40="",+'Tab7'!E39+'Tab11'!E39,+'Tab7'!E40+'Tab11'!E40)</f>
        <v>2981.0519010570106</v>
      </c>
    </row>
    <row r="114" spans="1:25" x14ac:dyDescent="0.2">
      <c r="A114" s="171">
        <v>4</v>
      </c>
      <c r="B114" s="171"/>
      <c r="C114" s="171">
        <f>413.2-C113-C112-C111</f>
        <v>120.09999999999994</v>
      </c>
      <c r="D114" s="171">
        <f>356.8-D113-D112-D111</f>
        <v>106.60000000000005</v>
      </c>
      <c r="E114" s="171"/>
      <c r="F114" s="171"/>
      <c r="G114" s="171"/>
      <c r="I114" s="176">
        <v>91</v>
      </c>
      <c r="J114" s="168">
        <v>4</v>
      </c>
      <c r="L114" s="177">
        <v>12707</v>
      </c>
      <c r="M114" s="176">
        <v>157.79999999999995</v>
      </c>
      <c r="N114" s="176">
        <f t="shared" si="4"/>
        <v>297.78102747252734</v>
      </c>
      <c r="O114" s="177">
        <v>6319</v>
      </c>
      <c r="P114" s="176">
        <v>466.99999999999977</v>
      </c>
      <c r="Q114" s="176">
        <f t="shared" si="2"/>
        <v>881.26577838827802</v>
      </c>
      <c r="R114" s="177">
        <v>11391</v>
      </c>
      <c r="S114" s="176">
        <v>164.5</v>
      </c>
      <c r="T114" s="176">
        <f t="shared" si="3"/>
        <v>310.42445512820512</v>
      </c>
      <c r="V114" s="171" t="s">
        <v>63</v>
      </c>
      <c r="W114" s="180">
        <f>IF('Tab7'!C42="",+'Tab7'!C41+'Tab11'!C41,+'Tab7'!C42+'Tab11'!C42)</f>
        <v>228.67941788130074</v>
      </c>
      <c r="X114" s="180">
        <f>IF('Tab7'!D42="",+'Tab7'!D41+'Tab11'!D41,+'Tab7'!D42+'Tab11'!D42)</f>
        <v>293.93898534601152</v>
      </c>
      <c r="Y114" s="180">
        <f>IF('Tab7'!E42="",+'Tab7'!E41+'Tab11'!E41,+'Tab7'!E42+'Tab11'!E42)</f>
        <v>344.72357449875818</v>
      </c>
    </row>
    <row r="115" spans="1:25" x14ac:dyDescent="0.2">
      <c r="A115" s="171">
        <v>1</v>
      </c>
      <c r="B115" s="171">
        <v>1994</v>
      </c>
      <c r="C115" s="171">
        <v>138.4</v>
      </c>
      <c r="D115" s="171">
        <v>120</v>
      </c>
      <c r="E115" s="171"/>
      <c r="F115" s="171"/>
      <c r="G115" s="171"/>
      <c r="I115" s="176">
        <v>91</v>
      </c>
      <c r="J115" s="168">
        <v>1</v>
      </c>
      <c r="K115" s="168">
        <v>1994</v>
      </c>
      <c r="L115" s="177">
        <v>15224</v>
      </c>
      <c r="M115" s="176">
        <v>189</v>
      </c>
      <c r="N115" s="176">
        <f t="shared" si="4"/>
        <v>356.65788461538466</v>
      </c>
      <c r="O115" s="177">
        <v>6291</v>
      </c>
      <c r="P115" s="176">
        <v>427.6</v>
      </c>
      <c r="Q115" s="176">
        <f t="shared" si="2"/>
        <v>806.9148754578755</v>
      </c>
      <c r="R115" s="177">
        <v>8795</v>
      </c>
      <c r="S115" s="176">
        <v>161.69999999999999</v>
      </c>
      <c r="T115" s="176">
        <f t="shared" si="3"/>
        <v>305.14063461538461</v>
      </c>
      <c r="V115" s="171" t="s">
        <v>14</v>
      </c>
      <c r="W115" s="183">
        <f>+W117-SUM(W112:W114)</f>
        <v>2099.4594360325236</v>
      </c>
      <c r="X115" s="183">
        <f>+X117-SUM(X112:X114)</f>
        <v>1994.3501010504242</v>
      </c>
      <c r="Y115" s="183">
        <f>+Y117-SUM(Y112:Y114)</f>
        <v>3531.461142351448</v>
      </c>
    </row>
    <row r="116" spans="1:25" x14ac:dyDescent="0.2">
      <c r="A116" s="171">
        <v>2</v>
      </c>
      <c r="B116" s="171"/>
      <c r="C116" s="171">
        <f>252.9-C115</f>
        <v>114.5</v>
      </c>
      <c r="D116" s="171">
        <f>218.1-D115</f>
        <v>98.1</v>
      </c>
      <c r="E116" s="171"/>
      <c r="F116" s="171"/>
      <c r="G116" s="171"/>
      <c r="I116" s="176">
        <v>91.7</v>
      </c>
      <c r="J116" s="168">
        <v>2</v>
      </c>
      <c r="L116" s="177">
        <v>13585</v>
      </c>
      <c r="M116" s="176">
        <v>166.5</v>
      </c>
      <c r="N116" s="176">
        <f t="shared" si="4"/>
        <v>311.80014994547435</v>
      </c>
      <c r="O116" s="177">
        <v>5517</v>
      </c>
      <c r="P116" s="176">
        <v>494.30000000000007</v>
      </c>
      <c r="Q116" s="176">
        <f t="shared" si="2"/>
        <v>925.66254725554347</v>
      </c>
      <c r="R116" s="177">
        <v>13449</v>
      </c>
      <c r="S116" s="176">
        <v>196.2</v>
      </c>
      <c r="T116" s="176">
        <f t="shared" si="3"/>
        <v>367.41855507088331</v>
      </c>
      <c r="V116" s="171"/>
      <c r="W116" s="180"/>
      <c r="X116" s="180"/>
      <c r="Y116" s="180"/>
    </row>
    <row r="117" spans="1:25" x14ac:dyDescent="0.2">
      <c r="A117" s="171">
        <v>3</v>
      </c>
      <c r="B117" s="171"/>
      <c r="C117" s="171">
        <f>365.7-C115-C116</f>
        <v>112.79999999999998</v>
      </c>
      <c r="D117" s="171">
        <f>316.9-D115-D116</f>
        <v>98.799999999999983</v>
      </c>
      <c r="E117" s="171"/>
      <c r="F117" s="171"/>
      <c r="G117" s="171"/>
      <c r="I117" s="176">
        <v>92.1</v>
      </c>
      <c r="J117" s="168">
        <v>3</v>
      </c>
      <c r="L117" s="177">
        <v>13956</v>
      </c>
      <c r="M117" s="176">
        <v>169.89999999999998</v>
      </c>
      <c r="N117" s="176">
        <f t="shared" si="4"/>
        <v>316.78540626131013</v>
      </c>
      <c r="O117" s="177">
        <v>8952</v>
      </c>
      <c r="P117" s="176">
        <v>425.5</v>
      </c>
      <c r="Q117" s="176">
        <f t="shared" si="2"/>
        <v>793.3619209192907</v>
      </c>
      <c r="R117" s="177">
        <v>15669</v>
      </c>
      <c r="S117" s="176">
        <v>219.80000000000007</v>
      </c>
      <c r="T117" s="176">
        <f t="shared" si="3"/>
        <v>409.82596996018839</v>
      </c>
      <c r="V117" s="171" t="s">
        <v>87</v>
      </c>
      <c r="W117" s="180">
        <f>IF('Tab7'!C36="",+'Tab7'!C35+'Tab11'!C35,+'Tab7'!C36+'Tab11'!C36)</f>
        <v>8149.5283226513857</v>
      </c>
      <c r="X117" s="180">
        <f>IF('Tab7'!D36="",+'Tab7'!D35+'Tab11'!D35,+'Tab7'!D36+'Tab11'!D36)</f>
        <v>7691.0786755767876</v>
      </c>
      <c r="Y117" s="180">
        <f>IF('Tab7'!E36="",+'Tab7'!E35+'Tab11'!E35,+'Tab7'!E36+'Tab11'!E36)</f>
        <v>10482.853678575357</v>
      </c>
    </row>
    <row r="118" spans="1:25" x14ac:dyDescent="0.2">
      <c r="A118" s="171">
        <v>4</v>
      </c>
      <c r="B118" s="171"/>
      <c r="C118" s="171">
        <f>480.2-C115-C116-C117</f>
        <v>114.49999999999997</v>
      </c>
      <c r="D118" s="171">
        <f>417.1-D115-D116-D117</f>
        <v>100.20000000000005</v>
      </c>
      <c r="E118" s="171"/>
      <c r="F118" s="171"/>
      <c r="G118" s="171"/>
      <c r="I118" s="176">
        <v>92.6</v>
      </c>
      <c r="J118" s="168">
        <v>4</v>
      </c>
      <c r="L118" s="177">
        <v>14006</v>
      </c>
      <c r="M118" s="176">
        <v>140.80000000000007</v>
      </c>
      <c r="N118" s="176">
        <f t="shared" si="4"/>
        <v>261.10974802015852</v>
      </c>
      <c r="O118" s="177">
        <v>8189</v>
      </c>
      <c r="P118" s="176">
        <v>390.59999999999991</v>
      </c>
      <c r="Q118" s="176">
        <f t="shared" si="2"/>
        <v>724.35701403887686</v>
      </c>
      <c r="R118" s="177">
        <v>14139</v>
      </c>
      <c r="S118" s="176">
        <v>214.39999999999998</v>
      </c>
      <c r="T118" s="176">
        <f t="shared" si="3"/>
        <v>397.59893448524116</v>
      </c>
      <c r="V118" s="171"/>
      <c r="X118" s="171"/>
    </row>
    <row r="119" spans="1:25" x14ac:dyDescent="0.2">
      <c r="A119" s="171">
        <v>1</v>
      </c>
      <c r="B119" s="171">
        <v>1995</v>
      </c>
      <c r="C119" s="171">
        <v>137.19999999999999</v>
      </c>
      <c r="D119" s="171">
        <v>119.3</v>
      </c>
      <c r="E119" s="171"/>
      <c r="F119" s="171"/>
      <c r="G119" s="171"/>
      <c r="I119" s="176">
        <v>93.4</v>
      </c>
      <c r="J119" s="168">
        <v>1</v>
      </c>
      <c r="K119" s="168">
        <v>1995</v>
      </c>
      <c r="L119" s="177">
        <v>13188</v>
      </c>
      <c r="M119" s="176">
        <v>171.1</v>
      </c>
      <c r="N119" s="176">
        <f t="shared" si="4"/>
        <v>314.58249375446104</v>
      </c>
      <c r="O119" s="177">
        <v>7699</v>
      </c>
      <c r="P119" s="176">
        <v>543</v>
      </c>
      <c r="Q119" s="176">
        <f t="shared" si="2"/>
        <v>998.35355995717339</v>
      </c>
      <c r="R119" s="177">
        <v>11007</v>
      </c>
      <c r="S119" s="176">
        <v>183.1</v>
      </c>
      <c r="T119" s="176">
        <f t="shared" si="3"/>
        <v>336.64555585296216</v>
      </c>
      <c r="V119" s="170" t="s">
        <v>180</v>
      </c>
    </row>
    <row r="120" spans="1:25" x14ac:dyDescent="0.2">
      <c r="A120" s="171">
        <v>2</v>
      </c>
      <c r="B120" s="171"/>
      <c r="C120" s="171">
        <f>248.2-C119</f>
        <v>111</v>
      </c>
      <c r="D120" s="171">
        <f>214.7-D119</f>
        <v>95.399999999999991</v>
      </c>
      <c r="E120" s="171"/>
      <c r="F120" s="171"/>
      <c r="G120" s="171"/>
      <c r="I120" s="176">
        <v>94.1</v>
      </c>
      <c r="J120" s="168">
        <v>2</v>
      </c>
      <c r="L120" s="177">
        <v>11077</v>
      </c>
      <c r="M120" s="176">
        <v>148.30000000000004</v>
      </c>
      <c r="N120" s="176">
        <f t="shared" si="4"/>
        <v>270.63436680835997</v>
      </c>
      <c r="O120" s="177">
        <v>5465</v>
      </c>
      <c r="P120" s="176">
        <v>462.40000000000009</v>
      </c>
      <c r="Q120" s="176">
        <f t="shared" si="2"/>
        <v>843.83905065533145</v>
      </c>
      <c r="R120" s="177">
        <v>13915</v>
      </c>
      <c r="S120" s="176">
        <v>213.4</v>
      </c>
      <c r="T120" s="176">
        <f t="shared" si="3"/>
        <v>389.43610166489549</v>
      </c>
    </row>
    <row r="121" spans="1:25" x14ac:dyDescent="0.2">
      <c r="A121" s="171">
        <v>3</v>
      </c>
      <c r="B121" s="171"/>
      <c r="C121" s="171">
        <f>364.1-C119-C120</f>
        <v>115.90000000000003</v>
      </c>
      <c r="D121" s="171">
        <f>315.7-D119-D120</f>
        <v>100.99999999999999</v>
      </c>
      <c r="E121" s="171"/>
      <c r="F121" s="171"/>
      <c r="G121" s="171"/>
      <c r="I121" s="176">
        <v>94.1</v>
      </c>
      <c r="J121" s="168">
        <v>3</v>
      </c>
      <c r="L121" s="177">
        <v>13937</v>
      </c>
      <c r="M121" s="176">
        <v>180.19999999999993</v>
      </c>
      <c r="N121" s="176">
        <f t="shared" si="4"/>
        <v>328.84904179950399</v>
      </c>
      <c r="O121" s="177">
        <v>9139</v>
      </c>
      <c r="P121" s="176">
        <v>487.89999999999986</v>
      </c>
      <c r="Q121" s="176">
        <f t="shared" si="2"/>
        <v>890.37429241941174</v>
      </c>
      <c r="R121" s="177">
        <v>17436</v>
      </c>
      <c r="S121" s="176">
        <v>224.09999999999991</v>
      </c>
      <c r="T121" s="176">
        <f t="shared" si="3"/>
        <v>408.96265409139198</v>
      </c>
      <c r="V121" s="171"/>
      <c r="W121" s="175" t="str">
        <f>+'Tab3'!C6</f>
        <v>2021</v>
      </c>
      <c r="X121" s="175" t="str">
        <f>+'Tab3'!D6</f>
        <v>2022</v>
      </c>
      <c r="Y121" s="175" t="str">
        <f>+'Tab3'!E6</f>
        <v>2023</v>
      </c>
    </row>
    <row r="122" spans="1:25" x14ac:dyDescent="0.2">
      <c r="A122" s="171">
        <v>4</v>
      </c>
      <c r="B122" s="171"/>
      <c r="C122" s="171">
        <f>482.9-C119-C120-C121</f>
        <v>118.79999999999995</v>
      </c>
      <c r="D122" s="171">
        <f>420.1-D119-D120-D121</f>
        <v>104.40000000000005</v>
      </c>
      <c r="E122" s="171"/>
      <c r="F122" s="171"/>
      <c r="G122" s="171"/>
      <c r="I122" s="176">
        <v>94.6</v>
      </c>
      <c r="J122" s="168">
        <v>4</v>
      </c>
      <c r="L122" s="177">
        <v>13920</v>
      </c>
      <c r="M122" s="176">
        <v>172.00000000000006</v>
      </c>
      <c r="N122" s="176">
        <f t="shared" si="4"/>
        <v>312.22575757575765</v>
      </c>
      <c r="O122" s="177">
        <v>7500</v>
      </c>
      <c r="P122" s="176">
        <v>369.89999999999986</v>
      </c>
      <c r="Q122" s="176">
        <f t="shared" si="2"/>
        <v>671.46690539112035</v>
      </c>
      <c r="R122" s="177">
        <v>15130</v>
      </c>
      <c r="S122" s="176">
        <v>206.30000000000018</v>
      </c>
      <c r="T122" s="176">
        <f t="shared" si="3"/>
        <v>374.48938248766768</v>
      </c>
      <c r="V122" s="171" t="s">
        <v>10</v>
      </c>
      <c r="W122" s="175">
        <f>IF('Tab3'!C22="",'Tab3'!C29,'Tab3'!C30)</f>
        <v>62196</v>
      </c>
      <c r="X122" s="175">
        <f>IF('Tab3'!D22="",'Tab3'!D29,'Tab3'!D30)</f>
        <v>150658</v>
      </c>
      <c r="Y122" s="175">
        <f>IF('Tab3'!E22="",'Tab3'!E29,'Tab3'!E30)</f>
        <v>175866.41322132733</v>
      </c>
    </row>
    <row r="123" spans="1:25" x14ac:dyDescent="0.2">
      <c r="A123" s="171">
        <v>1</v>
      </c>
      <c r="B123" s="171">
        <v>1996</v>
      </c>
      <c r="C123" s="171">
        <v>143.9</v>
      </c>
      <c r="D123" s="171">
        <v>126.9</v>
      </c>
      <c r="E123" s="171"/>
      <c r="F123" s="171"/>
      <c r="G123" s="171"/>
      <c r="I123" s="176">
        <v>94.2</v>
      </c>
      <c r="J123" s="168">
        <v>1</v>
      </c>
      <c r="K123" s="168">
        <v>1996</v>
      </c>
      <c r="L123" s="177">
        <v>29850</v>
      </c>
      <c r="M123" s="176">
        <v>375.59999999999997</v>
      </c>
      <c r="N123" s="176">
        <f t="shared" si="4"/>
        <v>684.70909766454338</v>
      </c>
      <c r="O123" s="177">
        <v>7239</v>
      </c>
      <c r="P123" s="176">
        <v>479.9</v>
      </c>
      <c r="Q123" s="176">
        <f t="shared" si="2"/>
        <v>874.84530343241329</v>
      </c>
      <c r="R123" s="177">
        <v>11785</v>
      </c>
      <c r="S123" s="176">
        <v>198.60000000000002</v>
      </c>
      <c r="T123" s="176">
        <f t="shared" si="3"/>
        <v>362.04266985138008</v>
      </c>
      <c r="V123" s="168" t="s">
        <v>112</v>
      </c>
      <c r="W123" s="175">
        <f>IF('Tab9'!C8="",'Tab9'!C7,'Tab9'!C8)</f>
        <v>76519.52491323532</v>
      </c>
      <c r="X123" s="175">
        <f>IF('Tab9'!D8="",'Tab9'!D7,'Tab9'!D8)</f>
        <v>62223.450827534485</v>
      </c>
      <c r="Y123" s="175">
        <f>IF('Tab9'!E8="",'Tab9'!E7,'Tab9'!E8)</f>
        <v>68045.339656676413</v>
      </c>
    </row>
    <row r="124" spans="1:25" x14ac:dyDescent="0.2">
      <c r="A124" s="171">
        <v>2</v>
      </c>
      <c r="B124" s="171"/>
      <c r="C124" s="171">
        <f>275.5-C123</f>
        <v>131.6</v>
      </c>
      <c r="D124" s="171">
        <f>242.6-D123</f>
        <v>115.69999999999999</v>
      </c>
      <c r="E124" s="171"/>
      <c r="F124" s="171"/>
      <c r="G124" s="171"/>
      <c r="I124" s="176">
        <v>95.1</v>
      </c>
      <c r="J124" s="168">
        <v>2</v>
      </c>
      <c r="L124" s="177">
        <v>17799</v>
      </c>
      <c r="M124" s="176">
        <v>234.8</v>
      </c>
      <c r="N124" s="176">
        <f t="shared" si="4"/>
        <v>423.98353662811076</v>
      </c>
      <c r="O124" s="177">
        <v>6503</v>
      </c>
      <c r="P124" s="176">
        <v>585.30000000000007</v>
      </c>
      <c r="Q124" s="176">
        <f t="shared" si="2"/>
        <v>1056.8891140904311</v>
      </c>
      <c r="R124" s="177">
        <v>14642</v>
      </c>
      <c r="S124" s="176">
        <v>220.09999999999997</v>
      </c>
      <c r="T124" s="176">
        <f t="shared" si="3"/>
        <v>397.4394225376796</v>
      </c>
      <c r="V124" s="168" t="s">
        <v>111</v>
      </c>
      <c r="W124" s="175">
        <f>IF('Tab8'!C8="",'Tab8'!C7,'Tab8'!C8)</f>
        <v>118109</v>
      </c>
      <c r="X124" s="175">
        <f>IF('Tab8'!D8="",'Tab8'!D7,'Tab8'!D8)</f>
        <v>113246.48745182162</v>
      </c>
      <c r="Y124" s="175">
        <f>IF('Tab8'!E8="",'Tab8'!E7,'Tab8'!E8)</f>
        <v>119152.60463492846</v>
      </c>
    </row>
    <row r="125" spans="1:25" x14ac:dyDescent="0.2">
      <c r="A125" s="171">
        <v>3</v>
      </c>
      <c r="B125" s="171"/>
      <c r="C125" s="171">
        <f>387.5-C123-C124</f>
        <v>112</v>
      </c>
      <c r="D125" s="171">
        <f>339.3-D123-D124</f>
        <v>96.700000000000017</v>
      </c>
      <c r="E125" s="171"/>
      <c r="F125" s="171"/>
      <c r="G125" s="171"/>
      <c r="I125" s="176">
        <v>95.5</v>
      </c>
      <c r="J125" s="168">
        <v>3</v>
      </c>
      <c r="L125" s="177">
        <v>16263</v>
      </c>
      <c r="M125" s="176">
        <v>240.00000000000011</v>
      </c>
      <c r="N125" s="176">
        <f t="shared" si="4"/>
        <v>431.55811518324629</v>
      </c>
      <c r="O125" s="177">
        <v>8934</v>
      </c>
      <c r="P125" s="176">
        <v>581.89999999999986</v>
      </c>
      <c r="Q125" s="176">
        <f t="shared" si="2"/>
        <v>1046.348613438045</v>
      </c>
      <c r="R125" s="177">
        <v>17198</v>
      </c>
      <c r="S125" s="176">
        <v>233.2</v>
      </c>
      <c r="T125" s="176">
        <f t="shared" si="3"/>
        <v>419.33063525305408</v>
      </c>
      <c r="V125" s="171" t="s">
        <v>169</v>
      </c>
      <c r="W125" s="175">
        <f>IF('Tab3'!C16="",'Tab3'!C15,'Tab3'!C16)</f>
        <v>24373.170409300845</v>
      </c>
      <c r="X125" s="175">
        <f>IF('Tab3'!D16="",'Tab3'!D15,'Tab3'!D16)</f>
        <v>21677.887427966238</v>
      </c>
      <c r="Y125" s="175">
        <f>IF('Tab3'!E16="",'Tab3'!E15,'Tab3'!E16)</f>
        <v>25631.02574548325</v>
      </c>
    </row>
    <row r="126" spans="1:25" x14ac:dyDescent="0.2">
      <c r="A126" s="171">
        <v>4</v>
      </c>
      <c r="B126" s="171"/>
      <c r="C126" s="171">
        <f>520-C123-C124-C125</f>
        <v>132.50000000000003</v>
      </c>
      <c r="D126" s="171">
        <f>452.4-D123-D124-D125</f>
        <v>113.1</v>
      </c>
      <c r="E126" s="171"/>
      <c r="F126" s="171"/>
      <c r="G126" s="171"/>
      <c r="I126" s="176">
        <v>96.3</v>
      </c>
      <c r="J126" s="168">
        <v>4</v>
      </c>
      <c r="L126" s="177">
        <v>16638</v>
      </c>
      <c r="M126" s="176">
        <v>233.40000000000009</v>
      </c>
      <c r="N126" s="176">
        <f t="shared" si="4"/>
        <v>416.20374350986515</v>
      </c>
      <c r="O126" s="177">
        <v>7966</v>
      </c>
      <c r="P126" s="176">
        <v>665.80000000000018</v>
      </c>
      <c r="Q126" s="176">
        <f t="shared" si="2"/>
        <v>1187.2684337140884</v>
      </c>
      <c r="R126" s="177">
        <v>13841</v>
      </c>
      <c r="S126" s="176">
        <v>188.00000000000011</v>
      </c>
      <c r="T126" s="176">
        <f t="shared" si="3"/>
        <v>335.24551748009713</v>
      </c>
    </row>
    <row r="127" spans="1:25" x14ac:dyDescent="0.2">
      <c r="A127" s="171">
        <v>1</v>
      </c>
      <c r="B127" s="171">
        <v>1997</v>
      </c>
      <c r="C127" s="171">
        <v>142.6</v>
      </c>
      <c r="D127" s="171">
        <v>124.8</v>
      </c>
      <c r="E127" s="171"/>
      <c r="F127" s="171"/>
      <c r="G127" s="171"/>
      <c r="I127" s="176">
        <v>97.3</v>
      </c>
      <c r="J127" s="168">
        <v>1</v>
      </c>
      <c r="K127" s="168">
        <v>1997</v>
      </c>
      <c r="L127" s="177">
        <v>17837</v>
      </c>
      <c r="M127" s="176">
        <v>255.29999999999998</v>
      </c>
      <c r="N127" s="176">
        <f t="shared" si="4"/>
        <v>450.57738694758478</v>
      </c>
      <c r="O127" s="177">
        <v>7574</v>
      </c>
      <c r="P127" s="176">
        <v>625.70000000000005</v>
      </c>
      <c r="Q127" s="176">
        <f t="shared" si="2"/>
        <v>1104.2940501884207</v>
      </c>
      <c r="R127" s="177">
        <v>10571</v>
      </c>
      <c r="S127" s="176">
        <v>187.8</v>
      </c>
      <c r="T127" s="176">
        <f t="shared" si="3"/>
        <v>331.44705549845838</v>
      </c>
      <c r="V127" s="170" t="s">
        <v>181</v>
      </c>
    </row>
    <row r="128" spans="1:25" x14ac:dyDescent="0.2">
      <c r="A128" s="171">
        <v>2</v>
      </c>
      <c r="B128" s="171"/>
      <c r="C128" s="171">
        <f>284.4-C127</f>
        <v>141.79999999999998</v>
      </c>
      <c r="D128" s="171">
        <f>247.3-D127</f>
        <v>122.50000000000001</v>
      </c>
      <c r="E128" s="171"/>
      <c r="F128" s="171"/>
      <c r="G128" s="171"/>
      <c r="I128" s="176">
        <v>97.7</v>
      </c>
      <c r="J128" s="168">
        <v>2</v>
      </c>
      <c r="L128" s="177">
        <v>16872</v>
      </c>
      <c r="M128" s="176">
        <v>281.30000000000007</v>
      </c>
      <c r="N128" s="176">
        <f t="shared" si="4"/>
        <v>494.43201722961459</v>
      </c>
      <c r="O128" s="177">
        <v>7284</v>
      </c>
      <c r="P128" s="176">
        <v>664.39999999999986</v>
      </c>
      <c r="Q128" s="176">
        <f t="shared" si="2"/>
        <v>1167.7946400545884</v>
      </c>
      <c r="R128" s="177">
        <v>14837</v>
      </c>
      <c r="S128" s="176">
        <v>224.59999999999997</v>
      </c>
      <c r="T128" s="176">
        <f t="shared" si="3"/>
        <v>394.77223984988046</v>
      </c>
      <c r="W128" s="175" t="str">
        <f>+'Tab3'!C6</f>
        <v>2021</v>
      </c>
      <c r="X128" s="175" t="str">
        <f>+'Tab3'!D6</f>
        <v>2022</v>
      </c>
      <c r="Y128" s="175" t="str">
        <f>+'Tab3'!E6</f>
        <v>2023</v>
      </c>
    </row>
    <row r="129" spans="1:25" x14ac:dyDescent="0.2">
      <c r="A129" s="171">
        <v>3</v>
      </c>
      <c r="B129" s="171"/>
      <c r="C129" s="171">
        <f>419.8-C127-C128</f>
        <v>135.40000000000006</v>
      </c>
      <c r="D129" s="171">
        <f>364.6-D127-D128</f>
        <v>117.3</v>
      </c>
      <c r="E129" s="171"/>
      <c r="F129" s="171" t="s">
        <v>74</v>
      </c>
      <c r="G129" s="171"/>
      <c r="I129" s="176">
        <v>97.7</v>
      </c>
      <c r="J129" s="168">
        <v>3</v>
      </c>
      <c r="L129" s="177">
        <v>17873</v>
      </c>
      <c r="M129" s="176">
        <v>297.89999999999998</v>
      </c>
      <c r="N129" s="176">
        <f t="shared" si="4"/>
        <v>523.60930655066522</v>
      </c>
      <c r="O129" s="177">
        <v>14581</v>
      </c>
      <c r="P129" s="176">
        <v>720.30000000000018</v>
      </c>
      <c r="Q129" s="176">
        <f t="shared" si="2"/>
        <v>1266.0482830092121</v>
      </c>
      <c r="R129" s="177">
        <v>15670</v>
      </c>
      <c r="S129" s="176">
        <v>198.80000000000007</v>
      </c>
      <c r="T129" s="176">
        <f t="shared" si="3"/>
        <v>349.42440464005472</v>
      </c>
      <c r="V129" s="171" t="s">
        <v>11</v>
      </c>
      <c r="W129" s="175">
        <f>IF('Tab3'!C30="",'Tab3'!C31,'Tab3'!C32)</f>
        <v>5363.9700748129671</v>
      </c>
      <c r="X129" s="175">
        <f>IF('Tab3'!D30="",'Tab3'!D31,'Tab3'!D32)</f>
        <v>4577.5723748753117</v>
      </c>
      <c r="Y129" s="175">
        <f>IF('Tab3'!E30="",'Tab3'!E31,'Tab3'!E32)</f>
        <v>5306.42957857494</v>
      </c>
    </row>
    <row r="130" spans="1:25" x14ac:dyDescent="0.2">
      <c r="A130" s="171">
        <v>4</v>
      </c>
      <c r="B130" s="171"/>
      <c r="C130" s="171">
        <f>550.4-C127-C128-C129</f>
        <v>130.59999999999994</v>
      </c>
      <c r="D130" s="171">
        <f>478.3-D127-D128-D129</f>
        <v>113.7</v>
      </c>
      <c r="E130" s="171"/>
      <c r="F130" s="171"/>
      <c r="G130" s="171"/>
      <c r="I130" s="176">
        <v>98.4</v>
      </c>
      <c r="J130" s="168">
        <v>4</v>
      </c>
      <c r="L130" s="177">
        <v>15493</v>
      </c>
      <c r="M130" s="176">
        <v>267.70000000000005</v>
      </c>
      <c r="N130" s="176">
        <f t="shared" si="4"/>
        <v>467.18048187669376</v>
      </c>
      <c r="O130" s="177">
        <v>9445</v>
      </c>
      <c r="P130" s="176">
        <v>564</v>
      </c>
      <c r="Q130" s="176">
        <f t="shared" si="2"/>
        <v>984.27266260162594</v>
      </c>
      <c r="R130" s="177">
        <v>13087</v>
      </c>
      <c r="S130" s="176">
        <v>185.09999999999991</v>
      </c>
      <c r="T130" s="176">
        <f t="shared" si="3"/>
        <v>323.02991107723557</v>
      </c>
      <c r="V130" s="171" t="s">
        <v>12</v>
      </c>
      <c r="W130" s="175">
        <f>IF('Tab3'!C32="",'Tab3'!C33,'Tab3'!C34)</f>
        <v>6032.4699999999993</v>
      </c>
      <c r="X130" s="175">
        <f>IF('Tab3'!D32="",'Tab3'!D33,'Tab3'!D34)</f>
        <v>5969.2924722399994</v>
      </c>
      <c r="Y130" s="175">
        <f>IF('Tab3'!E32="",'Tab3'!E33,'Tab3'!E34)</f>
        <v>6953.5780216841604</v>
      </c>
    </row>
    <row r="131" spans="1:25" x14ac:dyDescent="0.2">
      <c r="A131" s="171">
        <v>1</v>
      </c>
      <c r="B131" s="171">
        <v>1998</v>
      </c>
      <c r="C131" s="171">
        <v>150</v>
      </c>
      <c r="D131" s="171">
        <v>131.9</v>
      </c>
      <c r="E131" s="171"/>
      <c r="F131" s="171" t="s">
        <v>78</v>
      </c>
      <c r="G131" s="171"/>
      <c r="I131" s="176">
        <v>99.3</v>
      </c>
      <c r="J131" s="168">
        <v>1</v>
      </c>
      <c r="K131" s="168">
        <v>1998</v>
      </c>
      <c r="L131" s="177">
        <v>17629</v>
      </c>
      <c r="M131" s="176">
        <v>285</v>
      </c>
      <c r="N131" s="176">
        <f t="shared" si="4"/>
        <v>492.86392245720037</v>
      </c>
      <c r="O131" s="177">
        <v>7614</v>
      </c>
      <c r="P131" s="176">
        <v>599.6</v>
      </c>
      <c r="Q131" s="176">
        <f t="shared" si="2"/>
        <v>1036.916518966096</v>
      </c>
      <c r="R131" s="177">
        <v>11958</v>
      </c>
      <c r="S131" s="176">
        <v>185.4</v>
      </c>
      <c r="T131" s="176">
        <f t="shared" si="3"/>
        <v>320.62095166163147</v>
      </c>
      <c r="V131" s="171" t="s">
        <v>7</v>
      </c>
      <c r="W131" s="175">
        <f>IF('Tab3'!C18="",'Tab3'!C17,'Tab3'!C18)</f>
        <v>4512.3466285714285</v>
      </c>
      <c r="X131" s="175">
        <f>IF('Tab3'!D18="",'Tab3'!D17,'Tab3'!D18)</f>
        <v>4372.7643300391837</v>
      </c>
      <c r="Y131" s="175">
        <f>IF('Tab3'!E18="",'Tab3'!E17,'Tab3'!E18)</f>
        <v>5067.0363519274379</v>
      </c>
    </row>
    <row r="132" spans="1:25" x14ac:dyDescent="0.2">
      <c r="A132" s="171">
        <v>2</v>
      </c>
      <c r="B132" s="171"/>
      <c r="C132" s="171">
        <f>289.8-C131</f>
        <v>139.80000000000001</v>
      </c>
      <c r="D132" s="171">
        <f>253.9-D131</f>
        <v>122</v>
      </c>
      <c r="E132" s="171"/>
      <c r="F132" s="171" t="s">
        <v>79</v>
      </c>
      <c r="G132" s="171" t="s">
        <v>80</v>
      </c>
      <c r="I132" s="176">
        <v>99.7</v>
      </c>
      <c r="J132" s="168">
        <v>2</v>
      </c>
      <c r="L132" s="177">
        <v>14484</v>
      </c>
      <c r="M132" s="176">
        <v>253.5</v>
      </c>
      <c r="N132" s="176">
        <f t="shared" si="4"/>
        <v>436.63065446339016</v>
      </c>
      <c r="O132" s="177">
        <v>6009</v>
      </c>
      <c r="P132" s="176">
        <v>576.9</v>
      </c>
      <c r="Q132" s="176">
        <f t="shared" si="2"/>
        <v>993.65769057171508</v>
      </c>
      <c r="R132" s="177">
        <v>15060</v>
      </c>
      <c r="S132" s="176">
        <v>204.20000000000002</v>
      </c>
      <c r="T132" s="176">
        <f t="shared" si="3"/>
        <v>351.7158960213975</v>
      </c>
      <c r="V132" s="168" t="s">
        <v>113</v>
      </c>
      <c r="W132" s="175">
        <f>IF('Tab10'!C8="",'Tab10'!C7,'Tab10'!C8)</f>
        <v>11835</v>
      </c>
      <c r="X132" s="175">
        <f>IF('Tab10'!D8="",'Tab10'!D7,'Tab10'!D8)</f>
        <v>9190.9613352168672</v>
      </c>
      <c r="Y132" s="175">
        <f>IF('Tab10'!E8="",'Tab10'!E7,'Tab10'!E8)</f>
        <v>10719.996600606582</v>
      </c>
    </row>
    <row r="133" spans="1:25" x14ac:dyDescent="0.2">
      <c r="A133" s="171">
        <v>3</v>
      </c>
      <c r="B133" s="171"/>
      <c r="C133" s="171">
        <f>+E133-C131-C132</f>
        <v>128.09999999999997</v>
      </c>
      <c r="D133" s="171">
        <f>+G133-D131-D132</f>
        <v>112.1</v>
      </c>
      <c r="E133" s="171">
        <v>417.9</v>
      </c>
      <c r="G133" s="171">
        <v>366</v>
      </c>
      <c r="I133" s="180">
        <v>99.8</v>
      </c>
      <c r="J133" s="168">
        <v>3</v>
      </c>
      <c r="L133" s="177">
        <v>15693</v>
      </c>
      <c r="M133" s="176">
        <v>257.89999999999998</v>
      </c>
      <c r="N133" s="176">
        <f t="shared" si="4"/>
        <v>443.76415414161653</v>
      </c>
      <c r="O133" s="177">
        <v>8328</v>
      </c>
      <c r="P133" s="176">
        <v>432.80000000000018</v>
      </c>
      <c r="Q133" s="176">
        <f t="shared" si="2"/>
        <v>744.71161656646666</v>
      </c>
      <c r="R133" s="177">
        <v>17098</v>
      </c>
      <c r="S133" s="176">
        <v>209.60000000000002</v>
      </c>
      <c r="T133" s="176">
        <f t="shared" si="3"/>
        <v>360.65516366065469</v>
      </c>
      <c r="V133" s="171" t="s">
        <v>9</v>
      </c>
      <c r="W133" s="175">
        <f>IF('Tab3'!C22="",'Tab3'!C21,'Tab3'!C22)</f>
        <v>14157.14</v>
      </c>
      <c r="X133" s="175">
        <f>IF('Tab3'!D22="",'Tab3'!D21,'Tab3'!D22)</f>
        <v>17803.259999999998</v>
      </c>
      <c r="Y133" s="175">
        <f>IF('Tab3'!E22="",'Tab3'!E21,'Tab3'!E22)</f>
        <v>20298.701810584957</v>
      </c>
    </row>
    <row r="134" spans="1:25" x14ac:dyDescent="0.2">
      <c r="A134" s="171">
        <v>4</v>
      </c>
      <c r="B134" s="171"/>
      <c r="C134" s="171">
        <f>+E134-E133</f>
        <v>141.80000000000007</v>
      </c>
      <c r="D134" s="171">
        <f>+G134-G133</f>
        <v>125.60000000000002</v>
      </c>
      <c r="E134" s="171">
        <v>559.70000000000005</v>
      </c>
      <c r="G134" s="171">
        <v>491.6</v>
      </c>
      <c r="I134" s="180">
        <v>100.7</v>
      </c>
      <c r="J134" s="168">
        <v>4</v>
      </c>
      <c r="L134" s="177">
        <v>16502</v>
      </c>
      <c r="M134" s="176">
        <v>299.10000000000002</v>
      </c>
      <c r="N134" s="176">
        <f t="shared" si="4"/>
        <v>510.05658639523335</v>
      </c>
      <c r="O134" s="177">
        <v>7526</v>
      </c>
      <c r="P134" s="176">
        <v>738.59999999999945</v>
      </c>
      <c r="Q134" s="176">
        <f t="shared" si="2"/>
        <v>1259.5379294935442</v>
      </c>
      <c r="R134" s="177">
        <v>14647</v>
      </c>
      <c r="S134" s="176">
        <v>205.79999999999995</v>
      </c>
      <c r="T134" s="176">
        <f t="shared" si="3"/>
        <v>350.95167328699097</v>
      </c>
    </row>
    <row r="135" spans="1:25" x14ac:dyDescent="0.2">
      <c r="A135" s="171">
        <v>1</v>
      </c>
      <c r="B135" s="171">
        <v>1999</v>
      </c>
      <c r="C135" s="171">
        <f>+E135</f>
        <v>154.19999999999999</v>
      </c>
      <c r="D135" s="171">
        <f>+G135</f>
        <v>137.1</v>
      </c>
      <c r="E135" s="171">
        <v>154.19999999999999</v>
      </c>
      <c r="G135" s="171">
        <v>137.1</v>
      </c>
      <c r="I135" s="180">
        <v>101.4</v>
      </c>
      <c r="J135" s="168">
        <v>1</v>
      </c>
      <c r="K135" s="168">
        <v>1999</v>
      </c>
      <c r="L135" s="177">
        <v>18095</v>
      </c>
      <c r="M135" s="176">
        <v>328.50000000000006</v>
      </c>
      <c r="N135" s="176">
        <f t="shared" si="4"/>
        <v>556.3253328402368</v>
      </c>
      <c r="O135" s="177">
        <v>8863</v>
      </c>
      <c r="P135" s="176">
        <v>689.1</v>
      </c>
      <c r="Q135" s="176">
        <f t="shared" si="2"/>
        <v>1167.0130498027613</v>
      </c>
      <c r="R135" s="177">
        <v>11175</v>
      </c>
      <c r="S135" s="176">
        <v>162.80000000000001</v>
      </c>
      <c r="T135" s="176">
        <f t="shared" si="3"/>
        <v>275.7070447074293</v>
      </c>
    </row>
    <row r="136" spans="1:25" x14ac:dyDescent="0.2">
      <c r="A136" s="171">
        <v>2</v>
      </c>
      <c r="B136" s="171"/>
      <c r="C136" s="171">
        <f>+E136-E135</f>
        <v>159.30000000000001</v>
      </c>
      <c r="D136" s="171">
        <f>+G136-G135</f>
        <v>140.70000000000002</v>
      </c>
      <c r="E136" s="171">
        <v>313.5</v>
      </c>
      <c r="G136" s="171">
        <v>277.8</v>
      </c>
      <c r="I136" s="180">
        <v>102.2</v>
      </c>
      <c r="J136" s="168">
        <v>2</v>
      </c>
      <c r="L136" s="177">
        <v>12899</v>
      </c>
      <c r="M136" s="176">
        <v>332.7</v>
      </c>
      <c r="N136" s="176">
        <f t="shared" si="4"/>
        <v>559.02769324853227</v>
      </c>
      <c r="O136" s="177">
        <v>5920</v>
      </c>
      <c r="P136" s="176">
        <v>874.6</v>
      </c>
      <c r="Q136" s="176">
        <f t="shared" si="2"/>
        <v>1469.5690427266798</v>
      </c>
      <c r="R136" s="177">
        <v>12451</v>
      </c>
      <c r="S136" s="176">
        <v>199.09999999999997</v>
      </c>
      <c r="T136" s="176">
        <f t="shared" si="3"/>
        <v>334.54287263535542</v>
      </c>
    </row>
    <row r="137" spans="1:25" x14ac:dyDescent="0.2">
      <c r="A137" s="171">
        <v>3</v>
      </c>
      <c r="B137" s="171"/>
      <c r="C137" s="171">
        <f>+E137-E136</f>
        <v>146.30000000000001</v>
      </c>
      <c r="D137" s="171">
        <f>+G137-G136</f>
        <v>128.69999999999999</v>
      </c>
      <c r="E137" s="171">
        <v>459.8</v>
      </c>
      <c r="G137" s="171">
        <v>406.5</v>
      </c>
      <c r="I137" s="180">
        <v>101.7</v>
      </c>
      <c r="J137" s="168">
        <v>3</v>
      </c>
      <c r="L137" s="177">
        <v>23305</v>
      </c>
      <c r="M137" s="176">
        <v>445.5</v>
      </c>
      <c r="N137" s="176">
        <f t="shared" si="4"/>
        <v>752.24303097345125</v>
      </c>
      <c r="O137" s="177">
        <v>11181</v>
      </c>
      <c r="P137" s="176">
        <v>566.99999999999977</v>
      </c>
      <c r="Q137" s="176">
        <f t="shared" si="2"/>
        <v>957.40022123893766</v>
      </c>
      <c r="R137" s="177">
        <v>18817</v>
      </c>
      <c r="S137" s="176">
        <v>227.70000000000005</v>
      </c>
      <c r="T137" s="176">
        <f t="shared" si="3"/>
        <v>384.47977138643074</v>
      </c>
    </row>
    <row r="138" spans="1:25" x14ac:dyDescent="0.2">
      <c r="A138" s="171">
        <v>4</v>
      </c>
      <c r="B138" s="171"/>
      <c r="C138" s="171">
        <f>+E138-E137</f>
        <v>141.90000000000003</v>
      </c>
      <c r="D138" s="171">
        <f>+G138-G137</f>
        <v>126.39999999999998</v>
      </c>
      <c r="E138" s="171">
        <v>601.70000000000005</v>
      </c>
      <c r="G138" s="171">
        <v>532.9</v>
      </c>
      <c r="I138" s="176">
        <v>103.5</v>
      </c>
      <c r="J138" s="168">
        <v>4</v>
      </c>
      <c r="L138" s="177">
        <v>18359</v>
      </c>
      <c r="M138" s="176">
        <v>410.59999999999968</v>
      </c>
      <c r="N138" s="176">
        <f t="shared" si="4"/>
        <v>681.25548631239883</v>
      </c>
      <c r="O138" s="177">
        <v>9544</v>
      </c>
      <c r="P138" s="176">
        <v>935.5</v>
      </c>
      <c r="Q138" s="176">
        <f t="shared" si="2"/>
        <v>1552.1541827697263</v>
      </c>
      <c r="R138" s="177">
        <v>13692</v>
      </c>
      <c r="S138" s="176">
        <v>192.19999999999993</v>
      </c>
      <c r="T138" s="176">
        <f t="shared" si="3"/>
        <v>318.89260708534607</v>
      </c>
    </row>
    <row r="139" spans="1:25" x14ac:dyDescent="0.2">
      <c r="A139" s="171">
        <v>1</v>
      </c>
      <c r="B139" s="171">
        <v>2000</v>
      </c>
      <c r="C139" s="171">
        <f>+E139</f>
        <v>169.1</v>
      </c>
      <c r="D139" s="171">
        <f>+G139</f>
        <v>150.9</v>
      </c>
      <c r="E139" s="171">
        <v>169.1</v>
      </c>
      <c r="G139" s="171">
        <v>150.9</v>
      </c>
      <c r="I139" s="176">
        <v>104.6</v>
      </c>
      <c r="J139" s="168">
        <v>1</v>
      </c>
      <c r="K139" s="168">
        <v>2000</v>
      </c>
      <c r="L139" s="177">
        <v>17570</v>
      </c>
      <c r="M139" s="176">
        <v>345.9</v>
      </c>
      <c r="N139" s="176">
        <f t="shared" si="4"/>
        <v>567.87179015296363</v>
      </c>
      <c r="O139" s="177">
        <v>9154</v>
      </c>
      <c r="P139" s="176">
        <v>819.9</v>
      </c>
      <c r="Q139" s="176">
        <f t="shared" si="2"/>
        <v>1346.0482241873806</v>
      </c>
      <c r="R139" s="177">
        <v>12421</v>
      </c>
      <c r="S139" s="176">
        <v>198</v>
      </c>
      <c r="T139" s="176">
        <f t="shared" si="3"/>
        <v>325.06104206500959</v>
      </c>
    </row>
    <row r="140" spans="1:25" x14ac:dyDescent="0.2">
      <c r="A140" s="171">
        <v>2</v>
      </c>
      <c r="B140" s="171"/>
      <c r="C140" s="171">
        <f>+E140-E139</f>
        <v>151.50000000000003</v>
      </c>
      <c r="D140" s="171">
        <f>+G140-G139</f>
        <v>133.4</v>
      </c>
      <c r="E140" s="171">
        <v>320.60000000000002</v>
      </c>
      <c r="G140" s="171">
        <v>284.3</v>
      </c>
      <c r="I140" s="176">
        <v>105.1</v>
      </c>
      <c r="J140" s="168">
        <v>2</v>
      </c>
      <c r="L140" s="177">
        <v>14069</v>
      </c>
      <c r="M140" s="176">
        <v>252.39999999999998</v>
      </c>
      <c r="N140" s="176">
        <f t="shared" si="4"/>
        <v>412.39942594354579</v>
      </c>
      <c r="O140" s="177">
        <v>10238</v>
      </c>
      <c r="P140" s="176">
        <v>674.19999999999993</v>
      </c>
      <c r="Q140" s="176">
        <f t="shared" si="2"/>
        <v>1101.5835696162385</v>
      </c>
      <c r="R140" s="177">
        <v>13950</v>
      </c>
      <c r="S140" s="176">
        <v>184.5</v>
      </c>
      <c r="T140" s="176">
        <f t="shared" si="3"/>
        <v>301.45679115128451</v>
      </c>
    </row>
    <row r="141" spans="1:25" x14ac:dyDescent="0.2">
      <c r="A141" s="171">
        <v>3</v>
      </c>
      <c r="B141" s="171"/>
      <c r="C141" s="171">
        <f>+E141-E140</f>
        <v>139</v>
      </c>
      <c r="D141" s="171">
        <f>+G141-G140</f>
        <v>123.5</v>
      </c>
      <c r="E141" s="171">
        <v>459.6</v>
      </c>
      <c r="G141" s="171">
        <v>407.8</v>
      </c>
      <c r="I141" s="176">
        <v>105.3</v>
      </c>
      <c r="J141" s="168">
        <v>3</v>
      </c>
      <c r="L141" s="177">
        <v>16329</v>
      </c>
      <c r="M141" s="176">
        <v>313.5</v>
      </c>
      <c r="N141" s="176">
        <f t="shared" si="4"/>
        <v>511.25855887939218</v>
      </c>
      <c r="O141" s="177">
        <v>13877</v>
      </c>
      <c r="P141" s="176">
        <v>706.20000000000027</v>
      </c>
      <c r="Q141" s="176">
        <f t="shared" si="2"/>
        <v>1151.6771747388418</v>
      </c>
      <c r="R141" s="177">
        <v>14850</v>
      </c>
      <c r="S141" s="176">
        <v>193.89999999999998</v>
      </c>
      <c r="T141" s="176">
        <f t="shared" si="3"/>
        <v>316.21382636910408</v>
      </c>
    </row>
    <row r="142" spans="1:25" x14ac:dyDescent="0.2">
      <c r="A142" s="171">
        <v>4</v>
      </c>
      <c r="B142" s="171"/>
      <c r="C142" s="171">
        <f>+E142-E141</f>
        <v>135.10000000000002</v>
      </c>
      <c r="D142" s="171">
        <f>+G142-G141</f>
        <v>121.40000000000003</v>
      </c>
      <c r="E142" s="171">
        <v>594.70000000000005</v>
      </c>
      <c r="G142" s="171">
        <v>529.20000000000005</v>
      </c>
      <c r="I142" s="176">
        <v>106.8</v>
      </c>
      <c r="J142" s="168">
        <v>4</v>
      </c>
      <c r="L142" s="177">
        <v>21735</v>
      </c>
      <c r="M142" s="176">
        <v>484.79999999999995</v>
      </c>
      <c r="N142" s="176">
        <f t="shared" si="4"/>
        <v>779.51194756554298</v>
      </c>
      <c r="O142" s="177">
        <v>9978</v>
      </c>
      <c r="P142" s="176">
        <v>739.19999999999982</v>
      </c>
      <c r="Q142" s="176">
        <f t="shared" si="2"/>
        <v>1188.5627715355802</v>
      </c>
      <c r="R142" s="177">
        <v>13212</v>
      </c>
      <c r="S142" s="176">
        <v>215</v>
      </c>
      <c r="T142" s="176">
        <f t="shared" si="3"/>
        <v>345.69939918851435</v>
      </c>
    </row>
    <row r="143" spans="1:25" x14ac:dyDescent="0.2">
      <c r="A143" s="171">
        <v>1</v>
      </c>
      <c r="B143" s="171">
        <v>2001</v>
      </c>
      <c r="C143" s="171">
        <f>+E143</f>
        <v>158.5</v>
      </c>
      <c r="D143" s="171">
        <f>+G143</f>
        <v>143.1</v>
      </c>
      <c r="E143" s="171">
        <v>158.5</v>
      </c>
      <c r="G143" s="171">
        <v>143.1</v>
      </c>
      <c r="I143" s="176">
        <v>108.4</v>
      </c>
      <c r="J143" s="168">
        <v>1</v>
      </c>
      <c r="K143" s="168">
        <v>2001</v>
      </c>
      <c r="L143" s="177">
        <v>27280</v>
      </c>
      <c r="M143" s="176">
        <v>675.3</v>
      </c>
      <c r="N143" s="176">
        <f t="shared" si="4"/>
        <v>1069.7908648523983</v>
      </c>
      <c r="O143" s="177">
        <v>7776</v>
      </c>
      <c r="P143" s="176">
        <v>877</v>
      </c>
      <c r="Q143" s="176">
        <f t="shared" si="2"/>
        <v>1389.3182118696186</v>
      </c>
      <c r="R143" s="177">
        <v>10538</v>
      </c>
      <c r="S143" s="176">
        <v>164.1</v>
      </c>
      <c r="T143" s="176">
        <f t="shared" si="3"/>
        <v>259.96250691881914</v>
      </c>
    </row>
    <row r="144" spans="1:25" x14ac:dyDescent="0.2">
      <c r="A144" s="171">
        <v>2</v>
      </c>
      <c r="B144" s="171"/>
      <c r="C144" s="171">
        <f>+E144-E143</f>
        <v>140.45999999999998</v>
      </c>
      <c r="D144" s="171">
        <f>+G144-G143</f>
        <v>125.70000000000002</v>
      </c>
      <c r="E144" s="171">
        <v>298.95999999999998</v>
      </c>
      <c r="G144" s="171">
        <v>268.8</v>
      </c>
      <c r="I144" s="176">
        <v>109.6</v>
      </c>
      <c r="J144" s="168">
        <v>2</v>
      </c>
      <c r="L144" s="177">
        <v>17111</v>
      </c>
      <c r="M144" s="176">
        <v>452</v>
      </c>
      <c r="N144" s="176">
        <f t="shared" si="4"/>
        <v>708.20550486618004</v>
      </c>
      <c r="O144" s="177">
        <v>5711</v>
      </c>
      <c r="P144" s="176">
        <v>923</v>
      </c>
      <c r="Q144" s="176">
        <f t="shared" si="2"/>
        <v>1446.1807101581508</v>
      </c>
      <c r="R144" s="177">
        <v>11841</v>
      </c>
      <c r="S144" s="176">
        <v>190.29999999999998</v>
      </c>
      <c r="T144" s="176">
        <f t="shared" si="3"/>
        <v>298.16705215936736</v>
      </c>
    </row>
    <row r="145" spans="1:20" x14ac:dyDescent="0.2">
      <c r="A145" s="171">
        <v>3</v>
      </c>
      <c r="C145" s="171">
        <f>+E145-E144</f>
        <v>134.24</v>
      </c>
      <c r="D145" s="171">
        <f>+G145-G144</f>
        <v>119.19999999999999</v>
      </c>
      <c r="E145" s="171">
        <v>433.2</v>
      </c>
      <c r="G145" s="171">
        <v>388</v>
      </c>
      <c r="I145" s="176">
        <v>108.1</v>
      </c>
      <c r="J145" s="168">
        <v>3</v>
      </c>
      <c r="L145" s="177">
        <v>16407</v>
      </c>
      <c r="M145" s="176">
        <v>400.40000000000009</v>
      </c>
      <c r="N145" s="176">
        <f t="shared" si="4"/>
        <v>636.06250077089135</v>
      </c>
      <c r="O145" s="177">
        <v>15359</v>
      </c>
      <c r="P145" s="176">
        <v>1172.1999999999998</v>
      </c>
      <c r="Q145" s="176">
        <f t="shared" si="2"/>
        <v>1862.1190394696266</v>
      </c>
      <c r="R145" s="177">
        <v>13534</v>
      </c>
      <c r="S145" s="176">
        <v>158.5</v>
      </c>
      <c r="T145" s="176">
        <f t="shared" si="3"/>
        <v>251.7879779525131</v>
      </c>
    </row>
    <row r="146" spans="1:20" x14ac:dyDescent="0.2">
      <c r="A146" s="171">
        <v>4</v>
      </c>
      <c r="C146" s="171">
        <f>+E146-E145</f>
        <v>137.49520000000001</v>
      </c>
      <c r="D146" s="171">
        <f>+G146-G145</f>
        <v>124.07220000000007</v>
      </c>
      <c r="E146" s="179">
        <v>570.6952</v>
      </c>
      <c r="F146" s="184"/>
      <c r="G146" s="179">
        <v>512.07220000000007</v>
      </c>
      <c r="I146" s="176">
        <v>108.7</v>
      </c>
      <c r="J146" s="168">
        <v>4</v>
      </c>
      <c r="L146" s="177">
        <v>16945</v>
      </c>
      <c r="M146" s="176">
        <v>509.39999999999986</v>
      </c>
      <c r="N146" s="176">
        <f t="shared" si="4"/>
        <v>804.74968261269521</v>
      </c>
      <c r="O146" s="177">
        <v>9601</v>
      </c>
      <c r="P146" s="176">
        <v>803.30000000000018</v>
      </c>
      <c r="Q146" s="176">
        <f t="shared" si="2"/>
        <v>1269.0526502606565</v>
      </c>
      <c r="R146" s="177">
        <v>12341</v>
      </c>
      <c r="S146" s="176">
        <v>258.5</v>
      </c>
      <c r="T146" s="176">
        <f t="shared" si="3"/>
        <v>408.37807804354486</v>
      </c>
    </row>
    <row r="147" spans="1:20" x14ac:dyDescent="0.2">
      <c r="A147" s="171">
        <v>1</v>
      </c>
      <c r="B147" s="171">
        <v>2002</v>
      </c>
      <c r="C147" s="171">
        <f>+E147</f>
        <v>155.81399999999999</v>
      </c>
      <c r="D147" s="171">
        <f>+G147</f>
        <v>141.72399999999999</v>
      </c>
      <c r="E147" s="179">
        <v>155.81399999999999</v>
      </c>
      <c r="F147" s="184"/>
      <c r="G147" s="179">
        <v>141.72399999999999</v>
      </c>
      <c r="I147" s="176">
        <v>109.3</v>
      </c>
      <c r="J147" s="168">
        <v>1</v>
      </c>
      <c r="K147" s="168">
        <v>2002</v>
      </c>
      <c r="L147" s="177">
        <v>17523</v>
      </c>
      <c r="M147" s="176">
        <v>466.5</v>
      </c>
      <c r="N147" s="176">
        <f t="shared" si="4"/>
        <v>732.93068389752966</v>
      </c>
      <c r="O147" s="177">
        <v>6856</v>
      </c>
      <c r="P147" s="176">
        <v>820.40000000000009</v>
      </c>
      <c r="Q147" s="176">
        <f t="shared" si="2"/>
        <v>1288.952482464166</v>
      </c>
      <c r="R147" s="177">
        <v>9371</v>
      </c>
      <c r="S147" s="176">
        <v>197.9</v>
      </c>
      <c r="T147" s="176">
        <f t="shared" si="3"/>
        <v>310.92600716681915</v>
      </c>
    </row>
    <row r="148" spans="1:20" x14ac:dyDescent="0.2">
      <c r="A148" s="171">
        <v>2</v>
      </c>
      <c r="B148" s="171"/>
      <c r="C148" s="171">
        <f>+E148-E147</f>
        <v>146.54300000000003</v>
      </c>
      <c r="D148" s="171">
        <f>+G148-G147</f>
        <v>133.19</v>
      </c>
      <c r="E148" s="171">
        <v>302.35700000000003</v>
      </c>
      <c r="G148" s="171">
        <v>274.91399999999999</v>
      </c>
      <c r="I148" s="176">
        <v>110</v>
      </c>
      <c r="J148" s="168">
        <v>2</v>
      </c>
      <c r="L148" s="177">
        <v>17469</v>
      </c>
      <c r="M148" s="176">
        <v>408.5</v>
      </c>
      <c r="N148" s="176">
        <f t="shared" si="4"/>
        <v>637.72110984848484</v>
      </c>
      <c r="O148" s="177">
        <v>9323</v>
      </c>
      <c r="P148" s="176">
        <v>689.09999999999991</v>
      </c>
      <c r="Q148" s="176">
        <f t="shared" si="2"/>
        <v>1075.7738477272726</v>
      </c>
      <c r="R148" s="177">
        <v>14749</v>
      </c>
      <c r="S148" s="176">
        <v>233.49999999999997</v>
      </c>
      <c r="T148" s="176">
        <f t="shared" si="3"/>
        <v>364.52357196969695</v>
      </c>
    </row>
    <row r="149" spans="1:20" x14ac:dyDescent="0.2">
      <c r="A149" s="171">
        <v>3</v>
      </c>
      <c r="C149" s="171">
        <f>+E149-E148</f>
        <v>146.23099999999999</v>
      </c>
      <c r="D149" s="171">
        <f>+G149-G148</f>
        <v>127.14100000000002</v>
      </c>
      <c r="E149" s="171">
        <v>448.58800000000002</v>
      </c>
      <c r="G149" s="171">
        <v>402.05500000000001</v>
      </c>
      <c r="I149" s="176">
        <v>109.6</v>
      </c>
      <c r="J149" s="168">
        <v>3</v>
      </c>
      <c r="L149" s="177">
        <v>19641</v>
      </c>
      <c r="M149" s="176">
        <v>503</v>
      </c>
      <c r="N149" s="176">
        <f t="shared" si="4"/>
        <v>788.11364811435521</v>
      </c>
      <c r="O149" s="177">
        <v>17422</v>
      </c>
      <c r="P149" s="176">
        <v>895.90000000000009</v>
      </c>
      <c r="Q149" s="176">
        <f t="shared" si="2"/>
        <v>1403.7197163929441</v>
      </c>
      <c r="R149" s="177">
        <v>14722</v>
      </c>
      <c r="S149" s="176">
        <v>184.5</v>
      </c>
      <c r="T149" s="176">
        <f t="shared" si="3"/>
        <v>289.07945939781024</v>
      </c>
    </row>
    <row r="150" spans="1:20" x14ac:dyDescent="0.2">
      <c r="A150" s="171">
        <v>4</v>
      </c>
      <c r="C150" s="171">
        <f>+E150-E149</f>
        <v>137.96699999999993</v>
      </c>
      <c r="D150" s="171">
        <f>+G150-G149</f>
        <v>124.64100000000002</v>
      </c>
      <c r="E150" s="179">
        <v>586.55499999999995</v>
      </c>
      <c r="F150" s="184"/>
      <c r="G150" s="179">
        <v>526.69600000000003</v>
      </c>
      <c r="I150" s="176">
        <v>111</v>
      </c>
      <c r="J150" s="168">
        <v>4</v>
      </c>
      <c r="L150" s="177">
        <v>17442</v>
      </c>
      <c r="M150" s="176">
        <v>464.20000000000005</v>
      </c>
      <c r="N150" s="176">
        <f t="shared" si="4"/>
        <v>718.14737087087087</v>
      </c>
      <c r="O150" s="177">
        <v>8123</v>
      </c>
      <c r="P150" s="176">
        <v>938.5</v>
      </c>
      <c r="Q150" s="176">
        <f t="shared" si="2"/>
        <v>1451.9200938438439</v>
      </c>
      <c r="R150" s="177">
        <v>14689</v>
      </c>
      <c r="S150" s="176">
        <v>194.00000000000011</v>
      </c>
      <c r="T150" s="176">
        <f t="shared" si="3"/>
        <v>300.13052552552568</v>
      </c>
    </row>
    <row r="151" spans="1:20" x14ac:dyDescent="0.2">
      <c r="A151" s="171">
        <v>1</v>
      </c>
      <c r="B151" s="171">
        <v>2003</v>
      </c>
      <c r="C151" s="179">
        <f>+E151</f>
        <v>165.679</v>
      </c>
      <c r="D151" s="171">
        <f>+G151</f>
        <v>150.81100000000001</v>
      </c>
      <c r="E151" s="179">
        <v>165.679</v>
      </c>
      <c r="F151" s="184"/>
      <c r="G151" s="179">
        <v>150.81100000000001</v>
      </c>
      <c r="I151" s="176">
        <v>114.6</v>
      </c>
      <c r="J151" s="168">
        <v>1</v>
      </c>
      <c r="K151" s="168">
        <v>2003</v>
      </c>
      <c r="L151" s="177">
        <v>22781</v>
      </c>
      <c r="M151" s="176">
        <v>626.79999999999995</v>
      </c>
      <c r="N151" s="176">
        <f t="shared" si="4"/>
        <v>939.23828679464793</v>
      </c>
      <c r="O151" s="177">
        <v>6823</v>
      </c>
      <c r="P151" s="176">
        <v>1087.2</v>
      </c>
      <c r="Q151" s="176">
        <f t="shared" si="2"/>
        <v>1629.1318848167541</v>
      </c>
      <c r="R151" s="177">
        <v>10626</v>
      </c>
      <c r="S151" s="176">
        <v>183</v>
      </c>
      <c r="T151" s="176">
        <f t="shared" si="3"/>
        <v>274.21921902268764</v>
      </c>
    </row>
    <row r="152" spans="1:20" x14ac:dyDescent="0.2">
      <c r="A152" s="171">
        <v>2</v>
      </c>
      <c r="B152" s="171"/>
      <c r="C152" s="179">
        <f>+E152-E151</f>
        <v>135.02099999999999</v>
      </c>
      <c r="D152" s="171">
        <f>+G152-G151</f>
        <v>121.10099999999997</v>
      </c>
      <c r="E152" s="171">
        <v>300.7</v>
      </c>
      <c r="G152" s="171">
        <v>271.91199999999998</v>
      </c>
      <c r="I152" s="176">
        <v>112.3</v>
      </c>
      <c r="J152" s="168">
        <v>2</v>
      </c>
      <c r="L152" s="177">
        <v>15417</v>
      </c>
      <c r="M152" s="176">
        <v>406.10000000000014</v>
      </c>
      <c r="N152" s="176">
        <f t="shared" si="4"/>
        <v>620.99006307509671</v>
      </c>
      <c r="O152" s="177">
        <v>5618</v>
      </c>
      <c r="P152" s="176">
        <v>817.8</v>
      </c>
      <c r="Q152" s="176">
        <f t="shared" si="2"/>
        <v>1250.5433971504897</v>
      </c>
      <c r="R152" s="177">
        <v>12719</v>
      </c>
      <c r="S152" s="176">
        <v>203.2</v>
      </c>
      <c r="T152" s="176">
        <f t="shared" si="3"/>
        <v>310.72440486791328</v>
      </c>
    </row>
    <row r="153" spans="1:20" x14ac:dyDescent="0.2">
      <c r="A153" s="171">
        <v>3</v>
      </c>
      <c r="B153" s="171"/>
      <c r="C153" s="179">
        <f>+E153-E152</f>
        <v>134.11099999999999</v>
      </c>
      <c r="D153" s="171">
        <f>+G153-G152</f>
        <v>119.49100000000004</v>
      </c>
      <c r="E153" s="171">
        <v>434.81099999999998</v>
      </c>
      <c r="G153" s="171">
        <v>391.40300000000002</v>
      </c>
      <c r="I153" s="176">
        <v>111.9</v>
      </c>
      <c r="J153" s="168">
        <v>3</v>
      </c>
      <c r="L153" s="177">
        <v>18848</v>
      </c>
      <c r="M153" s="176">
        <v>430.5</v>
      </c>
      <c r="N153" s="176">
        <f t="shared" si="4"/>
        <v>660.65463583556743</v>
      </c>
      <c r="O153" s="177">
        <v>16056</v>
      </c>
      <c r="P153" s="176">
        <v>860.19999999999982</v>
      </c>
      <c r="Q153" s="176">
        <f t="shared" si="2"/>
        <v>1320.0815743223113</v>
      </c>
      <c r="R153" s="177">
        <v>13690</v>
      </c>
      <c r="S153" s="176">
        <v>188.8</v>
      </c>
      <c r="T153" s="176">
        <f t="shared" si="3"/>
        <v>289.73657432231158</v>
      </c>
    </row>
    <row r="154" spans="1:20" x14ac:dyDescent="0.2">
      <c r="A154" s="171">
        <v>4</v>
      </c>
      <c r="B154" s="171"/>
      <c r="C154" s="179">
        <f>+E154-E153</f>
        <v>142.01299999999998</v>
      </c>
      <c r="D154" s="171">
        <f>+G154-G153</f>
        <v>125.95899999999995</v>
      </c>
      <c r="E154" s="171">
        <v>576.82399999999996</v>
      </c>
      <c r="G154" s="171">
        <v>517.36199999999997</v>
      </c>
      <c r="I154" s="176">
        <v>112.6</v>
      </c>
      <c r="J154" s="168">
        <v>4</v>
      </c>
      <c r="L154" s="177">
        <v>16096</v>
      </c>
      <c r="M154" s="176">
        <v>471.89999999999986</v>
      </c>
      <c r="N154" s="176">
        <f t="shared" si="4"/>
        <v>719.68591696269959</v>
      </c>
      <c r="O154" s="177">
        <v>7652</v>
      </c>
      <c r="P154" s="176">
        <v>762.30000000000018</v>
      </c>
      <c r="Q154" s="176">
        <f t="shared" si="2"/>
        <v>1162.5695581705154</v>
      </c>
      <c r="R154" s="177">
        <v>11607</v>
      </c>
      <c r="S154" s="176">
        <v>220.90000000000009</v>
      </c>
      <c r="T154" s="176">
        <f t="shared" si="3"/>
        <v>336.89048327412684</v>
      </c>
    </row>
    <row r="155" spans="1:20" x14ac:dyDescent="0.2">
      <c r="A155" s="171">
        <v>1</v>
      </c>
      <c r="B155" s="171">
        <v>2004</v>
      </c>
      <c r="C155" s="179">
        <f>+E155</f>
        <v>168.309</v>
      </c>
      <c r="D155" s="171">
        <f>+G155</f>
        <v>153.04300000000001</v>
      </c>
      <c r="E155" s="171">
        <v>168.309</v>
      </c>
      <c r="G155" s="171">
        <v>153.04300000000001</v>
      </c>
      <c r="I155" s="176">
        <v>112.6</v>
      </c>
      <c r="J155" s="168">
        <v>1</v>
      </c>
      <c r="K155" s="168">
        <v>2004</v>
      </c>
      <c r="L155" s="177">
        <v>17805</v>
      </c>
      <c r="M155" s="176">
        <v>517.69999999999993</v>
      </c>
      <c r="N155" s="176">
        <f t="shared" si="4"/>
        <v>789.53464550029594</v>
      </c>
      <c r="O155" s="177">
        <v>7033</v>
      </c>
      <c r="P155" s="176">
        <v>735.2</v>
      </c>
      <c r="Q155" s="176">
        <f t="shared" si="2"/>
        <v>1121.2398519834223</v>
      </c>
      <c r="R155" s="177">
        <v>8913</v>
      </c>
      <c r="S155" s="176">
        <v>178.89999999999998</v>
      </c>
      <c r="T155" s="176">
        <f t="shared" si="3"/>
        <v>272.83706409117815</v>
      </c>
    </row>
    <row r="156" spans="1:20" x14ac:dyDescent="0.2">
      <c r="A156" s="171">
        <v>2</v>
      </c>
      <c r="B156" s="171"/>
      <c r="C156" s="179">
        <f>+E156-E155</f>
        <v>140.26700000000002</v>
      </c>
      <c r="D156" s="171">
        <f>+G156-G155</f>
        <v>125.56799999999998</v>
      </c>
      <c r="E156" s="171">
        <v>308.57600000000002</v>
      </c>
      <c r="G156" s="171">
        <v>278.61099999999999</v>
      </c>
      <c r="I156" s="176">
        <v>113.4</v>
      </c>
      <c r="J156" s="168">
        <v>2</v>
      </c>
      <c r="L156" s="177">
        <v>13855</v>
      </c>
      <c r="M156" s="176">
        <v>344.69999999999993</v>
      </c>
      <c r="N156" s="176">
        <f t="shared" si="4"/>
        <v>521.98695105820093</v>
      </c>
      <c r="O156" s="177">
        <v>6436</v>
      </c>
      <c r="P156" s="176">
        <v>708.3</v>
      </c>
      <c r="Q156" s="176">
        <f t="shared" si="2"/>
        <v>1072.5945965608464</v>
      </c>
      <c r="R156" s="177">
        <v>10802</v>
      </c>
      <c r="S156" s="176">
        <v>228.40000000000003</v>
      </c>
      <c r="T156" s="176">
        <f t="shared" si="3"/>
        <v>345.87124926513815</v>
      </c>
    </row>
    <row r="157" spans="1:20" x14ac:dyDescent="0.2">
      <c r="A157" s="171">
        <v>3</v>
      </c>
      <c r="B157" s="171"/>
      <c r="C157" s="179">
        <f>+E157-E156</f>
        <v>137.76999999999998</v>
      </c>
      <c r="D157" s="171">
        <f>+G157-G156</f>
        <v>123.12100000000004</v>
      </c>
      <c r="E157" s="171">
        <v>446.346</v>
      </c>
      <c r="G157" s="171">
        <v>401.73200000000003</v>
      </c>
      <c r="I157" s="176">
        <v>113</v>
      </c>
      <c r="J157" s="168">
        <v>3</v>
      </c>
      <c r="L157" s="177">
        <v>17630</v>
      </c>
      <c r="M157" s="176">
        <v>454.09999999999991</v>
      </c>
      <c r="N157" s="176">
        <f t="shared" si="4"/>
        <v>690.08800073746295</v>
      </c>
      <c r="O157" s="177">
        <v>11805</v>
      </c>
      <c r="P157" s="176">
        <v>652.69999999999982</v>
      </c>
      <c r="Q157" s="176">
        <f t="shared" si="2"/>
        <v>991.89702286135673</v>
      </c>
      <c r="R157" s="177">
        <v>11365</v>
      </c>
      <c r="S157" s="176">
        <v>160.7999999999999</v>
      </c>
      <c r="T157" s="176">
        <f t="shared" si="3"/>
        <v>244.36500884955737</v>
      </c>
    </row>
    <row r="158" spans="1:20" x14ac:dyDescent="0.2">
      <c r="A158" s="171">
        <v>4</v>
      </c>
      <c r="B158" s="171"/>
      <c r="C158" s="179">
        <f>+E158-E157</f>
        <v>137.68499999999995</v>
      </c>
      <c r="D158" s="171">
        <f>+G158-G157</f>
        <v>124.50600000000003</v>
      </c>
      <c r="E158" s="171">
        <v>584.03099999999995</v>
      </c>
      <c r="G158" s="171">
        <v>526.23800000000006</v>
      </c>
      <c r="I158" s="176">
        <v>114</v>
      </c>
      <c r="J158" s="168">
        <v>4</v>
      </c>
      <c r="L158" s="177">
        <v>16674</v>
      </c>
      <c r="M158" s="176">
        <v>428.20000000000027</v>
      </c>
      <c r="N158" s="176">
        <f t="shared" si="4"/>
        <v>645.02007163742735</v>
      </c>
      <c r="O158" s="177">
        <v>10088</v>
      </c>
      <c r="P158" s="176">
        <v>709.40000000000055</v>
      </c>
      <c r="Q158" s="176">
        <f t="shared" si="2"/>
        <v>1068.6063494152054</v>
      </c>
      <c r="R158" s="177">
        <v>9276</v>
      </c>
      <c r="S158" s="176">
        <v>162.90000000000009</v>
      </c>
      <c r="T158" s="176">
        <f t="shared" si="3"/>
        <v>245.38479605263171</v>
      </c>
    </row>
    <row r="159" spans="1:20" x14ac:dyDescent="0.2">
      <c r="A159" s="171">
        <v>1</v>
      </c>
      <c r="B159" s="171">
        <v>2005</v>
      </c>
      <c r="C159" s="179">
        <f>+E159</f>
        <v>147.31100000000001</v>
      </c>
      <c r="D159" s="171">
        <f>+G159</f>
        <v>133.756</v>
      </c>
      <c r="E159" s="171">
        <v>147.31100000000001</v>
      </c>
      <c r="G159" s="171">
        <v>133.756</v>
      </c>
      <c r="I159" s="176">
        <v>113.7</v>
      </c>
      <c r="J159" s="168">
        <v>1</v>
      </c>
      <c r="K159" s="168">
        <v>2005</v>
      </c>
      <c r="L159" s="177">
        <v>15151</v>
      </c>
      <c r="M159" s="176">
        <v>418</v>
      </c>
      <c r="N159" s="176">
        <f t="shared" si="4"/>
        <v>631.31663734975075</v>
      </c>
      <c r="O159" s="177">
        <v>7287</v>
      </c>
      <c r="P159" s="176">
        <v>715.2</v>
      </c>
      <c r="Q159" s="176">
        <f t="shared" si="2"/>
        <v>1080.1857871591908</v>
      </c>
      <c r="R159" s="177">
        <v>7498</v>
      </c>
      <c r="S159" s="176">
        <v>159.69999999999999</v>
      </c>
      <c r="T159" s="176">
        <f t="shared" si="3"/>
        <v>241.19920331281148</v>
      </c>
    </row>
    <row r="160" spans="1:20" x14ac:dyDescent="0.2">
      <c r="A160" s="171">
        <v>2</v>
      </c>
      <c r="B160" s="171"/>
      <c r="C160" s="179">
        <f>+E160-E159</f>
        <v>143.51699999999997</v>
      </c>
      <c r="D160" s="171">
        <f>+G160-G159</f>
        <v>128.79</v>
      </c>
      <c r="E160" s="171">
        <v>290.82799999999997</v>
      </c>
      <c r="G160" s="171">
        <v>262.54599999999999</v>
      </c>
      <c r="I160" s="176">
        <v>115.2</v>
      </c>
      <c r="J160" s="168">
        <v>2</v>
      </c>
      <c r="L160" s="177">
        <v>14855</v>
      </c>
      <c r="M160" s="176">
        <v>323.20000000000005</v>
      </c>
      <c r="N160" s="176">
        <f t="shared" si="4"/>
        <v>481.78168981481485</v>
      </c>
      <c r="O160" s="177">
        <v>6172</v>
      </c>
      <c r="P160" s="176">
        <v>745.5</v>
      </c>
      <c r="Q160" s="176">
        <f t="shared" si="2"/>
        <v>1111.2879014756943</v>
      </c>
      <c r="R160" s="177">
        <v>11610</v>
      </c>
      <c r="S160" s="176">
        <v>152.50000000000006</v>
      </c>
      <c r="T160" s="176">
        <f t="shared" si="3"/>
        <v>227.32582826967601</v>
      </c>
    </row>
    <row r="161" spans="1:20" x14ac:dyDescent="0.2">
      <c r="A161" s="171">
        <v>3</v>
      </c>
      <c r="B161" s="171"/>
      <c r="C161" s="179">
        <f>+E161-E160</f>
        <v>134.78300000000002</v>
      </c>
      <c r="D161" s="171">
        <f>+G161-G160</f>
        <v>120.57100000000003</v>
      </c>
      <c r="E161" s="171">
        <v>425.61099999999999</v>
      </c>
      <c r="G161" s="171">
        <v>383.11700000000002</v>
      </c>
      <c r="I161" s="176">
        <v>115.1</v>
      </c>
      <c r="J161" s="168">
        <v>3</v>
      </c>
      <c r="L161" s="177">
        <v>13014</v>
      </c>
      <c r="M161" s="176">
        <v>448.29999999999995</v>
      </c>
      <c r="N161" s="176">
        <f t="shared" si="4"/>
        <v>668.84399580075285</v>
      </c>
      <c r="O161" s="177">
        <v>6734</v>
      </c>
      <c r="P161" s="176">
        <v>832.10000000000014</v>
      </c>
      <c r="Q161" s="176">
        <f t="shared" si="2"/>
        <v>1241.4568121922969</v>
      </c>
      <c r="R161" s="177">
        <v>8742</v>
      </c>
      <c r="S161" s="176">
        <v>152.99999999999994</v>
      </c>
      <c r="T161" s="176">
        <f t="shared" si="3"/>
        <v>228.26930929626403</v>
      </c>
    </row>
    <row r="162" spans="1:20" x14ac:dyDescent="0.2">
      <c r="A162" s="171">
        <v>4</v>
      </c>
      <c r="B162" s="171"/>
      <c r="C162" s="179">
        <f>+E162-E161</f>
        <v>137.37</v>
      </c>
      <c r="D162" s="171">
        <f>+G162-G161</f>
        <v>124.38200000000001</v>
      </c>
      <c r="E162" s="171">
        <v>562.98099999999999</v>
      </c>
      <c r="G162" s="171">
        <v>507.49900000000002</v>
      </c>
      <c r="I162" s="176">
        <v>116</v>
      </c>
      <c r="J162" s="168">
        <v>4</v>
      </c>
      <c r="L162" s="177">
        <v>22745</v>
      </c>
      <c r="M162" s="176">
        <v>478.79999999999995</v>
      </c>
      <c r="N162" s="176">
        <f t="shared" si="4"/>
        <v>708.80630172413782</v>
      </c>
      <c r="O162" s="177">
        <v>8144</v>
      </c>
      <c r="P162" s="176">
        <v>795.79999999999973</v>
      </c>
      <c r="Q162" s="176">
        <f t="shared" si="2"/>
        <v>1178.086998563218</v>
      </c>
      <c r="R162" s="177">
        <v>11407</v>
      </c>
      <c r="S162" s="176">
        <v>142.00000000000006</v>
      </c>
      <c r="T162" s="176">
        <f t="shared" si="3"/>
        <v>210.21406609195412</v>
      </c>
    </row>
    <row r="163" spans="1:20" x14ac:dyDescent="0.2">
      <c r="A163" s="171">
        <v>1</v>
      </c>
      <c r="B163" s="171">
        <v>2006</v>
      </c>
      <c r="C163" s="179">
        <f>+E163</f>
        <v>155.21299999999999</v>
      </c>
      <c r="D163" s="171">
        <f>+G163</f>
        <v>139.72800000000001</v>
      </c>
      <c r="E163" s="171">
        <v>155.21299999999999</v>
      </c>
      <c r="G163" s="171">
        <v>139.72800000000001</v>
      </c>
      <c r="I163" s="176">
        <v>116.6</v>
      </c>
      <c r="J163" s="168">
        <v>1</v>
      </c>
      <c r="K163" s="168">
        <v>2006</v>
      </c>
      <c r="L163" s="177">
        <v>18196</v>
      </c>
      <c r="M163" s="176">
        <v>585</v>
      </c>
      <c r="N163" s="176">
        <f t="shared" si="4"/>
        <v>861.56635934819906</v>
      </c>
      <c r="O163" s="177">
        <v>6106</v>
      </c>
      <c r="P163" s="176">
        <v>947.2</v>
      </c>
      <c r="Q163" s="176">
        <f t="shared" si="2"/>
        <v>1395.001120640366</v>
      </c>
      <c r="R163" s="177">
        <v>7106</v>
      </c>
      <c r="S163" s="176">
        <v>150.6</v>
      </c>
      <c r="T163" s="176">
        <f t="shared" si="3"/>
        <v>221.79810891938249</v>
      </c>
    </row>
    <row r="164" spans="1:20" x14ac:dyDescent="0.2">
      <c r="A164" s="171">
        <v>2</v>
      </c>
      <c r="B164" s="171"/>
      <c r="C164" s="179">
        <f>+E164-E163</f>
        <v>147.44399999999999</v>
      </c>
      <c r="D164" s="171">
        <f>+G164-G163</f>
        <v>129.572</v>
      </c>
      <c r="E164" s="171">
        <v>302.65699999999998</v>
      </c>
      <c r="G164" s="171">
        <v>269.3</v>
      </c>
      <c r="I164" s="176">
        <v>117.9</v>
      </c>
      <c r="J164" s="168">
        <v>2</v>
      </c>
      <c r="L164" s="177">
        <v>13943</v>
      </c>
      <c r="M164" s="176">
        <v>433.79999999999995</v>
      </c>
      <c r="N164" s="176">
        <f t="shared" si="4"/>
        <v>631.84006361323145</v>
      </c>
      <c r="O164" s="177">
        <v>5246</v>
      </c>
      <c r="P164" s="176">
        <v>811.2</v>
      </c>
      <c r="Q164" s="176">
        <f t="shared" si="2"/>
        <v>1181.5321798134012</v>
      </c>
      <c r="R164" s="177">
        <v>9193</v>
      </c>
      <c r="S164" s="176">
        <v>176.1</v>
      </c>
      <c r="T164" s="176">
        <f t="shared" si="3"/>
        <v>256.49385708227311</v>
      </c>
    </row>
    <row r="165" spans="1:20" x14ac:dyDescent="0.2">
      <c r="A165" s="171">
        <v>3</v>
      </c>
      <c r="B165" s="171"/>
      <c r="C165" s="179">
        <f>+E165-E164</f>
        <v>143.45100000000002</v>
      </c>
      <c r="D165" s="171">
        <f>+G165-G164</f>
        <v>126.00599999999997</v>
      </c>
      <c r="E165" s="171">
        <v>446.108</v>
      </c>
      <c r="G165" s="171">
        <v>395.30599999999998</v>
      </c>
      <c r="I165" s="180">
        <v>117.3</v>
      </c>
      <c r="J165" s="168">
        <v>3</v>
      </c>
      <c r="L165" s="177">
        <v>13690</v>
      </c>
      <c r="M165" s="176">
        <v>496.59999999999991</v>
      </c>
      <c r="N165" s="176">
        <f t="shared" si="4"/>
        <v>727.00955811310018</v>
      </c>
      <c r="O165" s="177">
        <v>9450</v>
      </c>
      <c r="P165" s="176">
        <v>855.90000000000009</v>
      </c>
      <c r="Q165" s="176">
        <f t="shared" si="2"/>
        <v>1253.0154667519182</v>
      </c>
      <c r="R165" s="177">
        <v>10840</v>
      </c>
      <c r="S165" s="176">
        <v>167.10000000000002</v>
      </c>
      <c r="T165" s="176">
        <f t="shared" si="3"/>
        <v>244.63007885763002</v>
      </c>
    </row>
    <row r="166" spans="1:20" x14ac:dyDescent="0.2">
      <c r="A166" s="171">
        <v>4</v>
      </c>
      <c r="B166" s="171"/>
      <c r="C166" s="179">
        <f>+E166-E165</f>
        <v>148.56090999999998</v>
      </c>
      <c r="D166" s="171">
        <f>+G166-G165</f>
        <v>131.19532799999996</v>
      </c>
      <c r="E166" s="171">
        <v>594.66890999999998</v>
      </c>
      <c r="G166" s="171">
        <v>526.50132799999994</v>
      </c>
      <c r="I166" s="180">
        <v>119</v>
      </c>
      <c r="J166" s="168">
        <v>4</v>
      </c>
      <c r="L166" s="177">
        <v>16682</v>
      </c>
      <c r="M166" s="176">
        <v>525.60000000000014</v>
      </c>
      <c r="N166" s="176">
        <f t="shared" si="4"/>
        <v>758.47245378151274</v>
      </c>
      <c r="O166" s="177">
        <v>10233</v>
      </c>
      <c r="P166" s="176">
        <v>826</v>
      </c>
      <c r="Q166" s="176">
        <f t="shared" si="2"/>
        <v>1191.9677450980391</v>
      </c>
      <c r="R166" s="177">
        <v>9520</v>
      </c>
      <c r="S166" s="176">
        <v>144.09999999999997</v>
      </c>
      <c r="T166" s="176">
        <f t="shared" si="3"/>
        <v>207.94497829131646</v>
      </c>
    </row>
    <row r="167" spans="1:20" x14ac:dyDescent="0.2">
      <c r="A167" s="171">
        <v>1</v>
      </c>
      <c r="B167" s="171">
        <v>2007</v>
      </c>
      <c r="C167" s="179">
        <f>+E167</f>
        <v>158.09976</v>
      </c>
      <c r="D167" s="171">
        <f>+G167</f>
        <v>141.08400800000001</v>
      </c>
      <c r="E167" s="171">
        <v>158.09976</v>
      </c>
      <c r="G167" s="171">
        <v>141.08400800000001</v>
      </c>
      <c r="I167" s="180">
        <v>117.5</v>
      </c>
      <c r="J167" s="168">
        <v>1</v>
      </c>
      <c r="K167" s="168">
        <v>2007</v>
      </c>
      <c r="L167" s="177">
        <v>18623</v>
      </c>
      <c r="M167" s="176">
        <v>649.6</v>
      </c>
      <c r="N167" s="176">
        <f t="shared" si="4"/>
        <v>949.37888226950349</v>
      </c>
      <c r="O167" s="177">
        <v>7737</v>
      </c>
      <c r="P167" s="176">
        <v>1092.1999999999998</v>
      </c>
      <c r="Q167" s="176">
        <f t="shared" si="2"/>
        <v>1596.2309347517728</v>
      </c>
      <c r="R167" s="177">
        <v>8112</v>
      </c>
      <c r="S167" s="176">
        <v>167.4</v>
      </c>
      <c r="T167" s="176">
        <f t="shared" si="3"/>
        <v>244.6521319148936</v>
      </c>
    </row>
    <row r="168" spans="1:20" x14ac:dyDescent="0.2">
      <c r="A168" s="171">
        <v>2</v>
      </c>
      <c r="B168" s="171"/>
      <c r="C168" s="179">
        <f>+E168-E167</f>
        <v>161.61276000000004</v>
      </c>
      <c r="D168" s="171">
        <f>+G168-G167</f>
        <v>142.897008</v>
      </c>
      <c r="E168" s="171">
        <v>319.71252000000004</v>
      </c>
      <c r="G168" s="171">
        <v>283.98101600000001</v>
      </c>
      <c r="I168" s="180">
        <v>118.3</v>
      </c>
      <c r="J168" s="168">
        <v>2</v>
      </c>
      <c r="L168" s="177">
        <v>15831</v>
      </c>
      <c r="M168" s="176">
        <v>514.19999999999993</v>
      </c>
      <c r="N168" s="176">
        <f t="shared" si="4"/>
        <v>746.41222738799661</v>
      </c>
      <c r="O168" s="177">
        <v>5067</v>
      </c>
      <c r="P168" s="176">
        <v>1041.6999999999998</v>
      </c>
      <c r="Q168" s="176">
        <f t="shared" ref="Q168:Q189" si="5">P168/I168*$I$69</f>
        <v>1512.1307220343758</v>
      </c>
      <c r="R168" s="177">
        <v>10608</v>
      </c>
      <c r="S168" s="176">
        <v>160.99999999999997</v>
      </c>
      <c r="T168" s="176">
        <f t="shared" ref="T168:T189" si="6">S168/I168*$I$69</f>
        <v>233.7074457593688</v>
      </c>
    </row>
    <row r="169" spans="1:20" x14ac:dyDescent="0.2">
      <c r="A169" s="171">
        <v>3</v>
      </c>
      <c r="B169" s="171"/>
      <c r="C169" s="179">
        <f>+E169-E168</f>
        <v>135.82058024999998</v>
      </c>
      <c r="D169" s="171">
        <f>+G169-G168</f>
        <v>119.75308425000003</v>
      </c>
      <c r="E169" s="171">
        <v>455.53310025000002</v>
      </c>
      <c r="G169" s="171">
        <v>403.73410025000004</v>
      </c>
      <c r="I169" s="180">
        <v>117.8</v>
      </c>
      <c r="J169" s="168">
        <v>3</v>
      </c>
      <c r="L169" s="177">
        <v>18428</v>
      </c>
      <c r="M169" s="176">
        <v>654.20000000000027</v>
      </c>
      <c r="N169" s="176">
        <f t="shared" si="4"/>
        <v>953.66680673457881</v>
      </c>
      <c r="O169" s="177">
        <v>6417</v>
      </c>
      <c r="P169" s="176">
        <v>679.60000000000036</v>
      </c>
      <c r="Q169" s="176">
        <f t="shared" si="5"/>
        <v>990.69391907187378</v>
      </c>
      <c r="R169" s="177">
        <v>10319</v>
      </c>
      <c r="S169" s="176">
        <v>152.89999999999998</v>
      </c>
      <c r="T169" s="176">
        <f t="shared" si="6"/>
        <v>222.89155418788903</v>
      </c>
    </row>
    <row r="170" spans="1:20" x14ac:dyDescent="0.2">
      <c r="A170" s="171">
        <v>4</v>
      </c>
      <c r="B170" s="171"/>
      <c r="C170" s="179">
        <f>+E170-E169</f>
        <v>149.79139924999998</v>
      </c>
      <c r="D170" s="171">
        <f>+G170-G169</f>
        <v>133.49839924999998</v>
      </c>
      <c r="E170" s="171">
        <v>605.3244995</v>
      </c>
      <c r="G170" s="171">
        <v>537.23249950000002</v>
      </c>
      <c r="I170" s="180">
        <v>120.8</v>
      </c>
      <c r="J170" s="168">
        <v>4</v>
      </c>
      <c r="L170" s="177">
        <v>15870</v>
      </c>
      <c r="M170" s="176">
        <v>567.19999999999959</v>
      </c>
      <c r="N170" s="176">
        <f t="shared" si="4"/>
        <v>806.30751103752709</v>
      </c>
      <c r="O170" s="177">
        <v>5114</v>
      </c>
      <c r="P170" s="176">
        <v>911.69999999999982</v>
      </c>
      <c r="Q170" s="176">
        <f t="shared" si="5"/>
        <v>1296.0341287251654</v>
      </c>
      <c r="R170" s="177">
        <v>8645</v>
      </c>
      <c r="S170" s="176">
        <v>142.80000000000007</v>
      </c>
      <c r="T170" s="176">
        <f t="shared" si="6"/>
        <v>202.99843543046367</v>
      </c>
    </row>
    <row r="171" spans="1:20" x14ac:dyDescent="0.2">
      <c r="A171" s="171">
        <v>1</v>
      </c>
      <c r="B171" s="171">
        <v>2008</v>
      </c>
      <c r="C171" s="179">
        <f>+E171</f>
        <v>164.64169099999998</v>
      </c>
      <c r="D171" s="171">
        <f>+G171</f>
        <v>148.61369099999999</v>
      </c>
      <c r="E171" s="171">
        <v>164.64169099999998</v>
      </c>
      <c r="G171" s="171">
        <v>148.61369099999999</v>
      </c>
      <c r="I171" s="180">
        <v>121.9</v>
      </c>
      <c r="J171" s="168">
        <v>1</v>
      </c>
      <c r="K171" s="168">
        <v>2008</v>
      </c>
      <c r="L171" s="177">
        <v>17004</v>
      </c>
      <c r="M171" s="176">
        <v>591.9</v>
      </c>
      <c r="N171" s="176">
        <f t="shared" si="4"/>
        <v>833.82718826907285</v>
      </c>
      <c r="O171" s="177">
        <v>6274</v>
      </c>
      <c r="P171" s="176">
        <v>963.6</v>
      </c>
      <c r="Q171" s="176">
        <f t="shared" si="5"/>
        <v>1357.4520672682527</v>
      </c>
      <c r="R171" s="177">
        <v>7939</v>
      </c>
      <c r="S171" s="176">
        <v>160.1</v>
      </c>
      <c r="T171" s="176">
        <f t="shared" si="6"/>
        <v>225.53764629477712</v>
      </c>
    </row>
    <row r="172" spans="1:20" x14ac:dyDescent="0.2">
      <c r="A172" s="171">
        <v>2</v>
      </c>
      <c r="B172" s="171"/>
      <c r="C172" s="179">
        <f>+E172-E171</f>
        <v>197.28657850000002</v>
      </c>
      <c r="D172" s="171">
        <f>+G172-G171</f>
        <v>175.71357850000001</v>
      </c>
      <c r="E172" s="171">
        <v>361.9282695</v>
      </c>
      <c r="G172" s="171">
        <v>324.3272695</v>
      </c>
      <c r="I172" s="180">
        <v>122</v>
      </c>
      <c r="J172" s="168">
        <v>2</v>
      </c>
      <c r="L172" s="177">
        <v>14987</v>
      </c>
      <c r="M172" s="176">
        <v>548.4</v>
      </c>
      <c r="N172" s="176">
        <f t="shared" ref="N172:N181" si="7">M172/I172*$I$69</f>
        <v>771.91420491803274</v>
      </c>
      <c r="O172" s="177">
        <v>5831</v>
      </c>
      <c r="P172" s="176">
        <v>1153.8000000000002</v>
      </c>
      <c r="Q172" s="176">
        <f t="shared" si="5"/>
        <v>1624.0601926229513</v>
      </c>
      <c r="R172" s="177">
        <v>10207</v>
      </c>
      <c r="S172" s="176">
        <v>188.4</v>
      </c>
      <c r="T172" s="176">
        <f t="shared" si="6"/>
        <v>265.18715573770493</v>
      </c>
    </row>
    <row r="173" spans="1:20" x14ac:dyDescent="0.2">
      <c r="A173" s="171">
        <v>3</v>
      </c>
      <c r="B173" s="171"/>
      <c r="C173" s="179">
        <f>+E173-E172</f>
        <v>159.71767174999997</v>
      </c>
      <c r="D173" s="171">
        <f>+G173-G172</f>
        <v>141.40667174999999</v>
      </c>
      <c r="E173" s="171">
        <v>521.64594124999996</v>
      </c>
      <c r="G173" s="171">
        <v>465.73394124999999</v>
      </c>
      <c r="I173" s="180">
        <v>123.1</v>
      </c>
      <c r="J173" s="168">
        <v>3</v>
      </c>
      <c r="L173" s="177">
        <v>19290</v>
      </c>
      <c r="M173" s="176">
        <v>722.70000000000027</v>
      </c>
      <c r="N173" s="176">
        <f t="shared" si="7"/>
        <v>1008.1645430544278</v>
      </c>
      <c r="O173" s="177">
        <v>12252</v>
      </c>
      <c r="P173" s="176">
        <v>1486.4999999999995</v>
      </c>
      <c r="Q173" s="176">
        <f t="shared" si="5"/>
        <v>2073.663474817221</v>
      </c>
      <c r="R173" s="177">
        <v>11007</v>
      </c>
      <c r="S173" s="176">
        <v>186.29999999999995</v>
      </c>
      <c r="T173" s="176">
        <f t="shared" si="6"/>
        <v>259.8879955320877</v>
      </c>
    </row>
    <row r="174" spans="1:20" x14ac:dyDescent="0.2">
      <c r="A174" s="171">
        <v>4</v>
      </c>
      <c r="B174" s="171"/>
      <c r="C174" s="179">
        <f>+E174-E173</f>
        <v>170.05706974999998</v>
      </c>
      <c r="D174" s="171">
        <f>+G174-G173</f>
        <v>152.54014889999991</v>
      </c>
      <c r="E174" s="171">
        <v>691.70301099999995</v>
      </c>
      <c r="G174" s="171">
        <v>618.27409014999989</v>
      </c>
      <c r="I174" s="176">
        <v>124.7</v>
      </c>
      <c r="J174" s="168">
        <v>4</v>
      </c>
      <c r="L174" s="177">
        <v>16976</v>
      </c>
      <c r="M174" s="176">
        <v>703.10000000000014</v>
      </c>
      <c r="N174" s="176">
        <f t="shared" si="7"/>
        <v>968.23786353916091</v>
      </c>
      <c r="O174" s="177">
        <v>7247</v>
      </c>
      <c r="P174" s="176">
        <v>1160</v>
      </c>
      <c r="Q174" s="176">
        <f t="shared" si="5"/>
        <v>1597.4341085271319</v>
      </c>
      <c r="R174" s="177">
        <v>10145</v>
      </c>
      <c r="S174" s="176">
        <v>269.60000000000014</v>
      </c>
      <c r="T174" s="176">
        <f t="shared" si="6"/>
        <v>371.26572039561631</v>
      </c>
    </row>
    <row r="175" spans="1:20" x14ac:dyDescent="0.2">
      <c r="A175" s="171">
        <v>1</v>
      </c>
      <c r="B175" s="171">
        <v>2009</v>
      </c>
      <c r="C175" s="179">
        <f>+E175</f>
        <v>191.37959499999999</v>
      </c>
      <c r="D175" s="171">
        <f>+G175</f>
        <v>172.55938714999999</v>
      </c>
      <c r="E175" s="171">
        <v>191.37959499999999</v>
      </c>
      <c r="G175" s="171">
        <v>172.55938714999999</v>
      </c>
      <c r="I175" s="176">
        <v>125</v>
      </c>
      <c r="J175" s="168">
        <v>1</v>
      </c>
      <c r="K175" s="168">
        <v>2009</v>
      </c>
      <c r="L175" s="177">
        <v>18865</v>
      </c>
      <c r="M175" s="176">
        <v>739.59999999999991</v>
      </c>
      <c r="N175" s="176">
        <f t="shared" si="7"/>
        <v>1016.0575493333332</v>
      </c>
      <c r="O175" s="177">
        <v>6194</v>
      </c>
      <c r="P175" s="176">
        <v>1049.9000000000001</v>
      </c>
      <c r="Q175" s="176">
        <f t="shared" si="5"/>
        <v>1442.3456206666667</v>
      </c>
      <c r="R175" s="177">
        <v>8619</v>
      </c>
      <c r="S175" s="176">
        <v>213.2</v>
      </c>
      <c r="T175" s="176">
        <f t="shared" si="6"/>
        <v>292.89273866666667</v>
      </c>
    </row>
    <row r="176" spans="1:20" x14ac:dyDescent="0.2">
      <c r="A176" s="171">
        <v>2</v>
      </c>
      <c r="B176" s="171"/>
      <c r="C176" s="179">
        <f>+E176-E175</f>
        <v>178.90604250000001</v>
      </c>
      <c r="D176" s="171">
        <f>+G176-G175</f>
        <v>160.765232725</v>
      </c>
      <c r="E176" s="171">
        <v>370.28563750000001</v>
      </c>
      <c r="G176" s="171">
        <v>333.324619875</v>
      </c>
      <c r="I176" s="176">
        <v>125.7</v>
      </c>
      <c r="J176" s="168">
        <v>2</v>
      </c>
      <c r="L176" s="177">
        <v>14610</v>
      </c>
      <c r="M176" s="176">
        <v>603.80000000000018</v>
      </c>
      <c r="N176" s="176">
        <f t="shared" si="7"/>
        <v>824.87710289048016</v>
      </c>
      <c r="O176" s="177">
        <v>5486</v>
      </c>
      <c r="P176" s="176">
        <v>1077.9000000000001</v>
      </c>
      <c r="Q176" s="176">
        <f t="shared" si="5"/>
        <v>1472.5654673826571</v>
      </c>
      <c r="R176" s="177">
        <v>11296</v>
      </c>
      <c r="S176" s="176">
        <v>235.3</v>
      </c>
      <c r="T176" s="176">
        <f t="shared" si="6"/>
        <v>321.45343211349774</v>
      </c>
    </row>
    <row r="177" spans="1:20" x14ac:dyDescent="0.2">
      <c r="A177" s="171">
        <v>3</v>
      </c>
      <c r="B177" s="171"/>
      <c r="C177" s="179">
        <f>+E177-E176</f>
        <v>160.23377500000004</v>
      </c>
      <c r="D177" s="171">
        <f>+G177-G176</f>
        <v>142.31202375000004</v>
      </c>
      <c r="E177" s="171">
        <v>530.51941250000004</v>
      </c>
      <c r="G177" s="171">
        <v>475.63664362500003</v>
      </c>
      <c r="I177" s="176">
        <v>125.4</v>
      </c>
      <c r="J177" s="168">
        <v>3</v>
      </c>
      <c r="L177" s="177">
        <v>19220</v>
      </c>
      <c r="M177" s="176">
        <v>795.69999999999982</v>
      </c>
      <c r="N177" s="176">
        <f t="shared" si="7"/>
        <v>1089.6405057150448</v>
      </c>
      <c r="O177" s="177">
        <v>13278</v>
      </c>
      <c r="P177" s="176">
        <v>1278.0999999999999</v>
      </c>
      <c r="Q177" s="176">
        <f t="shared" si="5"/>
        <v>1750.244477006911</v>
      </c>
      <c r="R177" s="177">
        <v>11383</v>
      </c>
      <c r="S177" s="176">
        <v>231.79999999999995</v>
      </c>
      <c r="T177" s="176">
        <f t="shared" si="6"/>
        <v>317.42952020202011</v>
      </c>
    </row>
    <row r="178" spans="1:20" x14ac:dyDescent="0.2">
      <c r="A178" s="171">
        <v>4</v>
      </c>
      <c r="B178" s="171"/>
      <c r="C178" s="179">
        <f>+E178-E177</f>
        <v>179.8571388695641</v>
      </c>
      <c r="D178" s="171">
        <f>+G178-G177</f>
        <v>163.53199924456408</v>
      </c>
      <c r="E178" s="171">
        <v>710.37655136956414</v>
      </c>
      <c r="G178" s="171">
        <v>639.16864286956411</v>
      </c>
      <c r="I178" s="176">
        <v>126.6</v>
      </c>
      <c r="J178" s="168">
        <v>4</v>
      </c>
      <c r="L178" s="177">
        <v>16838</v>
      </c>
      <c r="M178" s="176">
        <v>759.30000000000018</v>
      </c>
      <c r="N178" s="176">
        <f t="shared" si="7"/>
        <v>1029.9380706951029</v>
      </c>
      <c r="O178" s="177">
        <v>6227</v>
      </c>
      <c r="P178" s="176">
        <v>1192.2000000000003</v>
      </c>
      <c r="Q178" s="176">
        <f t="shared" si="5"/>
        <v>1617.1370576619279</v>
      </c>
      <c r="R178" s="177">
        <v>10409</v>
      </c>
      <c r="S178" s="176">
        <v>276.40000000000009</v>
      </c>
      <c r="T178" s="176">
        <f t="shared" si="6"/>
        <v>374.91753291205913</v>
      </c>
    </row>
    <row r="179" spans="1:20" x14ac:dyDescent="0.2">
      <c r="A179" s="171">
        <v>1</v>
      </c>
      <c r="B179" s="171">
        <v>2010</v>
      </c>
      <c r="C179" s="179">
        <f>+E179</f>
        <v>204.63648875000001</v>
      </c>
      <c r="D179" s="171">
        <f>+G179</f>
        <v>186.506571025</v>
      </c>
      <c r="E179" s="171">
        <v>204.63648875000001</v>
      </c>
      <c r="G179" s="171">
        <v>186.506571025</v>
      </c>
      <c r="I179" s="176">
        <v>128.69999999999999</v>
      </c>
      <c r="J179" s="168">
        <v>1</v>
      </c>
      <c r="K179" s="168">
        <v>2010</v>
      </c>
      <c r="L179" s="177">
        <v>40484.70904761905</v>
      </c>
      <c r="M179" s="176">
        <v>1693.2251146266974</v>
      </c>
      <c r="N179" s="176">
        <f t="shared" si="7"/>
        <v>2259.2670690624768</v>
      </c>
      <c r="O179" s="177">
        <v>6690</v>
      </c>
      <c r="P179" s="176">
        <v>1648.5</v>
      </c>
      <c r="Q179" s="176">
        <f t="shared" si="5"/>
        <v>2199.5904331779334</v>
      </c>
      <c r="R179" s="177">
        <v>7227</v>
      </c>
      <c r="S179" s="176">
        <v>243.10000000000002</v>
      </c>
      <c r="T179" s="176">
        <f t="shared" si="6"/>
        <v>324.36787037037044</v>
      </c>
    </row>
    <row r="180" spans="1:20" x14ac:dyDescent="0.2">
      <c r="A180" s="171">
        <v>2</v>
      </c>
      <c r="B180" s="171"/>
      <c r="C180" s="179">
        <f>+E180-E179</f>
        <v>188.95691625000001</v>
      </c>
      <c r="D180" s="171">
        <f>+G180-G179</f>
        <v>170.46253197500002</v>
      </c>
      <c r="E180" s="171">
        <v>393.59340500000002</v>
      </c>
      <c r="G180" s="171">
        <v>356.96910300000002</v>
      </c>
      <c r="I180" s="176">
        <v>128.9</v>
      </c>
      <c r="J180" s="168">
        <v>2</v>
      </c>
      <c r="L180" s="177">
        <v>20633.79583333333</v>
      </c>
      <c r="M180" s="176">
        <v>864.97098885712671</v>
      </c>
      <c r="N180" s="176">
        <f t="shared" si="7"/>
        <v>1152.3384193353972</v>
      </c>
      <c r="O180" s="177">
        <v>5716</v>
      </c>
      <c r="P180" s="176">
        <v>1381.6999999999998</v>
      </c>
      <c r="Q180" s="176">
        <f t="shared" si="5"/>
        <v>1840.739186061546</v>
      </c>
      <c r="R180" s="177">
        <v>10696</v>
      </c>
      <c r="S180" s="176">
        <v>201.60000000000002</v>
      </c>
      <c r="T180" s="176">
        <f t="shared" si="6"/>
        <v>268.57712955779675</v>
      </c>
    </row>
    <row r="181" spans="1:20" x14ac:dyDescent="0.2">
      <c r="A181" s="171">
        <v>3</v>
      </c>
      <c r="B181" s="171"/>
      <c r="C181" s="179">
        <f>+E181-E180</f>
        <v>172.07737875000004</v>
      </c>
      <c r="D181" s="171">
        <f>+G181-G180</f>
        <v>154.15607493749997</v>
      </c>
      <c r="E181" s="171">
        <v>565.67078375000006</v>
      </c>
      <c r="G181" s="171">
        <v>511.12517793749998</v>
      </c>
      <c r="I181" s="176">
        <v>127.8</v>
      </c>
      <c r="J181" s="168">
        <v>3</v>
      </c>
      <c r="L181" s="177">
        <v>19149.335833333338</v>
      </c>
      <c r="M181" s="176">
        <v>861.71516601647909</v>
      </c>
      <c r="N181" s="176">
        <f t="shared" si="7"/>
        <v>1157.8819936479515</v>
      </c>
      <c r="O181" s="177">
        <v>9089</v>
      </c>
      <c r="P181" s="176">
        <v>1286.1999999999998</v>
      </c>
      <c r="Q181" s="176">
        <f t="shared" si="5"/>
        <v>1728.2599621804902</v>
      </c>
      <c r="R181" s="177">
        <v>11532</v>
      </c>
      <c r="S181" s="176">
        <v>200.69999999999993</v>
      </c>
      <c r="T181" s="176">
        <f t="shared" si="6"/>
        <v>269.67950117370884</v>
      </c>
    </row>
    <row r="182" spans="1:20" x14ac:dyDescent="0.2">
      <c r="A182" s="171">
        <v>4</v>
      </c>
      <c r="B182" s="171"/>
      <c r="C182" s="179">
        <f>+E182-E181</f>
        <v>192.96143124999992</v>
      </c>
      <c r="D182" s="171">
        <f>+G182-G181</f>
        <v>174.39946771249993</v>
      </c>
      <c r="E182" s="171">
        <v>758.63221499999997</v>
      </c>
      <c r="G182" s="171">
        <v>685.52464564999991</v>
      </c>
      <c r="I182" s="176">
        <v>129</v>
      </c>
      <c r="J182" s="168">
        <v>4</v>
      </c>
      <c r="L182" s="177">
        <v>22322.361666666664</v>
      </c>
      <c r="M182" s="176">
        <v>889.84894905372039</v>
      </c>
      <c r="N182" s="176">
        <f t="shared" ref="N182" si="8">M182/I182*$I$69</f>
        <v>1184.5625522128623</v>
      </c>
      <c r="O182" s="177">
        <v>5858</v>
      </c>
      <c r="P182" s="176">
        <v>1310.8000000000011</v>
      </c>
      <c r="Q182" s="176">
        <f t="shared" si="5"/>
        <v>1744.9305245478049</v>
      </c>
      <c r="R182" s="177">
        <v>9548</v>
      </c>
      <c r="S182" s="176">
        <v>205</v>
      </c>
      <c r="T182" s="176">
        <f t="shared" si="6"/>
        <v>272.89499354005164</v>
      </c>
    </row>
    <row r="183" spans="1:20" x14ac:dyDescent="0.2">
      <c r="A183" s="171">
        <v>1</v>
      </c>
      <c r="B183" s="171">
        <v>2011</v>
      </c>
      <c r="C183" s="179">
        <f>+E183</f>
        <v>204.00503875000001</v>
      </c>
      <c r="D183" s="171">
        <f>+G183</f>
        <v>184.8599929625</v>
      </c>
      <c r="E183" s="171">
        <v>204.00503875000001</v>
      </c>
      <c r="G183" s="171">
        <v>184.8599929625</v>
      </c>
      <c r="I183" s="176">
        <v>130.19999999999999</v>
      </c>
      <c r="J183" s="168">
        <v>1</v>
      </c>
      <c r="K183" s="168">
        <v>2011</v>
      </c>
      <c r="L183" s="177">
        <v>26141.662648809524</v>
      </c>
      <c r="M183" s="176">
        <v>1061.4209517567813</v>
      </c>
      <c r="N183" s="176">
        <f t="shared" ref="N183:N186" si="9">M183/I183*$I$69</f>
        <v>1399.9357021733754</v>
      </c>
      <c r="O183" s="177">
        <v>5959</v>
      </c>
      <c r="P183" s="176">
        <v>1698.7</v>
      </c>
      <c r="Q183" s="176">
        <f t="shared" si="5"/>
        <v>2240.4596153353814</v>
      </c>
      <c r="R183" s="177">
        <v>6732</v>
      </c>
      <c r="S183" s="176">
        <v>156.5</v>
      </c>
      <c r="T183" s="176">
        <f t="shared" si="6"/>
        <v>206.41192076292884</v>
      </c>
    </row>
    <row r="184" spans="1:20" x14ac:dyDescent="0.2">
      <c r="A184" s="171">
        <v>2</v>
      </c>
      <c r="B184" s="171"/>
      <c r="C184" s="179">
        <f>+E184-E183</f>
        <v>188.74104374999999</v>
      </c>
      <c r="D184" s="171">
        <f>+G184-G183</f>
        <v>171.33320521249996</v>
      </c>
      <c r="E184" s="168">
        <v>392.7460825</v>
      </c>
      <c r="G184" s="168">
        <v>356.19319817499996</v>
      </c>
      <c r="I184" s="176">
        <v>131</v>
      </c>
      <c r="J184" s="168">
        <v>2</v>
      </c>
      <c r="L184" s="185">
        <v>18851.951101190472</v>
      </c>
      <c r="M184" s="186">
        <v>776.58308820124375</v>
      </c>
      <c r="N184" s="176">
        <f t="shared" si="9"/>
        <v>1018.000638693016</v>
      </c>
      <c r="O184" s="177">
        <v>7524</v>
      </c>
      <c r="P184" s="176">
        <v>1533.4000000000003</v>
      </c>
      <c r="Q184" s="176">
        <f t="shared" si="5"/>
        <v>2010.0903600508909</v>
      </c>
      <c r="R184" s="177">
        <v>10017</v>
      </c>
      <c r="S184" s="176">
        <v>197.79999999999995</v>
      </c>
      <c r="T184" s="176">
        <f t="shared" si="6"/>
        <v>259.29038295165384</v>
      </c>
    </row>
    <row r="185" spans="1:20" x14ac:dyDescent="0.2">
      <c r="A185" s="171">
        <v>3</v>
      </c>
      <c r="C185" s="179">
        <f>+E185-E184</f>
        <v>169.93391749999995</v>
      </c>
      <c r="D185" s="171">
        <f>+G185-G184</f>
        <v>151.69380182500004</v>
      </c>
      <c r="E185" s="168">
        <v>562.67999999999995</v>
      </c>
      <c r="G185" s="168">
        <v>507.887</v>
      </c>
      <c r="I185" s="176">
        <v>129.4</v>
      </c>
      <c r="J185" s="168">
        <v>3</v>
      </c>
      <c r="L185" s="185">
        <v>24107.386250000007</v>
      </c>
      <c r="M185" s="186">
        <v>914.64669811090494</v>
      </c>
      <c r="N185" s="176">
        <f t="shared" si="9"/>
        <v>1213.8094437984032</v>
      </c>
      <c r="O185" s="177">
        <v>10171</v>
      </c>
      <c r="P185" s="176">
        <v>1285.3999999999996</v>
      </c>
      <c r="Q185" s="176">
        <f t="shared" si="5"/>
        <v>1705.828777691911</v>
      </c>
      <c r="R185" s="177">
        <v>10339</v>
      </c>
      <c r="S185" s="176">
        <v>167.29999999999995</v>
      </c>
      <c r="T185" s="176">
        <f t="shared" si="6"/>
        <v>222.02050296239042</v>
      </c>
    </row>
    <row r="186" spans="1:20" x14ac:dyDescent="0.2">
      <c r="A186" s="168">
        <v>4</v>
      </c>
      <c r="C186" s="179">
        <f>+E186-E185</f>
        <v>202.17554500000006</v>
      </c>
      <c r="D186" s="171">
        <f>+G186-G185</f>
        <v>178.91908595000001</v>
      </c>
      <c r="E186" s="168">
        <v>764.85554500000001</v>
      </c>
      <c r="G186" s="168">
        <v>686.80608595000001</v>
      </c>
      <c r="I186" s="168">
        <v>130.5</v>
      </c>
      <c r="J186" s="168">
        <v>4</v>
      </c>
      <c r="L186" s="185">
        <v>18022.572976190484</v>
      </c>
      <c r="M186" s="176">
        <v>777.38419736292576</v>
      </c>
      <c r="N186" s="176">
        <f t="shared" si="9"/>
        <v>1022.9551990190342</v>
      </c>
      <c r="O186" s="185">
        <v>8775.7956028314002</v>
      </c>
      <c r="P186" s="176">
        <v>1286.8626975018997</v>
      </c>
      <c r="Q186" s="176">
        <f t="shared" si="5"/>
        <v>1693.3748991795592</v>
      </c>
      <c r="R186" s="185">
        <v>9645.4866500746648</v>
      </c>
      <c r="S186" s="176">
        <v>181.103452008619</v>
      </c>
      <c r="T186" s="176">
        <f t="shared" si="6"/>
        <v>238.31294541484107</v>
      </c>
    </row>
    <row r="187" spans="1:20" x14ac:dyDescent="0.2">
      <c r="A187" s="168">
        <v>1</v>
      </c>
      <c r="B187" s="168">
        <v>2012</v>
      </c>
      <c r="C187" s="179">
        <f>+E187</f>
        <v>195.82938625</v>
      </c>
      <c r="D187" s="171">
        <f>+G187</f>
        <v>177.0717714875</v>
      </c>
      <c r="E187" s="168">
        <v>195.82938625</v>
      </c>
      <c r="G187" s="168">
        <v>177.0717714875</v>
      </c>
      <c r="I187" s="168">
        <v>131.69999999999999</v>
      </c>
      <c r="J187" s="168">
        <v>1</v>
      </c>
      <c r="K187" s="168">
        <v>2012</v>
      </c>
      <c r="L187" s="185">
        <v>18517.39324404762</v>
      </c>
      <c r="M187" s="176">
        <v>869.15461769403078</v>
      </c>
      <c r="N187" s="176">
        <f t="shared" ref="N187:N193" si="10">M187/I187*$I$69</f>
        <v>1133.2942477448194</v>
      </c>
      <c r="O187" s="177">
        <v>6822.44890070785</v>
      </c>
      <c r="P187" s="176">
        <v>1150.314057295883</v>
      </c>
      <c r="Q187" s="176">
        <f t="shared" si="5"/>
        <v>1499.8991867432633</v>
      </c>
      <c r="R187" s="177">
        <v>7564.3716625186662</v>
      </c>
      <c r="S187" s="176">
        <v>175.73767321176348</v>
      </c>
      <c r="T187" s="176">
        <f t="shared" si="6"/>
        <v>229.14506821738098</v>
      </c>
    </row>
    <row r="188" spans="1:20" x14ac:dyDescent="0.2">
      <c r="A188" s="168">
        <v>2</v>
      </c>
      <c r="C188" s="179">
        <f>+E188-E187</f>
        <v>182.75061374999999</v>
      </c>
      <c r="D188" s="171">
        <f>+G188-G187</f>
        <v>165.12822851249999</v>
      </c>
      <c r="E188" s="187">
        <v>378.58</v>
      </c>
      <c r="G188" s="187">
        <v>342.2</v>
      </c>
      <c r="I188" s="168">
        <v>131.69999999999999</v>
      </c>
      <c r="J188" s="168">
        <v>2</v>
      </c>
      <c r="L188" s="185">
        <v>14087.60675595238</v>
      </c>
      <c r="M188" s="176">
        <v>635.43152402028181</v>
      </c>
      <c r="N188" s="176">
        <f t="shared" si="10"/>
        <v>828.54175350123683</v>
      </c>
      <c r="O188" s="177">
        <v>4838.55109929215</v>
      </c>
      <c r="P188" s="176">
        <v>1037.7970664905204</v>
      </c>
      <c r="Q188" s="176">
        <f t="shared" si="5"/>
        <v>1353.1878239346688</v>
      </c>
      <c r="R188" s="177">
        <v>10002.628337481334</v>
      </c>
      <c r="S188" s="176">
        <v>184.20744441885319</v>
      </c>
      <c r="T188" s="176">
        <f t="shared" si="6"/>
        <v>240.18883740792623</v>
      </c>
    </row>
    <row r="189" spans="1:20" x14ac:dyDescent="0.2">
      <c r="A189" s="171">
        <v>3</v>
      </c>
      <c r="C189" s="179">
        <f>+E189-E188</f>
        <v>165.72960875000007</v>
      </c>
      <c r="D189" s="171">
        <f>+G189-G188</f>
        <v>148.24155396250001</v>
      </c>
      <c r="E189" s="168">
        <v>544.30960875000005</v>
      </c>
      <c r="G189" s="168">
        <v>490.4415539625</v>
      </c>
      <c r="I189" s="168">
        <v>130</v>
      </c>
      <c r="J189" s="168">
        <v>3</v>
      </c>
      <c r="L189" s="188">
        <v>20999.460714285713</v>
      </c>
      <c r="M189" s="189">
        <v>864.77367174435972</v>
      </c>
      <c r="N189" s="176">
        <f t="shared" si="10"/>
        <v>1142.3272164274902</v>
      </c>
      <c r="O189" s="188">
        <v>6828.0536397386386</v>
      </c>
      <c r="P189" s="189">
        <v>1132.0609213635664</v>
      </c>
      <c r="Q189" s="176">
        <f t="shared" si="5"/>
        <v>1495.4016795158254</v>
      </c>
      <c r="R189" s="188">
        <v>10877.781177428844</v>
      </c>
      <c r="S189" s="189">
        <v>190.02859425457928</v>
      </c>
      <c r="T189" s="176">
        <f t="shared" si="6"/>
        <v>251.01924608619805</v>
      </c>
    </row>
    <row r="190" spans="1:20" x14ac:dyDescent="0.2">
      <c r="A190" s="171">
        <v>4</v>
      </c>
      <c r="C190" s="179">
        <f>+E190-E189</f>
        <v>166.80539124999996</v>
      </c>
      <c r="D190" s="171">
        <f>+G190-G189</f>
        <v>151.72844603749996</v>
      </c>
      <c r="E190" s="168">
        <v>711.11500000000001</v>
      </c>
      <c r="G190" s="168">
        <v>642.16999999999996</v>
      </c>
      <c r="I190" s="168">
        <v>132</v>
      </c>
      <c r="J190" s="168">
        <v>4</v>
      </c>
      <c r="L190" s="188">
        <v>17946.539285714287</v>
      </c>
      <c r="M190" s="189">
        <v>826.79347775776318</v>
      </c>
      <c r="N190" s="176">
        <f t="shared" si="10"/>
        <v>1075.6092497983868</v>
      </c>
      <c r="O190" s="188">
        <v>5621.9463602613596</v>
      </c>
      <c r="P190" s="189">
        <v>1071.0118577206574</v>
      </c>
      <c r="Q190" s="176">
        <f t="shared" ref="Q190:Q232" si="11">P190/I190*$I$69</f>
        <v>1393.3228693727156</v>
      </c>
      <c r="R190" s="188">
        <v>8525.2188225711561</v>
      </c>
      <c r="S190" s="189">
        <v>190.41732478586363</v>
      </c>
      <c r="T190" s="176">
        <f t="shared" ref="T190:T232" si="12">S190/I190*$I$69</f>
        <v>247.72163952839728</v>
      </c>
    </row>
    <row r="191" spans="1:20" x14ac:dyDescent="0.2">
      <c r="A191" s="168">
        <v>1</v>
      </c>
      <c r="B191" s="168">
        <v>2013</v>
      </c>
      <c r="C191" s="179">
        <f>+E191</f>
        <v>199.180995</v>
      </c>
      <c r="D191" s="171">
        <f>+G191</f>
        <v>183.65288545000001</v>
      </c>
      <c r="E191" s="168">
        <v>199.180995</v>
      </c>
      <c r="G191" s="168">
        <v>183.65288545000001</v>
      </c>
      <c r="I191" s="168">
        <v>133</v>
      </c>
      <c r="J191" s="168">
        <v>1</v>
      </c>
      <c r="K191" s="168">
        <f>B191</f>
        <v>2013</v>
      </c>
      <c r="L191" s="188">
        <v>21974.571815476189</v>
      </c>
      <c r="M191" s="189">
        <v>1023.0812127444322</v>
      </c>
      <c r="N191" s="176">
        <f t="shared" si="10"/>
        <v>1320.9606668485737</v>
      </c>
      <c r="O191" s="188">
        <v>5520.4451678348678</v>
      </c>
      <c r="P191" s="189">
        <v>1148.1840804128565</v>
      </c>
      <c r="Q191" s="176">
        <f t="shared" si="11"/>
        <v>1482.4883788633892</v>
      </c>
      <c r="R191" s="188">
        <v>5958.3970505452735</v>
      </c>
      <c r="S191" s="189">
        <v>167.84779905693762</v>
      </c>
      <c r="T191" s="176">
        <f t="shared" si="12"/>
        <v>216.71822120215589</v>
      </c>
    </row>
    <row r="192" spans="1:20" x14ac:dyDescent="0.2">
      <c r="A192" s="168">
        <v>2</v>
      </c>
      <c r="C192" s="179">
        <f>+E192-E191</f>
        <v>205.01500500000003</v>
      </c>
      <c r="D192" s="171">
        <f>+G192-G191</f>
        <v>185.63411454999996</v>
      </c>
      <c r="E192" s="168">
        <v>404.19600000000003</v>
      </c>
      <c r="G192" s="168">
        <v>369.28699999999998</v>
      </c>
      <c r="I192" s="168">
        <v>134.30000000000001</v>
      </c>
      <c r="J192" s="168">
        <v>2</v>
      </c>
      <c r="L192" s="188">
        <v>23960.428184523811</v>
      </c>
      <c r="M192" s="189">
        <v>1011.581560458749</v>
      </c>
      <c r="N192" s="176">
        <f t="shared" si="10"/>
        <v>1293.4698472460532</v>
      </c>
      <c r="O192" s="188">
        <v>6388.5548321651322</v>
      </c>
      <c r="P192" s="189">
        <v>1133.7065185307133</v>
      </c>
      <c r="Q192" s="176">
        <f t="shared" si="11"/>
        <v>1449.6262631366687</v>
      </c>
      <c r="R192" s="188">
        <v>10154.602949454726</v>
      </c>
      <c r="S192" s="189">
        <v>176.1673175310234</v>
      </c>
      <c r="T192" s="176">
        <f t="shared" si="12"/>
        <v>225.25827101204055</v>
      </c>
    </row>
    <row r="193" spans="1:20" x14ac:dyDescent="0.2">
      <c r="A193" s="168">
        <v>3</v>
      </c>
      <c r="C193" s="179">
        <f>+E193-E192</f>
        <v>172.04383408071794</v>
      </c>
      <c r="D193" s="171">
        <f>+G193-G192</f>
        <v>153.21019910313902</v>
      </c>
      <c r="E193" s="168">
        <v>576.23983408071797</v>
      </c>
      <c r="G193" s="168">
        <v>522.497199103139</v>
      </c>
      <c r="I193" s="168">
        <v>134.19999999999999</v>
      </c>
      <c r="J193" s="168">
        <v>3</v>
      </c>
      <c r="L193" s="188">
        <v>18388.581422924897</v>
      </c>
      <c r="M193" s="189">
        <v>735.52528494140915</v>
      </c>
      <c r="N193" s="176">
        <f t="shared" si="10"/>
        <v>941.18827584818212</v>
      </c>
      <c r="O193" s="188">
        <v>11492.955434782609</v>
      </c>
      <c r="P193" s="189">
        <v>1323.3889549928699</v>
      </c>
      <c r="Q193" s="176">
        <f t="shared" si="11"/>
        <v>1693.4267173772089</v>
      </c>
      <c r="R193" s="188">
        <v>11786.02326086957</v>
      </c>
      <c r="S193" s="189">
        <v>172.41802435151402</v>
      </c>
      <c r="T193" s="176">
        <f t="shared" si="12"/>
        <v>220.62847652814298</v>
      </c>
    </row>
    <row r="194" spans="1:20" x14ac:dyDescent="0.2">
      <c r="A194" s="171">
        <v>4</v>
      </c>
      <c r="C194" s="179">
        <f>+E194-E193</f>
        <v>204.099832585949</v>
      </c>
      <c r="D194" s="171">
        <f>+G194-G193</f>
        <v>188.07946756352794</v>
      </c>
      <c r="E194" s="168">
        <v>780.33966666666697</v>
      </c>
      <c r="G194" s="168">
        <v>710.57666666666694</v>
      </c>
      <c r="I194" s="168">
        <v>135.30000000000001</v>
      </c>
      <c r="J194" s="168">
        <v>4</v>
      </c>
      <c r="L194" s="188">
        <v>18420.418577075106</v>
      </c>
      <c r="M194" s="188">
        <v>895.71090498583999</v>
      </c>
      <c r="N194" s="176">
        <f>M194/I194*$I$69</f>
        <v>1136.8455930002897</v>
      </c>
      <c r="O194" s="188">
        <v>7745.0445652173912</v>
      </c>
      <c r="P194" s="188">
        <v>1212.6630411771803</v>
      </c>
      <c r="Q194" s="176">
        <f t="shared" si="11"/>
        <v>1539.124539494582</v>
      </c>
      <c r="R194" s="188">
        <v>11621.97673913043</v>
      </c>
      <c r="S194" s="188">
        <v>180.100371437175</v>
      </c>
      <c r="T194" s="176">
        <f t="shared" si="12"/>
        <v>228.5852638684849</v>
      </c>
    </row>
    <row r="195" spans="1:20" x14ac:dyDescent="0.2">
      <c r="A195" s="171">
        <v>1</v>
      </c>
      <c r="B195" s="168">
        <v>2014</v>
      </c>
      <c r="C195" s="179">
        <f>E195</f>
        <v>196.17699999999999</v>
      </c>
      <c r="D195" s="171">
        <f>G195</f>
        <v>179.55199999999999</v>
      </c>
      <c r="E195" s="168">
        <v>196.17699999999999</v>
      </c>
      <c r="G195" s="168">
        <v>179.55199999999999</v>
      </c>
      <c r="I195" s="168">
        <v>135.80000000000001</v>
      </c>
      <c r="J195" s="168">
        <f>A195</f>
        <v>1</v>
      </c>
      <c r="K195" s="168">
        <f>B195</f>
        <v>2014</v>
      </c>
      <c r="L195" s="188">
        <v>19713</v>
      </c>
      <c r="M195" s="188">
        <v>886.67647724495987</v>
      </c>
      <c r="N195" s="176">
        <f>M195/I195*$I$69</f>
        <v>1121.2354871710336</v>
      </c>
      <c r="O195" s="188">
        <v>7032</v>
      </c>
      <c r="P195" s="188">
        <v>1484.9150299297401</v>
      </c>
      <c r="Q195" s="176">
        <f t="shared" ref="Q195" si="13">P195/I195*$I$69</f>
        <v>1877.7304571833063</v>
      </c>
      <c r="R195" s="188">
        <v>8004</v>
      </c>
      <c r="S195" s="188">
        <v>165.16263465729782</v>
      </c>
      <c r="T195" s="176">
        <f t="shared" ref="T195" si="14">S195/I195*$I$69</f>
        <v>208.85431370394389</v>
      </c>
    </row>
    <row r="196" spans="1:20" x14ac:dyDescent="0.2">
      <c r="A196" s="168">
        <v>2</v>
      </c>
      <c r="C196" s="179">
        <f>+E196-E195</f>
        <v>197.965</v>
      </c>
      <c r="D196" s="171">
        <f>+G196-G195</f>
        <v>179.76700000000002</v>
      </c>
      <c r="E196" s="168">
        <v>394.142</v>
      </c>
      <c r="G196" s="168">
        <v>359.31900000000002</v>
      </c>
      <c r="I196" s="168">
        <v>136.69999999999999</v>
      </c>
      <c r="J196" s="168">
        <v>2</v>
      </c>
      <c r="L196" s="188">
        <v>16691</v>
      </c>
      <c r="M196" s="188">
        <v>732.96206934555016</v>
      </c>
      <c r="N196" s="176">
        <f t="shared" ref="N196:N231" si="15">M196/I196*$I$69</f>
        <v>920.75567342092279</v>
      </c>
      <c r="O196" s="188">
        <v>6228</v>
      </c>
      <c r="P196" s="188">
        <v>1158.7677611998799</v>
      </c>
      <c r="Q196" s="176">
        <f t="shared" si="11"/>
        <v>1455.6578504187885</v>
      </c>
      <c r="R196" s="188">
        <v>11579</v>
      </c>
      <c r="S196" s="188">
        <v>167.32102845142202</v>
      </c>
      <c r="T196" s="176">
        <f t="shared" si="12"/>
        <v>210.19066698339481</v>
      </c>
    </row>
    <row r="197" spans="1:20" x14ac:dyDescent="0.2">
      <c r="A197" s="168">
        <v>3</v>
      </c>
      <c r="C197" s="179">
        <f>+E197-E196</f>
        <v>192.10452006852</v>
      </c>
      <c r="D197" s="171">
        <f>+G197-G196</f>
        <v>173.47352006851992</v>
      </c>
      <c r="E197" s="168">
        <v>586.24652006852</v>
      </c>
      <c r="G197" s="168">
        <v>532.79252006851993</v>
      </c>
      <c r="I197" s="168">
        <v>137</v>
      </c>
      <c r="J197" s="168">
        <v>3</v>
      </c>
      <c r="L197" s="188">
        <v>21817</v>
      </c>
      <c r="M197" s="188">
        <v>1080.59231996894</v>
      </c>
      <c r="N197" s="176">
        <f t="shared" si="15"/>
        <v>1354.4804062267608</v>
      </c>
      <c r="O197" s="188">
        <v>20407</v>
      </c>
      <c r="P197" s="188">
        <v>1259.8740491119995</v>
      </c>
      <c r="Q197" s="176">
        <f t="shared" si="11"/>
        <v>1579.2030743701985</v>
      </c>
      <c r="R197" s="188">
        <v>11684</v>
      </c>
      <c r="S197" s="188">
        <v>177.03184293206914</v>
      </c>
      <c r="T197" s="176">
        <f t="shared" si="12"/>
        <v>221.90252336477224</v>
      </c>
    </row>
    <row r="198" spans="1:20" x14ac:dyDescent="0.2">
      <c r="A198" s="168">
        <v>4</v>
      </c>
      <c r="C198" s="179">
        <f>+E198-E197</f>
        <v>196.808833167682</v>
      </c>
      <c r="D198" s="171">
        <f>+G198-G197</f>
        <v>184.73883316768206</v>
      </c>
      <c r="E198" s="168">
        <v>783.055353236202</v>
      </c>
      <c r="G198" s="168">
        <v>717.53135323620199</v>
      </c>
      <c r="I198" s="168">
        <v>137.9</v>
      </c>
      <c r="J198" s="168">
        <v>4</v>
      </c>
      <c r="L198" s="188">
        <v>20183</v>
      </c>
      <c r="M198" s="188">
        <v>869.67426416194962</v>
      </c>
      <c r="N198" s="176">
        <f t="shared" si="15"/>
        <v>1082.9883124340633</v>
      </c>
      <c r="O198" s="188">
        <v>12863</v>
      </c>
      <c r="P198" s="188">
        <v>1106.850761909501</v>
      </c>
      <c r="Q198" s="176">
        <f t="shared" si="11"/>
        <v>1378.3395555712409</v>
      </c>
      <c r="R198" s="188">
        <v>9690</v>
      </c>
      <c r="S198" s="188">
        <v>175.42101671448501</v>
      </c>
      <c r="T198" s="176">
        <f t="shared" si="12"/>
        <v>218.44835323505686</v>
      </c>
    </row>
    <row r="199" spans="1:20" x14ac:dyDescent="0.2">
      <c r="A199" s="168">
        <v>1</v>
      </c>
      <c r="B199" s="168">
        <v>2015</v>
      </c>
      <c r="C199" s="179">
        <f>E199</f>
        <v>219.418599054541</v>
      </c>
      <c r="D199" s="171">
        <f>G199</f>
        <v>202.59159905454101</v>
      </c>
      <c r="E199" s="168">
        <v>219.418599054541</v>
      </c>
      <c r="G199" s="168">
        <v>202.59159905454101</v>
      </c>
      <c r="I199" s="168">
        <v>138.4</v>
      </c>
      <c r="J199" s="168">
        <v>1</v>
      </c>
      <c r="K199" s="168">
        <v>2015</v>
      </c>
      <c r="L199" s="188">
        <v>19630</v>
      </c>
      <c r="M199" s="188">
        <v>957.60520650282388</v>
      </c>
      <c r="N199" s="176">
        <f t="shared" si="15"/>
        <v>1188.1788734274471</v>
      </c>
      <c r="O199" s="188">
        <v>9848</v>
      </c>
      <c r="P199" s="188">
        <v>1279.8360091262539</v>
      </c>
      <c r="Q199" s="176">
        <f t="shared" si="11"/>
        <v>1587.9969085057683</v>
      </c>
      <c r="R199" s="188">
        <v>7135</v>
      </c>
      <c r="S199" s="188">
        <v>155.36971992416409</v>
      </c>
      <c r="T199" s="176">
        <f t="shared" si="12"/>
        <v>192.7798820752202</v>
      </c>
    </row>
    <row r="200" spans="1:20" x14ac:dyDescent="0.2">
      <c r="A200" s="168">
        <v>2</v>
      </c>
      <c r="C200" s="179">
        <f>+E200-E199</f>
        <v>188.69592411436798</v>
      </c>
      <c r="D200" s="171">
        <f>+G200-G199</f>
        <v>171.45081948058601</v>
      </c>
      <c r="E200" s="168">
        <v>408.11452316890899</v>
      </c>
      <c r="G200" s="168">
        <v>374.04241853512701</v>
      </c>
      <c r="I200" s="168">
        <v>139.6</v>
      </c>
      <c r="J200" s="168">
        <v>2</v>
      </c>
      <c r="L200" s="188">
        <v>15703.949675889351</v>
      </c>
      <c r="M200" s="188">
        <v>739.71582874915612</v>
      </c>
      <c r="N200" s="176">
        <f t="shared" si="15"/>
        <v>909.93613368260412</v>
      </c>
      <c r="O200" s="188">
        <v>5422.7168724637304</v>
      </c>
      <c r="P200" s="188">
        <v>1206.7408437095464</v>
      </c>
      <c r="Q200" s="176">
        <f t="shared" si="11"/>
        <v>1484.4309868814621</v>
      </c>
      <c r="R200" s="188">
        <v>9988.3050621118018</v>
      </c>
      <c r="S200" s="188">
        <v>168.85276765034422</v>
      </c>
      <c r="T200" s="176">
        <f t="shared" si="12"/>
        <v>207.70845855383703</v>
      </c>
    </row>
    <row r="201" spans="1:20" x14ac:dyDescent="0.2">
      <c r="A201" s="168">
        <v>3</v>
      </c>
      <c r="C201" s="179">
        <f>+E201-E200</f>
        <v>180.38826158445403</v>
      </c>
      <c r="D201" s="171">
        <f>+G201-G200</f>
        <v>162.29720926756397</v>
      </c>
      <c r="E201" s="168">
        <v>588.50278475336302</v>
      </c>
      <c r="G201" s="168">
        <v>536.33962780269098</v>
      </c>
      <c r="I201" s="168">
        <v>139.69999999999999</v>
      </c>
      <c r="J201" s="168">
        <v>3</v>
      </c>
      <c r="L201" s="188">
        <v>22728.974837944646</v>
      </c>
      <c r="M201" s="188">
        <v>979.87465749478997</v>
      </c>
      <c r="N201" s="176">
        <f t="shared" si="15"/>
        <v>1204.4964852976252</v>
      </c>
      <c r="O201" s="188">
        <v>8619.8584362319707</v>
      </c>
      <c r="P201" s="188">
        <v>1341.1049733657396</v>
      </c>
      <c r="Q201" s="176">
        <f t="shared" si="11"/>
        <v>1648.5335287312373</v>
      </c>
      <c r="R201" s="188">
        <v>10649.652531055901</v>
      </c>
      <c r="S201" s="188">
        <v>131.16322330640469</v>
      </c>
      <c r="T201" s="176">
        <f t="shared" si="12"/>
        <v>161.23045969653728</v>
      </c>
    </row>
    <row r="202" spans="1:20" x14ac:dyDescent="0.2">
      <c r="A202" s="168">
        <v>4</v>
      </c>
      <c r="C202" s="179">
        <f>+E202-E201</f>
        <v>195.22963867497901</v>
      </c>
      <c r="D202" s="171">
        <f>+G202-G201</f>
        <v>179.89113138755602</v>
      </c>
      <c r="E202" s="168">
        <v>783.73242342834203</v>
      </c>
      <c r="G202" s="168">
        <v>716.230759190247</v>
      </c>
      <c r="I202" s="168">
        <v>141.69999999999999</v>
      </c>
      <c r="J202" s="168">
        <v>4</v>
      </c>
      <c r="L202" s="188">
        <v>17661.404213438705</v>
      </c>
      <c r="M202" s="188">
        <v>882.4718984768997</v>
      </c>
      <c r="N202" s="176">
        <f t="shared" si="15"/>
        <v>1069.4548438440147</v>
      </c>
      <c r="O202" s="188">
        <v>7193.856491304301</v>
      </c>
      <c r="P202" s="188">
        <v>1425.3376484527203</v>
      </c>
      <c r="Q202" s="176">
        <f t="shared" si="11"/>
        <v>1727.3459414196873</v>
      </c>
      <c r="R202" s="188">
        <v>9159.825978260902</v>
      </c>
      <c r="S202" s="188">
        <v>158.55842389179503</v>
      </c>
      <c r="T202" s="176">
        <f t="shared" si="12"/>
        <v>192.15464510090749</v>
      </c>
    </row>
    <row r="203" spans="1:20" x14ac:dyDescent="0.2">
      <c r="A203" s="168">
        <v>1</v>
      </c>
      <c r="B203" s="168">
        <v>2016</v>
      </c>
      <c r="C203" s="179">
        <f>E203</f>
        <v>217.297581707322</v>
      </c>
      <c r="D203" s="171">
        <f>G203</f>
        <v>201.19677375494101</v>
      </c>
      <c r="E203" s="168">
        <v>217.297581707322</v>
      </c>
      <c r="G203" s="168">
        <v>201.19677375494101</v>
      </c>
      <c r="I203" s="168">
        <v>142.69999999999999</v>
      </c>
      <c r="J203" s="168">
        <v>1</v>
      </c>
      <c r="K203" s="168">
        <v>2016</v>
      </c>
      <c r="L203" s="188">
        <v>20668.165818181998</v>
      </c>
      <c r="M203" s="188">
        <v>1021.6300324660001</v>
      </c>
      <c r="N203" s="176">
        <f t="shared" si="15"/>
        <v>1229.4223263270042</v>
      </c>
      <c r="O203" s="188">
        <v>6682.5362000000005</v>
      </c>
      <c r="P203" s="188">
        <v>1267.176908724</v>
      </c>
      <c r="Q203" s="176">
        <f t="shared" si="11"/>
        <v>1524.9116935520087</v>
      </c>
      <c r="R203" s="188">
        <v>6340.7358571430004</v>
      </c>
      <c r="S203" s="188">
        <v>128.592957756</v>
      </c>
      <c r="T203" s="176">
        <f t="shared" si="12"/>
        <v>154.74785220638384</v>
      </c>
    </row>
    <row r="204" spans="1:20" x14ac:dyDescent="0.2">
      <c r="A204" s="168">
        <v>2</v>
      </c>
      <c r="C204" s="179">
        <f>+E204-E203</f>
        <v>210.94903078835901</v>
      </c>
      <c r="D204" s="171">
        <f>+G204-G203</f>
        <v>192.89311593057502</v>
      </c>
      <c r="E204" s="168">
        <v>428.24661249568101</v>
      </c>
      <c r="G204" s="168">
        <v>394.08988968551603</v>
      </c>
      <c r="I204" s="168">
        <v>144.30000000000001</v>
      </c>
      <c r="J204" s="168">
        <v>2</v>
      </c>
      <c r="L204" s="188">
        <v>19039.287573122998</v>
      </c>
      <c r="M204" s="188">
        <v>795.20392340999979</v>
      </c>
      <c r="N204" s="176">
        <f t="shared" si="15"/>
        <v>946.33216270024968</v>
      </c>
      <c r="O204" s="188">
        <v>5385.3991579709982</v>
      </c>
      <c r="P204" s="188">
        <v>991.5183596400002</v>
      </c>
      <c r="Q204" s="176">
        <f t="shared" si="11"/>
        <v>1179.9560917801755</v>
      </c>
      <c r="R204" s="188">
        <v>10107.700518632999</v>
      </c>
      <c r="S204" s="188">
        <v>152.61472035099999</v>
      </c>
      <c r="T204" s="176">
        <f t="shared" si="12"/>
        <v>181.61909683535583</v>
      </c>
    </row>
    <row r="205" spans="1:20" x14ac:dyDescent="0.2">
      <c r="A205" s="168">
        <v>3</v>
      </c>
      <c r="C205" s="179">
        <f>+E205-E204</f>
        <v>193.64755294266695</v>
      </c>
      <c r="D205" s="171">
        <f>+G205-G204</f>
        <v>175.641874720337</v>
      </c>
      <c r="E205" s="168">
        <v>621.89416543834795</v>
      </c>
      <c r="G205" s="168">
        <v>569.73176440585303</v>
      </c>
      <c r="I205" s="168">
        <v>145.30000000000001</v>
      </c>
      <c r="J205" s="168">
        <v>3</v>
      </c>
      <c r="L205" s="188">
        <v>25325.005330874006</v>
      </c>
      <c r="M205" s="188">
        <v>1404.3111468839998</v>
      </c>
      <c r="N205" s="176">
        <f t="shared" si="15"/>
        <v>1659.6982893280506</v>
      </c>
      <c r="O205" s="188">
        <v>9666.7747891530034</v>
      </c>
      <c r="P205" s="188">
        <v>1492.4533452979995</v>
      </c>
      <c r="Q205" s="176">
        <f t="shared" si="11"/>
        <v>1763.8699725407973</v>
      </c>
      <c r="R205" s="188">
        <v>10325.156290487997</v>
      </c>
      <c r="S205" s="188">
        <v>149.15188867200001</v>
      </c>
      <c r="T205" s="176">
        <f t="shared" si="12"/>
        <v>176.2765573913189</v>
      </c>
    </row>
    <row r="206" spans="1:20" x14ac:dyDescent="0.2">
      <c r="A206" s="168">
        <v>4</v>
      </c>
      <c r="C206" s="179">
        <f>+E206-E205</f>
        <v>194.66297676649504</v>
      </c>
      <c r="D206" s="171">
        <f>+G206-G205</f>
        <v>178.45454935802093</v>
      </c>
      <c r="E206" s="168">
        <v>816.55714220484299</v>
      </c>
      <c r="G206" s="168">
        <v>748.18631376387395</v>
      </c>
      <c r="I206" s="168">
        <v>146.69999999999999</v>
      </c>
      <c r="J206" s="168">
        <v>4</v>
      </c>
      <c r="L206" s="188">
        <v>18369.446222722992</v>
      </c>
      <c r="M206" s="188">
        <v>962.00640138500057</v>
      </c>
      <c r="N206" s="176">
        <f t="shared" si="15"/>
        <v>1126.1059823165513</v>
      </c>
      <c r="O206" s="188">
        <v>6575.4640743699983</v>
      </c>
      <c r="P206" s="188">
        <v>1222.1149542560006</v>
      </c>
      <c r="Q206" s="176">
        <f t="shared" si="11"/>
        <v>1430.5839951634844</v>
      </c>
      <c r="R206" s="188">
        <v>7957.0224983410008</v>
      </c>
      <c r="S206" s="188">
        <v>147.86469469900001</v>
      </c>
      <c r="T206" s="176">
        <f t="shared" si="12"/>
        <v>173.08753562785864</v>
      </c>
    </row>
    <row r="207" spans="1:20" x14ac:dyDescent="0.2">
      <c r="A207" s="168">
        <v>1</v>
      </c>
      <c r="B207" s="168">
        <v>2017</v>
      </c>
      <c r="C207" s="179">
        <f>E207</f>
        <v>227.02914608932699</v>
      </c>
      <c r="D207" s="171">
        <f>G207</f>
        <v>210.737716871462</v>
      </c>
      <c r="E207" s="168">
        <v>227.02914608932699</v>
      </c>
      <c r="G207" s="168">
        <v>210.737716871462</v>
      </c>
      <c r="I207" s="168">
        <v>146.4</v>
      </c>
      <c r="J207" s="168">
        <v>1</v>
      </c>
      <c r="K207" s="168">
        <v>2017</v>
      </c>
      <c r="L207" s="188">
        <v>20188.970584052</v>
      </c>
      <c r="M207" s="188">
        <v>1029.1484993670001</v>
      </c>
      <c r="N207" s="176">
        <f t="shared" si="15"/>
        <v>1207.1698663254685</v>
      </c>
      <c r="O207" s="188">
        <v>7124.2571060979999</v>
      </c>
      <c r="P207" s="188">
        <v>1296.4468783369998</v>
      </c>
      <c r="Q207" s="176">
        <f t="shared" si="11"/>
        <v>1520.7053265711932</v>
      </c>
      <c r="R207" s="188">
        <v>6121.3819215860003</v>
      </c>
      <c r="S207" s="188">
        <v>141.149656131</v>
      </c>
      <c r="T207" s="176">
        <f t="shared" si="12"/>
        <v>165.56562209277686</v>
      </c>
    </row>
    <row r="208" spans="1:20" x14ac:dyDescent="0.2">
      <c r="A208" s="168">
        <v>2</v>
      </c>
      <c r="C208" s="179">
        <f>+E208-E207</f>
        <v>200.76722202181199</v>
      </c>
      <c r="D208" s="171">
        <f>+G208-G207</f>
        <v>183.70797761744905</v>
      </c>
      <c r="E208" s="168">
        <v>427.79636811113897</v>
      </c>
      <c r="G208" s="168">
        <v>394.44569448891104</v>
      </c>
      <c r="I208" s="168">
        <v>147.4</v>
      </c>
      <c r="J208" s="168">
        <v>2</v>
      </c>
      <c r="L208" s="188">
        <v>16357.538075795001</v>
      </c>
      <c r="M208" s="188">
        <v>768.50776898899994</v>
      </c>
      <c r="N208" s="176">
        <f t="shared" si="15"/>
        <v>895.32806110240972</v>
      </c>
      <c r="O208" s="188">
        <v>5007.3623026510004</v>
      </c>
      <c r="P208" s="188">
        <v>1681.8190342150001</v>
      </c>
      <c r="Q208" s="176">
        <f t="shared" si="11"/>
        <v>1959.3553062056244</v>
      </c>
      <c r="R208" s="188">
        <v>7194.9193664359991</v>
      </c>
      <c r="S208" s="188">
        <v>119.946167266</v>
      </c>
      <c r="T208" s="176">
        <f t="shared" si="12"/>
        <v>139.73986172737082</v>
      </c>
    </row>
    <row r="209" spans="1:20" x14ac:dyDescent="0.2">
      <c r="A209" s="168">
        <v>3</v>
      </c>
      <c r="C209" s="179">
        <f>+E209-E208</f>
        <v>195.05863188886104</v>
      </c>
      <c r="D209" s="171">
        <f>+G209-G208</f>
        <v>176.76630551108894</v>
      </c>
      <c r="E209" s="168">
        <v>622.85500000000002</v>
      </c>
      <c r="G209" s="168">
        <v>571.21199999999999</v>
      </c>
      <c r="I209" s="168">
        <v>147.30000000000001</v>
      </c>
      <c r="J209" s="168">
        <v>3</v>
      </c>
      <c r="L209" s="188">
        <v>19399</v>
      </c>
      <c r="M209" s="188">
        <v>907</v>
      </c>
      <c r="N209" s="176">
        <f t="shared" si="15"/>
        <v>1057.3918477031002</v>
      </c>
      <c r="O209" s="188">
        <v>8892</v>
      </c>
      <c r="P209" s="188">
        <v>954</v>
      </c>
      <c r="Q209" s="176">
        <f t="shared" si="11"/>
        <v>1112.1850305498981</v>
      </c>
      <c r="R209" s="188">
        <v>8727</v>
      </c>
      <c r="S209" s="188">
        <v>128</v>
      </c>
      <c r="T209" s="176">
        <f t="shared" si="12"/>
        <v>149.22398732744963</v>
      </c>
    </row>
    <row r="210" spans="1:20" x14ac:dyDescent="0.2">
      <c r="A210" s="168">
        <v>4</v>
      </c>
      <c r="C210" s="179">
        <f>+E210-E209</f>
        <v>225.423</v>
      </c>
      <c r="D210" s="171">
        <f>+G210-G209</f>
        <v>208.21799999999996</v>
      </c>
      <c r="E210" s="168">
        <v>848.27800000000002</v>
      </c>
      <c r="G210" s="168">
        <v>779.43</v>
      </c>
      <c r="I210" s="168">
        <v>148.4</v>
      </c>
      <c r="J210" s="168">
        <v>4</v>
      </c>
      <c r="L210" s="188">
        <v>23333</v>
      </c>
      <c r="M210" s="188">
        <v>1141</v>
      </c>
      <c r="N210" s="176">
        <f t="shared" si="15"/>
        <v>1320.3320361635219</v>
      </c>
      <c r="O210" s="188">
        <v>6366</v>
      </c>
      <c r="P210" s="188">
        <v>1205</v>
      </c>
      <c r="Q210" s="176">
        <f t="shared" si="11"/>
        <v>1394.3909759658579</v>
      </c>
      <c r="R210" s="188">
        <v>7520</v>
      </c>
      <c r="S210" s="188">
        <v>124</v>
      </c>
      <c r="T210" s="176">
        <f t="shared" si="12"/>
        <v>143.48919586702607</v>
      </c>
    </row>
    <row r="211" spans="1:20" x14ac:dyDescent="0.2">
      <c r="A211" s="168">
        <v>1</v>
      </c>
      <c r="B211" s="168">
        <v>2018</v>
      </c>
      <c r="C211" s="179">
        <f>E211</f>
        <v>241.52799999999999</v>
      </c>
      <c r="D211" s="179">
        <f>G211</f>
        <v>222.678</v>
      </c>
      <c r="E211" s="168">
        <v>241.52799999999999</v>
      </c>
      <c r="G211" s="168">
        <v>222.678</v>
      </c>
      <c r="I211" s="168">
        <v>149.69999999999999</v>
      </c>
      <c r="J211" s="168">
        <v>1</v>
      </c>
      <c r="K211" s="168">
        <v>2018</v>
      </c>
      <c r="L211" s="188">
        <v>25111</v>
      </c>
      <c r="M211" s="188">
        <v>1175</v>
      </c>
      <c r="N211" s="176">
        <f t="shared" si="15"/>
        <v>1347.8683756401692</v>
      </c>
      <c r="O211" s="188">
        <v>6317</v>
      </c>
      <c r="P211" s="188">
        <v>1262</v>
      </c>
      <c r="Q211" s="176">
        <f t="shared" si="11"/>
        <v>1447.667991538633</v>
      </c>
      <c r="R211" s="188">
        <v>5433</v>
      </c>
      <c r="S211" s="188">
        <v>116</v>
      </c>
      <c r="T211" s="176">
        <f t="shared" si="12"/>
        <v>133.06615453128481</v>
      </c>
    </row>
    <row r="212" spans="1:20" x14ac:dyDescent="0.2">
      <c r="A212" s="168">
        <v>2</v>
      </c>
      <c r="C212" s="179">
        <f>+E212-E211</f>
        <v>226.77080239162902</v>
      </c>
      <c r="D212" s="179">
        <f>+G212-G211</f>
        <v>208.83864191330298</v>
      </c>
      <c r="E212" s="168">
        <v>468.29880239162901</v>
      </c>
      <c r="G212" s="168">
        <v>431.51664191330298</v>
      </c>
      <c r="I212" s="168">
        <v>150.80000000000001</v>
      </c>
      <c r="J212" s="168">
        <v>2</v>
      </c>
      <c r="L212" s="188">
        <v>20973.437462450995</v>
      </c>
      <c r="M212" s="188">
        <v>1076.7915513600001</v>
      </c>
      <c r="N212" s="176">
        <f t="shared" si="15"/>
        <v>1226.201139462886</v>
      </c>
      <c r="O212" s="188">
        <v>5869.5992710140017</v>
      </c>
      <c r="P212" s="188">
        <v>1471.9660798479999</v>
      </c>
      <c r="Q212" s="176">
        <f t="shared" si="11"/>
        <v>1676.2078807924263</v>
      </c>
      <c r="R212" s="188">
        <v>9319.6839472049996</v>
      </c>
      <c r="S212" s="188">
        <v>135.61776245999999</v>
      </c>
      <c r="T212" s="176">
        <f t="shared" si="12"/>
        <v>154.43532654934646</v>
      </c>
    </row>
    <row r="213" spans="1:20" x14ac:dyDescent="0.2">
      <c r="A213" s="168">
        <v>3</v>
      </c>
      <c r="C213" s="179">
        <f>+E213-E212</f>
        <v>230.04425590433516</v>
      </c>
      <c r="D213" s="179">
        <f>+G213-G212</f>
        <v>207.39460472346803</v>
      </c>
      <c r="E213" s="168">
        <v>698.34305829596417</v>
      </c>
      <c r="G213" s="168">
        <v>638.91124663677101</v>
      </c>
      <c r="I213" s="168">
        <v>152.30000000000001</v>
      </c>
      <c r="J213" s="168">
        <v>3</v>
      </c>
      <c r="L213" s="188">
        <v>22635.655438734771</v>
      </c>
      <c r="M213" s="188">
        <v>1212.1884087902995</v>
      </c>
      <c r="N213" s="176">
        <f t="shared" si="15"/>
        <v>1366.7895229317587</v>
      </c>
      <c r="O213" s="188">
        <v>10333.380031159912</v>
      </c>
      <c r="P213" s="188">
        <v>1822.4517080118057</v>
      </c>
      <c r="Q213" s="176">
        <f t="shared" si="11"/>
        <v>2054.8851007785333</v>
      </c>
      <c r="R213" s="188">
        <v>9726.2967189440697</v>
      </c>
      <c r="S213" s="188">
        <v>150.27129325880639</v>
      </c>
      <c r="T213" s="176">
        <f t="shared" si="12"/>
        <v>169.43672100322266</v>
      </c>
    </row>
    <row r="214" spans="1:20" x14ac:dyDescent="0.2">
      <c r="A214" s="168">
        <v>4</v>
      </c>
      <c r="C214" s="179">
        <f>+E214-E213</f>
        <v>212.66674917787782</v>
      </c>
      <c r="D214" s="179">
        <f>+G214-G213</f>
        <v>195.66619934230232</v>
      </c>
      <c r="E214" s="168">
        <v>911.00980747384199</v>
      </c>
      <c r="G214" s="168">
        <v>834.57744597907333</v>
      </c>
      <c r="I214" s="168">
        <v>153.6</v>
      </c>
      <c r="J214" s="168">
        <v>4</v>
      </c>
      <c r="L214" s="188">
        <v>22335.438371541502</v>
      </c>
      <c r="M214" s="188">
        <v>1078.6341079945755</v>
      </c>
      <c r="N214" s="176">
        <f t="shared" si="15"/>
        <v>1205.9084852448686</v>
      </c>
      <c r="O214" s="188">
        <v>7362.2217963768126</v>
      </c>
      <c r="P214" s="188">
        <v>1452.0805351783911</v>
      </c>
      <c r="Q214" s="176">
        <f t="shared" si="11"/>
        <v>1623.4200510182068</v>
      </c>
      <c r="R214" s="188">
        <v>8182.2589673913026</v>
      </c>
      <c r="S214" s="188">
        <v>116.53210966099653</v>
      </c>
      <c r="T214" s="176">
        <f t="shared" si="12"/>
        <v>130.28241810835445</v>
      </c>
    </row>
    <row r="215" spans="1:20" x14ac:dyDescent="0.2">
      <c r="A215" s="168">
        <v>1</v>
      </c>
      <c r="B215" s="168">
        <v>2019</v>
      </c>
      <c r="C215" s="179">
        <f>E215</f>
        <v>242.05576995515696</v>
      </c>
      <c r="D215" s="179">
        <f>G215</f>
        <v>223.58363596412556</v>
      </c>
      <c r="E215" s="168">
        <v>242.05576995515696</v>
      </c>
      <c r="G215" s="168">
        <v>223.58363596412556</v>
      </c>
      <c r="I215" s="168">
        <v>154.1</v>
      </c>
      <c r="J215" s="168">
        <v>1</v>
      </c>
      <c r="K215" s="168">
        <v>2019</v>
      </c>
      <c r="L215" s="188">
        <v>22394.924612648225</v>
      </c>
      <c r="M215" s="188">
        <v>1151.1138601930163</v>
      </c>
      <c r="N215" s="176">
        <f t="shared" si="15"/>
        <v>1282.764882414637</v>
      </c>
      <c r="O215" s="188">
        <v>6179.0660115942028</v>
      </c>
      <c r="P215" s="188">
        <v>1384.5030606846908</v>
      </c>
      <c r="Q215" s="176">
        <f t="shared" si="11"/>
        <v>1542.8464266289939</v>
      </c>
      <c r="R215" s="188">
        <v>6840.1016739130437</v>
      </c>
      <c r="S215" s="188">
        <v>122.43916062391185</v>
      </c>
      <c r="T215" s="176">
        <f t="shared" si="12"/>
        <v>136.44232852373401</v>
      </c>
    </row>
    <row r="216" spans="1:20" x14ac:dyDescent="0.2">
      <c r="A216" s="168">
        <v>2</v>
      </c>
      <c r="C216" s="179">
        <f>+E216-E215</f>
        <v>221.71122705530604</v>
      </c>
      <c r="D216" s="179">
        <f>+G216-G215</f>
        <v>199.97176164424542</v>
      </c>
      <c r="E216" s="168">
        <v>463.766997010463</v>
      </c>
      <c r="G216" s="168">
        <v>423.55539760837098</v>
      </c>
      <c r="I216" s="168">
        <v>154.6</v>
      </c>
      <c r="J216" s="168">
        <v>2</v>
      </c>
      <c r="L216" s="188">
        <v>19703.243703557309</v>
      </c>
      <c r="M216" s="188">
        <v>1006.9446819648526</v>
      </c>
      <c r="N216" s="176">
        <f t="shared" si="15"/>
        <v>1118.4782431426004</v>
      </c>
      <c r="O216" s="188">
        <v>8628.701004347824</v>
      </c>
      <c r="P216" s="188">
        <v>1346.7424148398591</v>
      </c>
      <c r="Q216" s="176">
        <f t="shared" si="11"/>
        <v>1495.9134469794897</v>
      </c>
      <c r="R216" s="188">
        <v>10227.612341614906</v>
      </c>
      <c r="S216" s="188">
        <v>141.53554504088498</v>
      </c>
      <c r="T216" s="176">
        <f t="shared" si="12"/>
        <v>157.21263600167168</v>
      </c>
    </row>
    <row r="217" spans="1:20" x14ac:dyDescent="0.2">
      <c r="A217" s="168">
        <v>3</v>
      </c>
      <c r="C217" s="179">
        <f>+E217-E216</f>
        <v>200.66800298953694</v>
      </c>
      <c r="D217" s="179">
        <f>+G217-G216</f>
        <v>183.517602391629</v>
      </c>
      <c r="E217" s="168">
        <v>664.43499999999995</v>
      </c>
      <c r="G217" s="168">
        <v>607.07299999999998</v>
      </c>
      <c r="I217" s="168">
        <v>154.69999999999999</v>
      </c>
      <c r="J217" s="168">
        <v>3</v>
      </c>
      <c r="L217" s="188">
        <v>26165.077849802379</v>
      </c>
      <c r="M217" s="188">
        <v>1402.3482904344257</v>
      </c>
      <c r="N217" s="176">
        <f t="shared" si="15"/>
        <v>1556.671567881554</v>
      </c>
      <c r="O217" s="188">
        <v>13748.462299275363</v>
      </c>
      <c r="P217" s="188">
        <v>1484.9789315777889</v>
      </c>
      <c r="Q217" s="176">
        <f t="shared" si="11"/>
        <v>1648.3954075161785</v>
      </c>
      <c r="R217" s="188">
        <v>10507.793672360251</v>
      </c>
      <c r="S217" s="188">
        <v>144.78676128055025</v>
      </c>
      <c r="T217" s="176">
        <f t="shared" si="12"/>
        <v>160.7200124451719</v>
      </c>
    </row>
    <row r="218" spans="1:20" x14ac:dyDescent="0.2">
      <c r="A218" s="168">
        <v>4</v>
      </c>
      <c r="C218" s="179">
        <f>+E218-E217</f>
        <v>216.91973572496272</v>
      </c>
      <c r="D218" s="179">
        <f>+G218-G217</f>
        <v>199.72038857997018</v>
      </c>
      <c r="E218" s="168">
        <v>881.35473572496267</v>
      </c>
      <c r="G218" s="168">
        <v>806.79338857997016</v>
      </c>
      <c r="I218" s="168">
        <v>156.1</v>
      </c>
      <c r="J218" s="168">
        <v>4</v>
      </c>
      <c r="L218" s="188">
        <v>22621.988837944664</v>
      </c>
      <c r="M218" s="188">
        <v>1317.7971704198299</v>
      </c>
      <c r="N218" s="176">
        <f t="shared" si="15"/>
        <v>1449.6964825498819</v>
      </c>
      <c r="O218" s="188">
        <v>7776.9221253623255</v>
      </c>
      <c r="P218" s="188">
        <v>1227.7391162265512</v>
      </c>
      <c r="Q218" s="176">
        <f t="shared" si="11"/>
        <v>1350.62444982751</v>
      </c>
      <c r="R218" s="188">
        <v>9597.5708897515542</v>
      </c>
      <c r="S218" s="188">
        <v>133.20019148427383</v>
      </c>
      <c r="T218" s="176">
        <f t="shared" si="12"/>
        <v>146.5322990549478</v>
      </c>
    </row>
    <row r="219" spans="1:20" x14ac:dyDescent="0.2">
      <c r="A219" s="168">
        <v>1</v>
      </c>
      <c r="B219" s="168">
        <v>2020</v>
      </c>
      <c r="C219" s="179">
        <f>E219</f>
        <v>245.16278393124065</v>
      </c>
      <c r="D219" s="179">
        <f>G219</f>
        <v>227.94719714499254</v>
      </c>
      <c r="E219" s="168">
        <v>245.16278393124065</v>
      </c>
      <c r="G219" s="168">
        <v>227.94719714499254</v>
      </c>
      <c r="I219" s="168">
        <v>155.52000000000001</v>
      </c>
      <c r="J219" s="168">
        <v>1</v>
      </c>
      <c r="K219" s="168">
        <v>2020</v>
      </c>
      <c r="L219" s="188">
        <v>22417.308750988144</v>
      </c>
      <c r="M219" s="188">
        <v>1187.0066434405767</v>
      </c>
      <c r="N219" s="176">
        <f t="shared" si="15"/>
        <v>1310.6849708888255</v>
      </c>
      <c r="O219" s="188">
        <v>7817.2878601449283</v>
      </c>
      <c r="P219" s="188">
        <v>1773.3957103534681</v>
      </c>
      <c r="Q219" s="176">
        <f t="shared" si="11"/>
        <v>1958.1719427127741</v>
      </c>
      <c r="R219" s="188">
        <v>8173.2696444099374</v>
      </c>
      <c r="S219" s="188">
        <v>145.83786039029874</v>
      </c>
      <c r="T219" s="176">
        <f t="shared" si="12"/>
        <v>161.03321144530429</v>
      </c>
    </row>
    <row r="220" spans="1:20" x14ac:dyDescent="0.2">
      <c r="A220" s="168">
        <v>2</v>
      </c>
      <c r="C220" s="179">
        <f>+E220-E219</f>
        <v>219.4338294469357</v>
      </c>
      <c r="D220" s="179">
        <f>+G220-G219</f>
        <v>199.23928355754859</v>
      </c>
      <c r="E220" s="187">
        <v>464.59661337817636</v>
      </c>
      <c r="G220" s="168">
        <v>427.18648070254113</v>
      </c>
      <c r="I220" s="168">
        <v>156.5</v>
      </c>
      <c r="J220" s="168">
        <v>2</v>
      </c>
      <c r="L220" s="188">
        <v>20318.697663474304</v>
      </c>
      <c r="M220" s="188">
        <v>1003.3659178621033</v>
      </c>
      <c r="N220" s="176">
        <f t="shared" si="15"/>
        <v>1100.9723712882096</v>
      </c>
      <c r="O220" s="188">
        <v>6698.4276256020294</v>
      </c>
      <c r="P220" s="188">
        <v>1195.3385633418739</v>
      </c>
      <c r="Q220" s="176">
        <f t="shared" si="11"/>
        <v>1311.6199276320374</v>
      </c>
      <c r="R220" s="188">
        <v>9378.7613872911825</v>
      </c>
      <c r="S220" s="188">
        <v>125.6048434375343</v>
      </c>
      <c r="T220" s="176">
        <f t="shared" si="12"/>
        <v>137.82355954381924</v>
      </c>
    </row>
    <row r="221" spans="1:20" x14ac:dyDescent="0.2">
      <c r="A221" s="168">
        <v>3</v>
      </c>
      <c r="C221" s="179">
        <f>+E221-E220</f>
        <v>230.4091689088192</v>
      </c>
      <c r="D221" s="179">
        <f>+G221-G220</f>
        <v>212.03913512705532</v>
      </c>
      <c r="E221" s="187">
        <v>695.00578228699555</v>
      </c>
      <c r="G221" s="168">
        <v>639.22561582959645</v>
      </c>
      <c r="I221" s="168">
        <v>157.34</v>
      </c>
      <c r="J221" s="168">
        <v>3</v>
      </c>
      <c r="L221" s="188">
        <v>23115.129949173919</v>
      </c>
      <c r="M221" s="188">
        <v>1190.2908927373355</v>
      </c>
      <c r="N221" s="176">
        <f t="shared" si="15"/>
        <v>1299.1083745153276</v>
      </c>
      <c r="O221" s="188">
        <v>9381.5569490356484</v>
      </c>
      <c r="P221" s="188">
        <v>1044.8337260564822</v>
      </c>
      <c r="Q221" s="176">
        <f t="shared" si="11"/>
        <v>1140.353380655127</v>
      </c>
      <c r="R221" s="188">
        <v>12479.986334758509</v>
      </c>
      <c r="S221" s="188">
        <v>159.02277544572789</v>
      </c>
      <c r="T221" s="176">
        <f t="shared" si="12"/>
        <v>173.56078298231904</v>
      </c>
    </row>
    <row r="222" spans="1:20" x14ac:dyDescent="0.2">
      <c r="A222" s="168">
        <v>4</v>
      </c>
      <c r="C222" s="179">
        <f>+E222-E221</f>
        <v>210.53825269058302</v>
      </c>
      <c r="D222" s="179">
        <f>+G222-G221</f>
        <v>195.42257215246639</v>
      </c>
      <c r="E222" s="187">
        <v>905.54403497757858</v>
      </c>
      <c r="G222" s="168">
        <v>834.64818798206284</v>
      </c>
      <c r="I222" s="168">
        <v>156.08000000000001</v>
      </c>
      <c r="J222" s="168">
        <v>4</v>
      </c>
      <c r="L222" s="188">
        <v>24544.608407612643</v>
      </c>
      <c r="M222" s="188">
        <v>1241.5801516088959</v>
      </c>
      <c r="N222" s="176">
        <f t="shared" si="15"/>
        <v>1366.0258642036858</v>
      </c>
      <c r="O222" s="188">
        <v>8299.8127776884066</v>
      </c>
      <c r="P222" s="188">
        <v>1192.0542375158043</v>
      </c>
      <c r="Q222" s="176">
        <f t="shared" si="11"/>
        <v>1311.5358826170566</v>
      </c>
      <c r="R222" s="188">
        <v>9374.137683010551</v>
      </c>
      <c r="S222" s="188">
        <v>112.80928620726445</v>
      </c>
      <c r="T222" s="176">
        <f t="shared" si="12"/>
        <v>124.11635485779075</v>
      </c>
    </row>
    <row r="223" spans="1:20" x14ac:dyDescent="0.2">
      <c r="A223" s="168">
        <v>1</v>
      </c>
      <c r="B223" s="168">
        <v>2021</v>
      </c>
      <c r="C223" s="179">
        <f>E223</f>
        <v>246.03664372197312</v>
      </c>
      <c r="D223" s="179">
        <f>G223</f>
        <v>229.48208497757849</v>
      </c>
      <c r="E223" s="187">
        <v>246.03664372197312</v>
      </c>
      <c r="G223" s="168">
        <v>229.48208497757849</v>
      </c>
      <c r="I223" s="168">
        <v>155.52000000000001</v>
      </c>
      <c r="J223" s="168">
        <v>1</v>
      </c>
      <c r="K223" s="168">
        <v>2021</v>
      </c>
      <c r="L223" s="188">
        <v>34994.274094861663</v>
      </c>
      <c r="M223" s="188">
        <v>1823.5241188431366</v>
      </c>
      <c r="N223" s="176">
        <f t="shared" si="15"/>
        <v>2013.5234034523228</v>
      </c>
      <c r="O223" s="188">
        <v>8185.2405021739132</v>
      </c>
      <c r="P223" s="188">
        <v>1464.197591740502</v>
      </c>
      <c r="Q223" s="176">
        <f t="shared" si="11"/>
        <v>1616.7574027583457</v>
      </c>
      <c r="R223" s="188">
        <v>6121.5967593167707</v>
      </c>
      <c r="S223" s="188">
        <v>112.87324166947003</v>
      </c>
      <c r="T223" s="176">
        <f t="shared" si="12"/>
        <v>124.63389509166034</v>
      </c>
    </row>
    <row r="224" spans="1:20" x14ac:dyDescent="0.2">
      <c r="A224" s="168">
        <v>2</v>
      </c>
      <c r="C224" s="179">
        <f>+E224-E223</f>
        <v>241.94121614349774</v>
      </c>
      <c r="D224" s="179">
        <f>+G224-G223</f>
        <v>221.09553291479824</v>
      </c>
      <c r="E224" s="187">
        <v>487.97785986547086</v>
      </c>
      <c r="G224" s="168">
        <v>450.57761789237674</v>
      </c>
      <c r="I224" s="168">
        <v>160.69999999999999</v>
      </c>
      <c r="J224" s="168">
        <v>2</v>
      </c>
      <c r="L224" s="188">
        <v>20425.734197628459</v>
      </c>
      <c r="M224" s="188">
        <v>1061.5540769322004</v>
      </c>
      <c r="N224" s="176">
        <f t="shared" si="15"/>
        <v>1134.3776554622568</v>
      </c>
      <c r="O224" s="188">
        <v>6967.5044210144924</v>
      </c>
      <c r="P224" s="188">
        <v>1472.113681221721</v>
      </c>
      <c r="Q224" s="176">
        <f t="shared" si="11"/>
        <v>1573.1020233129996</v>
      </c>
      <c r="R224" s="188">
        <v>8820.4369021739112</v>
      </c>
      <c r="S224" s="188">
        <v>115.80617621183073</v>
      </c>
      <c r="T224" s="176">
        <f t="shared" si="12"/>
        <v>123.75058559321586</v>
      </c>
    </row>
    <row r="225" spans="1:20" x14ac:dyDescent="0.2">
      <c r="A225" s="168">
        <v>3</v>
      </c>
      <c r="C225" s="179">
        <f>+E225-E224</f>
        <v>223.16246838565024</v>
      </c>
      <c r="D225" s="179">
        <f>+G225-G224</f>
        <v>200.9504247085203</v>
      </c>
      <c r="E225" s="187">
        <v>711.1403282511211</v>
      </c>
      <c r="G225" s="168">
        <v>651.52804260089704</v>
      </c>
      <c r="I225" s="168">
        <v>162.66</v>
      </c>
      <c r="J225" s="168">
        <v>3</v>
      </c>
      <c r="L225" s="188">
        <v>24805.341992094851</v>
      </c>
      <c r="M225" s="188">
        <v>1156.0227184873836</v>
      </c>
      <c r="N225" s="176">
        <f t="shared" si="15"/>
        <v>1220.4416450263159</v>
      </c>
      <c r="O225" s="188">
        <v>11835.432255072465</v>
      </c>
      <c r="P225" s="188">
        <v>1387.9440913118756</v>
      </c>
      <c r="Q225" s="176">
        <f t="shared" si="11"/>
        <v>1465.2867481892029</v>
      </c>
      <c r="R225" s="188">
        <v>8162.7090062111811</v>
      </c>
      <c r="S225" s="188">
        <v>122.41533537856195</v>
      </c>
      <c r="T225" s="176">
        <f t="shared" si="12"/>
        <v>129.23688340774663</v>
      </c>
    </row>
    <row r="226" spans="1:20" x14ac:dyDescent="0.2">
      <c r="A226" s="168">
        <v>4</v>
      </c>
      <c r="C226" s="179">
        <f>+E226-E225</f>
        <v>240.67364342301937</v>
      </c>
      <c r="D226" s="179">
        <f>+G226-G225</f>
        <v>222.83402473841534</v>
      </c>
      <c r="E226" s="187">
        <v>951.81397167414048</v>
      </c>
      <c r="G226" s="168">
        <v>874.36206733931238</v>
      </c>
      <c r="I226" s="168">
        <v>165.17</v>
      </c>
      <c r="J226" s="168">
        <v>4</v>
      </c>
      <c r="L226" s="188">
        <v>23357.504896820246</v>
      </c>
      <c r="M226" s="188">
        <v>1294.0004472542644</v>
      </c>
      <c r="N226" s="176">
        <f t="shared" si="15"/>
        <v>1345.3481169161016</v>
      </c>
      <c r="O226" s="188">
        <v>7240.0729996128648</v>
      </c>
      <c r="P226" s="188">
        <v>1287.0604441566998</v>
      </c>
      <c r="Q226" s="176">
        <f t="shared" si="11"/>
        <v>1338.1327252069937</v>
      </c>
      <c r="R226" s="188">
        <v>8198.4054586074526</v>
      </c>
      <c r="S226" s="188">
        <v>109.38408217060596</v>
      </c>
      <c r="T226" s="176">
        <f t="shared" si="12"/>
        <v>113.72458895286978</v>
      </c>
    </row>
    <row r="227" spans="1:20" x14ac:dyDescent="0.2">
      <c r="A227" s="168">
        <v>1</v>
      </c>
      <c r="B227" s="168">
        <v>2022</v>
      </c>
      <c r="C227" s="179">
        <f>E227</f>
        <v>258.31884641255607</v>
      </c>
      <c r="D227" s="179">
        <f>G227</f>
        <v>238.37852713004486</v>
      </c>
      <c r="E227" s="187">
        <v>258.31884641255607</v>
      </c>
      <c r="G227" s="168">
        <v>238.37852713004486</v>
      </c>
      <c r="I227" s="168">
        <v>166.57</v>
      </c>
      <c r="J227" s="168">
        <v>1</v>
      </c>
      <c r="K227" s="168">
        <v>2022</v>
      </c>
      <c r="L227" s="188">
        <v>24505.067470355731</v>
      </c>
      <c r="M227" s="188">
        <v>1376.8794156428476</v>
      </c>
      <c r="N227" s="176">
        <f t="shared" si="15"/>
        <v>1419.4841223014646</v>
      </c>
      <c r="O227" s="188">
        <v>6900.0468369565224</v>
      </c>
      <c r="P227" s="188">
        <v>1583.5781374260632</v>
      </c>
      <c r="Q227" s="176">
        <f t="shared" si="11"/>
        <v>1632.5787116590193</v>
      </c>
      <c r="R227" s="188">
        <v>6778.6444332298142</v>
      </c>
      <c r="S227" s="188">
        <v>123.13727232676555</v>
      </c>
      <c r="T227" s="176">
        <f t="shared" si="12"/>
        <v>126.94750240691727</v>
      </c>
    </row>
    <row r="228" spans="1:20" x14ac:dyDescent="0.2">
      <c r="A228" s="168">
        <v>2</v>
      </c>
      <c r="C228" s="179">
        <f>+E228-E227</f>
        <v>242.59168475336321</v>
      </c>
      <c r="D228" s="179">
        <f>+G228-G227</f>
        <v>221.26676780269054</v>
      </c>
      <c r="E228" s="187">
        <v>500.91053116591928</v>
      </c>
      <c r="G228" s="168">
        <v>459.6452949327354</v>
      </c>
      <c r="I228" s="168">
        <v>169.93</v>
      </c>
      <c r="J228" s="168">
        <v>2</v>
      </c>
      <c r="L228" s="188">
        <v>18109.505441201181</v>
      </c>
      <c r="M228" s="188">
        <v>1059.8182311147266</v>
      </c>
      <c r="N228" s="176">
        <f t="shared" si="15"/>
        <v>1071.0080771865894</v>
      </c>
      <c r="O228" s="188">
        <v>6398.5711338452893</v>
      </c>
      <c r="P228" s="188">
        <v>1382.5138049967145</v>
      </c>
      <c r="Q228" s="176">
        <f t="shared" si="11"/>
        <v>1397.1107577721607</v>
      </c>
      <c r="R228" s="188">
        <v>11377.755536580467</v>
      </c>
      <c r="S228" s="188">
        <v>170.80171301924597</v>
      </c>
      <c r="T228" s="176">
        <f t="shared" si="12"/>
        <v>172.60508346654012</v>
      </c>
    </row>
    <row r="229" spans="1:20" x14ac:dyDescent="0.2">
      <c r="A229" s="168">
        <v>3</v>
      </c>
      <c r="C229" s="179">
        <f>+E229-E228</f>
        <v>236.3725230941705</v>
      </c>
      <c r="D229" s="179">
        <f>+G229-G228</f>
        <v>212.27484847533628</v>
      </c>
      <c r="E229" s="187">
        <v>737.28305426008978</v>
      </c>
      <c r="G229" s="168">
        <v>671.92014340807168</v>
      </c>
      <c r="I229" s="168">
        <v>173.29</v>
      </c>
      <c r="J229" s="168">
        <v>3</v>
      </c>
      <c r="L229" s="188">
        <v>22326.885249827203</v>
      </c>
      <c r="M229" s="188">
        <v>1273.4823653547851</v>
      </c>
      <c r="N229" s="176">
        <f t="shared" si="15"/>
        <v>1261.9752897180797</v>
      </c>
      <c r="O229" s="188">
        <v>9773.5265829437976</v>
      </c>
      <c r="P229" s="188">
        <v>2006.0585934441842</v>
      </c>
      <c r="Q229" s="176">
        <f t="shared" si="11"/>
        <v>1987.9320228732645</v>
      </c>
      <c r="R229" s="188">
        <v>12116.405554623785</v>
      </c>
      <c r="S229" s="188">
        <v>170.05548935231948</v>
      </c>
      <c r="T229" s="176">
        <f t="shared" si="12"/>
        <v>168.51888277522806</v>
      </c>
    </row>
    <row r="230" spans="1:20" x14ac:dyDescent="0.2">
      <c r="A230" s="168">
        <v>4</v>
      </c>
      <c r="C230" s="179">
        <f>+E230-E229</f>
        <v>270.36808991031376</v>
      </c>
      <c r="D230" s="179">
        <f>+G230-G229</f>
        <v>251.76894192825125</v>
      </c>
      <c r="E230" s="187">
        <v>1007.6511441704035</v>
      </c>
      <c r="G230" s="168">
        <v>923.68908533632293</v>
      </c>
      <c r="I230" s="168">
        <v>175.94</v>
      </c>
      <c r="J230" s="168">
        <v>4</v>
      </c>
      <c r="L230" s="188">
        <v>24565.831590744419</v>
      </c>
      <c r="M230" s="188">
        <v>1614.069633403597</v>
      </c>
      <c r="N230" s="176">
        <f t="shared" si="15"/>
        <v>1575.3936724917862</v>
      </c>
      <c r="O230" s="188">
        <v>7886.590696433057</v>
      </c>
      <c r="P230" s="188">
        <v>1979.9688784171885</v>
      </c>
      <c r="Q230" s="176">
        <f t="shared" si="11"/>
        <v>1932.5253249524062</v>
      </c>
      <c r="R230" s="188">
        <v>10409.999344870157</v>
      </c>
      <c r="S230" s="188">
        <v>167.07536170570017</v>
      </c>
      <c r="T230" s="176">
        <f t="shared" si="12"/>
        <v>163.07194077209999</v>
      </c>
    </row>
    <row r="231" spans="1:20" x14ac:dyDescent="0.2">
      <c r="A231" s="168">
        <v>1</v>
      </c>
      <c r="B231" s="168">
        <v>2023</v>
      </c>
      <c r="C231" s="179">
        <f>E231</f>
        <v>302.38750433482812</v>
      </c>
      <c r="D231" s="179">
        <f>G231</f>
        <v>281.08376346786247</v>
      </c>
      <c r="E231" s="187">
        <v>302.38750433482812</v>
      </c>
      <c r="G231" s="168">
        <v>281.08376346786247</v>
      </c>
      <c r="I231" s="168">
        <v>177.06</v>
      </c>
      <c r="J231" s="168">
        <v>1</v>
      </c>
      <c r="K231" s="168">
        <v>2023</v>
      </c>
      <c r="L231" s="188">
        <v>26844.315237154147</v>
      </c>
      <c r="M231" s="188">
        <v>1582.0941255005046</v>
      </c>
      <c r="N231" s="176">
        <f t="shared" si="15"/>
        <v>1534.4165553473563</v>
      </c>
      <c r="O231" s="188">
        <v>6557.2362137681157</v>
      </c>
      <c r="P231" s="188">
        <v>1683.6496945575759</v>
      </c>
      <c r="Q231" s="176">
        <f t="shared" si="11"/>
        <v>1632.9116726335005</v>
      </c>
      <c r="R231" s="188">
        <v>7838.5406661490688</v>
      </c>
      <c r="S231" s="188">
        <v>165.33913199150732</v>
      </c>
      <c r="T231" s="176">
        <f t="shared" si="12"/>
        <v>160.35651563668586</v>
      </c>
    </row>
    <row r="232" spans="1:20" x14ac:dyDescent="0.2">
      <c r="A232" s="168">
        <v>2</v>
      </c>
      <c r="C232" s="179">
        <f>+E232-E231</f>
        <v>288.71155948488058</v>
      </c>
      <c r="D232" s="179">
        <f>+G232-G231</f>
        <v>265.48782727255423</v>
      </c>
      <c r="E232" s="187">
        <v>591.0990638197087</v>
      </c>
      <c r="G232" s="168">
        <v>546.5715907404167</v>
      </c>
      <c r="I232" s="168">
        <v>181.26</v>
      </c>
      <c r="J232" s="168">
        <v>2</v>
      </c>
      <c r="L232" s="188">
        <v>22123.086754773376</v>
      </c>
      <c r="M232" s="188">
        <v>1398.957775556506</v>
      </c>
      <c r="N232" s="176">
        <f>M232/I232*$I$69</f>
        <v>1325.3605771228881</v>
      </c>
      <c r="O232" s="188">
        <v>6814.816473074854</v>
      </c>
      <c r="P232" s="188">
        <v>1941.9673661105644</v>
      </c>
      <c r="Q232" s="176">
        <f t="shared" si="11"/>
        <v>1839.8031978329375</v>
      </c>
      <c r="R232" s="188">
        <v>11351.137162897225</v>
      </c>
      <c r="S232" s="188">
        <v>179.38444250725087</v>
      </c>
      <c r="T232" s="176">
        <f t="shared" si="12"/>
        <v>169.94727961228199</v>
      </c>
    </row>
    <row r="233" spans="1:20" x14ac:dyDescent="0.2">
      <c r="C233" s="179"/>
      <c r="D233" s="179"/>
      <c r="E233" s="187"/>
      <c r="L233" s="188"/>
      <c r="M233" s="188"/>
      <c r="N233" s="176"/>
      <c r="O233" s="188"/>
      <c r="P233" s="188"/>
      <c r="Q233" s="176"/>
      <c r="R233" s="188"/>
      <c r="S233" s="188"/>
      <c r="T233" s="176"/>
    </row>
    <row r="234" spans="1:20" x14ac:dyDescent="0.2">
      <c r="C234" s="179"/>
      <c r="E234" s="172" t="s">
        <v>110</v>
      </c>
      <c r="J234" s="190"/>
      <c r="K234" s="191" t="s">
        <v>160</v>
      </c>
      <c r="L234" s="192">
        <f>L236-L231</f>
        <v>22123.086754773376</v>
      </c>
      <c r="M234" s="192">
        <f>M236-M231</f>
        <v>1398.957775556506</v>
      </c>
      <c r="N234" s="193" t="s">
        <v>174</v>
      </c>
      <c r="O234" s="192">
        <f>O236-O231</f>
        <v>6814.816473074854</v>
      </c>
      <c r="P234" s="192">
        <f>P236-P231</f>
        <v>1941.9673661105644</v>
      </c>
      <c r="Q234" s="193" t="s">
        <v>174</v>
      </c>
      <c r="R234" s="192">
        <f>R236-R231</f>
        <v>11351.137162897225</v>
      </c>
      <c r="S234" s="192">
        <f>S236-S231</f>
        <v>179.38444250725087</v>
      </c>
      <c r="T234" s="194" t="s">
        <v>174</v>
      </c>
    </row>
    <row r="235" spans="1:20" x14ac:dyDescent="0.2">
      <c r="E235" s="187">
        <f>IF('Tab5'!E8="",'Tab5'!E7,'Tab5'!E8)/1000</f>
        <v>591.0990638197087</v>
      </c>
      <c r="G235" s="187">
        <f>IF('Tab5'!E10="",'Tab5'!E9,'Tab5'!E10)/1000</f>
        <v>546.5715907404167</v>
      </c>
      <c r="K235" s="174" t="s">
        <v>188</v>
      </c>
      <c r="L235" s="195">
        <f>SUM('Tab7'!E11,'Tab11'!E11)</f>
        <v>99155.576811263396</v>
      </c>
      <c r="M235" s="196">
        <f>SUM('Tab7'!E39,'Tab11'!E39)</f>
        <v>6182.5146590639524</v>
      </c>
      <c r="N235" s="197" t="s">
        <v>173</v>
      </c>
      <c r="O235" s="195">
        <f>SUM('Tab7'!E9,'Tab11'!E9)</f>
        <v>30779.046453511895</v>
      </c>
      <c r="P235" s="196">
        <f>SUM('Tab7'!E37,'Tab11'!E37)</f>
        <v>8128.4486450171262</v>
      </c>
      <c r="Q235" s="197" t="s">
        <v>173</v>
      </c>
      <c r="R235" s="195">
        <f>SUM('Tab7'!E13,'Tab11'!E13)</f>
        <v>42088.509804780428</v>
      </c>
      <c r="S235" s="196">
        <f>SUM('Tab7'!E41,'Tab11'!E41)</f>
        <v>723.57168539932718</v>
      </c>
      <c r="T235" s="198" t="s">
        <v>173</v>
      </c>
    </row>
    <row r="236" spans="1:20" x14ac:dyDescent="0.2">
      <c r="K236" s="174" t="s">
        <v>187</v>
      </c>
      <c r="L236" s="195">
        <f>SUM('Tab7'!E12,'Tab11'!E12)</f>
        <v>48967.401991927523</v>
      </c>
      <c r="M236" s="196">
        <f>SUM('Tab7'!E40,'Tab11'!E40)</f>
        <v>2981.0519010570106</v>
      </c>
      <c r="N236" s="197" t="s">
        <v>173</v>
      </c>
      <c r="O236" s="195">
        <f>SUM('Tab7'!E10,'Tab11'!E10)</f>
        <v>13372.05268684297</v>
      </c>
      <c r="P236" s="196">
        <f>SUM('Tab7'!E38,'Tab11'!E38)</f>
        <v>3625.6170606681403</v>
      </c>
      <c r="Q236" s="197" t="s">
        <v>173</v>
      </c>
      <c r="R236" s="195">
        <f>SUM('Tab7'!E14,'Tab11'!E14)</f>
        <v>19189.677829046293</v>
      </c>
      <c r="S236" s="196">
        <f>SUM('Tab7'!E42,'Tab11'!E42)</f>
        <v>344.72357449875818</v>
      </c>
      <c r="T236" s="198" t="s">
        <v>173</v>
      </c>
    </row>
  </sheetData>
  <autoFilter ref="A2" xr:uid="{00000000-0009-0000-0000-000003000000}"/>
  <mergeCells count="6">
    <mergeCell ref="AJ61:AJ62"/>
    <mergeCell ref="AC61:AC62"/>
    <mergeCell ref="A4:A5"/>
    <mergeCell ref="H61:H62"/>
    <mergeCell ref="O61:O62"/>
    <mergeCell ref="V61:V62"/>
  </mergeCells>
  <phoneticPr fontId="0" type="noConversion"/>
  <hyperlinks>
    <hyperlink ref="A2" location="Innhold!A11" display="Tilbake til innholdsfortegnelsen" xr:uid="{00000000-0004-0000-03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ignoredErrors>
    <ignoredError sqref="C211:D211 C215:D215 C135:D175 C179:D208 C219:D231" formula="1"/>
    <ignoredError sqref="J6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144</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2</v>
      </c>
      <c r="B7" s="19" t="s">
        <v>3</v>
      </c>
      <c r="C7" s="20">
        <v>2275081.0938493535</v>
      </c>
      <c r="D7" s="20">
        <v>2558134.6345113777</v>
      </c>
      <c r="E7" s="79">
        <v>2990833.8625501567</v>
      </c>
      <c r="F7" s="22" t="s">
        <v>240</v>
      </c>
      <c r="G7" s="23">
        <v>31.460538731381035</v>
      </c>
      <c r="H7" s="24">
        <v>16.914638588653787</v>
      </c>
    </row>
    <row r="8" spans="1:8" x14ac:dyDescent="0.2">
      <c r="A8" s="206"/>
      <c r="B8" s="25" t="s">
        <v>241</v>
      </c>
      <c r="C8" s="26">
        <v>1095345.8716235645</v>
      </c>
      <c r="D8" s="26">
        <v>1199053.7048602854</v>
      </c>
      <c r="E8" s="26">
        <v>1414336.3082890625</v>
      </c>
      <c r="F8" s="27"/>
      <c r="G8" s="28">
        <v>29.122348011653884</v>
      </c>
      <c r="H8" s="29">
        <v>17.954375400880139</v>
      </c>
    </row>
    <row r="9" spans="1:8" x14ac:dyDescent="0.2">
      <c r="A9" s="30" t="s">
        <v>4</v>
      </c>
      <c r="B9" s="31" t="s">
        <v>3</v>
      </c>
      <c r="C9" s="20">
        <v>731632.30798953655</v>
      </c>
      <c r="D9" s="20">
        <v>812806.60916143493</v>
      </c>
      <c r="E9" s="20">
        <v>977713.01963966968</v>
      </c>
      <c r="F9" s="22" t="s">
        <v>240</v>
      </c>
      <c r="G9" s="32">
        <v>33.634478543784127</v>
      </c>
      <c r="H9" s="33">
        <v>20.288517418475124</v>
      </c>
    </row>
    <row r="10" spans="1:8" x14ac:dyDescent="0.2">
      <c r="A10" s="34"/>
      <c r="B10" s="25" t="s">
        <v>241</v>
      </c>
      <c r="C10" s="26">
        <v>372798.80668834079</v>
      </c>
      <c r="D10" s="26">
        <v>395260.645367713</v>
      </c>
      <c r="E10" s="26">
        <v>482797.24788901047</v>
      </c>
      <c r="F10" s="27"/>
      <c r="G10" s="28">
        <v>29.506114082770694</v>
      </c>
      <c r="H10" s="29">
        <v>22.146551534332914</v>
      </c>
    </row>
    <row r="11" spans="1:8" x14ac:dyDescent="0.2">
      <c r="A11" s="30" t="s">
        <v>5</v>
      </c>
      <c r="B11" s="31" t="s">
        <v>3</v>
      </c>
      <c r="C11" s="20">
        <v>220181.66368460387</v>
      </c>
      <c r="D11" s="20">
        <v>194844.53500896867</v>
      </c>
      <c r="E11" s="20">
        <v>202168.50543569791</v>
      </c>
      <c r="F11" s="22" t="s">
        <v>240</v>
      </c>
      <c r="G11" s="37">
        <v>-8.1810437560816354</v>
      </c>
      <c r="H11" s="33">
        <v>3.7588790603709299</v>
      </c>
    </row>
    <row r="12" spans="1:8" x14ac:dyDescent="0.2">
      <c r="A12" s="34"/>
      <c r="B12" s="25" t="s">
        <v>241</v>
      </c>
      <c r="C12" s="26">
        <v>115179.05317713006</v>
      </c>
      <c r="D12" s="26">
        <v>105649.8857982062</v>
      </c>
      <c r="E12" s="26">
        <v>108301.81593069818</v>
      </c>
      <c r="F12" s="27"/>
      <c r="G12" s="28">
        <v>-5.9709096895036993</v>
      </c>
      <c r="H12" s="29">
        <v>2.5101116886744563</v>
      </c>
    </row>
    <row r="13" spans="1:8" x14ac:dyDescent="0.2">
      <c r="A13" s="30" t="s">
        <v>6</v>
      </c>
      <c r="B13" s="31" t="s">
        <v>3</v>
      </c>
      <c r="C13" s="20">
        <v>455343.2281054082</v>
      </c>
      <c r="D13" s="20">
        <v>410835.95298472245</v>
      </c>
      <c r="E13" s="20">
        <v>429180.57070605888</v>
      </c>
      <c r="F13" s="22" t="s">
        <v>240</v>
      </c>
      <c r="G13" s="23">
        <v>-5.7457003386669214</v>
      </c>
      <c r="H13" s="24">
        <v>4.4651928800444125</v>
      </c>
    </row>
    <row r="14" spans="1:8" x14ac:dyDescent="0.2">
      <c r="A14" s="34"/>
      <c r="B14" s="25" t="s">
        <v>241</v>
      </c>
      <c r="C14" s="26">
        <v>231159.27541463924</v>
      </c>
      <c r="D14" s="26">
        <v>192202.61101519034</v>
      </c>
      <c r="E14" s="26">
        <v>206176.41524433173</v>
      </c>
      <c r="F14" s="27"/>
      <c r="G14" s="38">
        <v>-10.807639072883745</v>
      </c>
      <c r="H14" s="24">
        <v>7.2703508840662892</v>
      </c>
    </row>
    <row r="15" spans="1:8" x14ac:dyDescent="0.2">
      <c r="A15" s="30" t="s">
        <v>168</v>
      </c>
      <c r="B15" s="31" t="s">
        <v>3</v>
      </c>
      <c r="C15" s="20">
        <v>47091.596212135693</v>
      </c>
      <c r="D15" s="20">
        <v>44703.941502659662</v>
      </c>
      <c r="E15" s="20">
        <v>51744.680995961411</v>
      </c>
      <c r="F15" s="22" t="s">
        <v>240</v>
      </c>
      <c r="G15" s="37">
        <v>9.880923897471547</v>
      </c>
      <c r="H15" s="33">
        <v>15.749706304717819</v>
      </c>
    </row>
    <row r="16" spans="1:8" x14ac:dyDescent="0.2">
      <c r="A16" s="34"/>
      <c r="B16" s="25" t="s">
        <v>241</v>
      </c>
      <c r="C16" s="26">
        <v>24373.170409300845</v>
      </c>
      <c r="D16" s="26">
        <v>21677.887427966238</v>
      </c>
      <c r="E16" s="26">
        <v>25631.02574548325</v>
      </c>
      <c r="F16" s="27"/>
      <c r="G16" s="28">
        <v>5.160819520231172</v>
      </c>
      <c r="H16" s="29">
        <v>18.235809788444342</v>
      </c>
    </row>
    <row r="17" spans="1:8" x14ac:dyDescent="0.2">
      <c r="A17" s="30" t="s">
        <v>7</v>
      </c>
      <c r="B17" s="31" t="s">
        <v>3</v>
      </c>
      <c r="C17" s="20">
        <v>8798.6610285714287</v>
      </c>
      <c r="D17" s="20">
        <v>8629.6967836734693</v>
      </c>
      <c r="E17" s="20">
        <v>9959.9849839674844</v>
      </c>
      <c r="F17" s="22" t="s">
        <v>240</v>
      </c>
      <c r="G17" s="23">
        <v>13.198871414922664</v>
      </c>
      <c r="H17" s="24">
        <v>15.415236869165412</v>
      </c>
    </row>
    <row r="18" spans="1:8" x14ac:dyDescent="0.2">
      <c r="A18" s="30"/>
      <c r="B18" s="25" t="s">
        <v>241</v>
      </c>
      <c r="C18" s="26">
        <v>4512.3466285714285</v>
      </c>
      <c r="D18" s="26">
        <v>4372.7643300391837</v>
      </c>
      <c r="E18" s="26">
        <v>5067.0363519274379</v>
      </c>
      <c r="F18" s="27"/>
      <c r="G18" s="38">
        <v>12.292710844592619</v>
      </c>
      <c r="H18" s="24">
        <v>15.87718819234955</v>
      </c>
    </row>
    <row r="19" spans="1:8" x14ac:dyDescent="0.2">
      <c r="A19" s="39" t="s">
        <v>8</v>
      </c>
      <c r="B19" s="31" t="s">
        <v>3</v>
      </c>
      <c r="C19" s="20">
        <v>5593</v>
      </c>
      <c r="D19" s="20">
        <v>6040</v>
      </c>
      <c r="E19" s="20">
        <v>7444.3581696202691</v>
      </c>
      <c r="F19" s="22" t="s">
        <v>240</v>
      </c>
      <c r="G19" s="37">
        <v>33.101343994640985</v>
      </c>
      <c r="H19" s="33">
        <v>23.250963073183257</v>
      </c>
    </row>
    <row r="20" spans="1:8" x14ac:dyDescent="0.2">
      <c r="A20" s="34"/>
      <c r="B20" s="25" t="s">
        <v>241</v>
      </c>
      <c r="C20" s="26">
        <v>2768</v>
      </c>
      <c r="D20" s="26">
        <v>3080.2354285714287</v>
      </c>
      <c r="E20" s="26">
        <v>3758.2769368209256</v>
      </c>
      <c r="F20" s="27"/>
      <c r="G20" s="28">
        <v>35.775900896709743</v>
      </c>
      <c r="H20" s="29">
        <v>22.012652083674112</v>
      </c>
    </row>
    <row r="21" spans="1:8" x14ac:dyDescent="0.2">
      <c r="A21" s="39" t="s">
        <v>9</v>
      </c>
      <c r="B21" s="31" t="s">
        <v>3</v>
      </c>
      <c r="C21" s="20">
        <v>31589.073333333334</v>
      </c>
      <c r="D21" s="20">
        <v>37157.663333333338</v>
      </c>
      <c r="E21" s="20">
        <v>43341.593850143552</v>
      </c>
      <c r="F21" s="22" t="s">
        <v>240</v>
      </c>
      <c r="G21" s="37">
        <v>37.20438517710096</v>
      </c>
      <c r="H21" s="33">
        <v>16.642409565250432</v>
      </c>
    </row>
    <row r="22" spans="1:8" x14ac:dyDescent="0.2">
      <c r="A22" s="34"/>
      <c r="B22" s="25" t="s">
        <v>241</v>
      </c>
      <c r="C22" s="26">
        <v>14157.14</v>
      </c>
      <c r="D22" s="26">
        <v>17803.259999999998</v>
      </c>
      <c r="E22" s="26">
        <v>20298.701810584957</v>
      </c>
      <c r="F22" s="27"/>
      <c r="G22" s="28">
        <v>43.381373713793579</v>
      </c>
      <c r="H22" s="29">
        <v>14.016768898420608</v>
      </c>
    </row>
    <row r="23" spans="1:8" x14ac:dyDescent="0.2">
      <c r="A23" s="39" t="s">
        <v>190</v>
      </c>
      <c r="B23" s="31" t="s">
        <v>3</v>
      </c>
      <c r="C23" s="20">
        <v>7894</v>
      </c>
      <c r="D23" s="20">
        <v>7387</v>
      </c>
      <c r="E23" s="20">
        <v>7925.3271396300506</v>
      </c>
      <c r="F23" s="22" t="s">
        <v>240</v>
      </c>
      <c r="G23" s="37">
        <v>0.39684747441157242</v>
      </c>
      <c r="H23" s="33">
        <v>7.2874934294036962</v>
      </c>
    </row>
    <row r="24" spans="1:8" x14ac:dyDescent="0.2">
      <c r="A24" s="34"/>
      <c r="B24" s="25" t="s">
        <v>241</v>
      </c>
      <c r="C24" s="26">
        <v>3490</v>
      </c>
      <c r="D24" s="26">
        <v>4010</v>
      </c>
      <c r="E24" s="26">
        <v>4182.753596988221</v>
      </c>
      <c r="F24" s="27"/>
      <c r="G24" s="28">
        <v>19.84967326613814</v>
      </c>
      <c r="H24" s="29">
        <v>4.3080697503296932</v>
      </c>
    </row>
    <row r="25" spans="1:8" x14ac:dyDescent="0.2">
      <c r="A25" s="39" t="s">
        <v>191</v>
      </c>
      <c r="B25" s="31" t="s">
        <v>3</v>
      </c>
      <c r="C25" s="20">
        <v>1922</v>
      </c>
      <c r="D25" s="20">
        <v>2198</v>
      </c>
      <c r="E25" s="20">
        <v>2556.6302849420563</v>
      </c>
      <c r="F25" s="22" t="s">
        <v>240</v>
      </c>
      <c r="G25" s="37">
        <v>33.019265605726133</v>
      </c>
      <c r="H25" s="33">
        <v>16.316209506008022</v>
      </c>
    </row>
    <row r="26" spans="1:8" x14ac:dyDescent="0.2">
      <c r="A26" s="34"/>
      <c r="B26" s="25" t="s">
        <v>241</v>
      </c>
      <c r="C26" s="26">
        <v>914</v>
      </c>
      <c r="D26" s="26">
        <v>1048</v>
      </c>
      <c r="E26" s="26">
        <v>1238.1462747778537</v>
      </c>
      <c r="F26" s="27"/>
      <c r="G26" s="28">
        <v>35.464581485541999</v>
      </c>
      <c r="H26" s="29">
        <v>18.143728509337194</v>
      </c>
    </row>
    <row r="27" spans="1:8" x14ac:dyDescent="0.2">
      <c r="A27" s="39" t="s">
        <v>192</v>
      </c>
      <c r="B27" s="31" t="s">
        <v>3</v>
      </c>
      <c r="C27" s="20">
        <v>430654</v>
      </c>
      <c r="D27" s="20">
        <v>517184.1942857143</v>
      </c>
      <c r="E27" s="20">
        <v>656521.58815699315</v>
      </c>
      <c r="F27" s="22" t="s">
        <v>240</v>
      </c>
      <c r="G27" s="37">
        <v>52.447576977572055</v>
      </c>
      <c r="H27" s="33">
        <v>26.941541410351562</v>
      </c>
    </row>
    <row r="28" spans="1:8" x14ac:dyDescent="0.2">
      <c r="A28" s="34"/>
      <c r="B28" s="25" t="s">
        <v>241</v>
      </c>
      <c r="C28" s="26">
        <v>183760</v>
      </c>
      <c r="D28" s="26">
        <v>228326.07428571428</v>
      </c>
      <c r="E28" s="26">
        <v>301607.50943435152</v>
      </c>
      <c r="F28" s="27"/>
      <c r="G28" s="28">
        <v>64.131208878075483</v>
      </c>
      <c r="H28" s="29">
        <v>32.095079538282164</v>
      </c>
    </row>
    <row r="29" spans="1:8" x14ac:dyDescent="0.2">
      <c r="A29" s="30" t="s">
        <v>10</v>
      </c>
      <c r="B29" s="31" t="s">
        <v>3</v>
      </c>
      <c r="C29" s="20">
        <v>169642</v>
      </c>
      <c r="D29" s="20">
        <v>354485</v>
      </c>
      <c r="E29" s="20">
        <v>435759.60238948843</v>
      </c>
      <c r="F29" s="22" t="s">
        <v>240</v>
      </c>
      <c r="G29" s="37">
        <v>156.8701161207062</v>
      </c>
      <c r="H29" s="33">
        <v>22.927515237453889</v>
      </c>
    </row>
    <row r="30" spans="1:8" x14ac:dyDescent="0.2">
      <c r="A30" s="30"/>
      <c r="B30" s="25" t="s">
        <v>241</v>
      </c>
      <c r="C30" s="26">
        <v>62196</v>
      </c>
      <c r="D30" s="26">
        <v>150658</v>
      </c>
      <c r="E30" s="26">
        <v>175866.41322132733</v>
      </c>
      <c r="F30" s="27"/>
      <c r="G30" s="28">
        <v>182.76161364288271</v>
      </c>
      <c r="H30" s="29">
        <v>16.732210185537653</v>
      </c>
    </row>
    <row r="31" spans="1:8" x14ac:dyDescent="0.2">
      <c r="A31" s="39" t="s">
        <v>11</v>
      </c>
      <c r="B31" s="31" t="s">
        <v>3</v>
      </c>
      <c r="C31" s="20">
        <v>12717.945965835412</v>
      </c>
      <c r="D31" s="20">
        <v>11276.932267581047</v>
      </c>
      <c r="E31" s="20">
        <v>12908.829353385247</v>
      </c>
      <c r="F31" s="22" t="s">
        <v>240</v>
      </c>
      <c r="G31" s="37">
        <v>1.500897928506788</v>
      </c>
      <c r="H31" s="33">
        <v>14.471108339415878</v>
      </c>
    </row>
    <row r="32" spans="1:8" x14ac:dyDescent="0.2">
      <c r="A32" s="34"/>
      <c r="B32" s="25" t="s">
        <v>241</v>
      </c>
      <c r="C32" s="26">
        <v>5363.9700748129671</v>
      </c>
      <c r="D32" s="26">
        <v>4577.5723748753117</v>
      </c>
      <c r="E32" s="26">
        <v>5306.42957857494</v>
      </c>
      <c r="F32" s="27"/>
      <c r="G32" s="28">
        <v>-1.0727221709944672</v>
      </c>
      <c r="H32" s="29">
        <v>15.922352373936661</v>
      </c>
    </row>
    <row r="33" spans="1:8" x14ac:dyDescent="0.2">
      <c r="A33" s="30" t="s">
        <v>12</v>
      </c>
      <c r="B33" s="31" t="s">
        <v>3</v>
      </c>
      <c r="C33" s="20">
        <v>11455.784425960001</v>
      </c>
      <c r="D33" s="20">
        <v>12078.23712256</v>
      </c>
      <c r="E33" s="20">
        <v>13781.552944092946</v>
      </c>
      <c r="F33" s="22" t="s">
        <v>240</v>
      </c>
      <c r="G33" s="37">
        <v>20.302132369587113</v>
      </c>
      <c r="H33" s="33">
        <v>14.102354542712646</v>
      </c>
    </row>
    <row r="34" spans="1:8" x14ac:dyDescent="0.2">
      <c r="A34" s="30"/>
      <c r="B34" s="25" t="s">
        <v>241</v>
      </c>
      <c r="C34" s="26">
        <v>6032.4699999999993</v>
      </c>
      <c r="D34" s="26">
        <v>5969.2924722399994</v>
      </c>
      <c r="E34" s="26">
        <v>6953.5780216841604</v>
      </c>
      <c r="F34" s="27"/>
      <c r="G34" s="28">
        <v>15.269168710066722</v>
      </c>
      <c r="H34" s="29">
        <v>16.489149325846398</v>
      </c>
    </row>
    <row r="35" spans="1:8" x14ac:dyDescent="0.2">
      <c r="A35" s="39" t="s">
        <v>13</v>
      </c>
      <c r="B35" s="31" t="s">
        <v>3</v>
      </c>
      <c r="C35" s="20">
        <v>71</v>
      </c>
      <c r="D35" s="20">
        <v>54</v>
      </c>
      <c r="E35" s="20">
        <v>57.603252752498122</v>
      </c>
      <c r="F35" s="22" t="s">
        <v>240</v>
      </c>
      <c r="G35" s="23">
        <v>-18.868658095073059</v>
      </c>
      <c r="H35" s="24">
        <v>6.6726902824039342</v>
      </c>
    </row>
    <row r="36" spans="1:8" x14ac:dyDescent="0.2">
      <c r="A36" s="34"/>
      <c r="B36" s="25" t="s">
        <v>241</v>
      </c>
      <c r="C36" s="26">
        <v>36</v>
      </c>
      <c r="D36" s="26">
        <v>30</v>
      </c>
      <c r="E36" s="26">
        <v>31.012718331354925</v>
      </c>
      <c r="F36" s="27"/>
      <c r="G36" s="28">
        <v>-13.853560190680753</v>
      </c>
      <c r="H36" s="29">
        <v>3.3757277711830938</v>
      </c>
    </row>
    <row r="37" spans="1:8" x14ac:dyDescent="0.2">
      <c r="A37" s="30" t="s">
        <v>14</v>
      </c>
      <c r="B37" s="31" t="s">
        <v>3</v>
      </c>
      <c r="C37" s="40">
        <v>140494.83310396923</v>
      </c>
      <c r="D37" s="40">
        <v>138452.87206073076</v>
      </c>
      <c r="E37" s="20">
        <v>142036.46014045944</v>
      </c>
      <c r="F37" s="22" t="s">
        <v>240</v>
      </c>
      <c r="G37" s="23">
        <v>1.0972837950199619</v>
      </c>
      <c r="H37" s="24">
        <v>2.5883089504685586</v>
      </c>
    </row>
    <row r="38" spans="1:8" ht="13.5" thickBot="1" x14ac:dyDescent="0.25">
      <c r="A38" s="41"/>
      <c r="B38" s="42" t="s">
        <v>241</v>
      </c>
      <c r="C38" s="43">
        <v>68605.639230769229</v>
      </c>
      <c r="D38" s="43">
        <v>64387.476359769229</v>
      </c>
      <c r="E38" s="43">
        <v>67119.945534169732</v>
      </c>
      <c r="F38" s="44"/>
      <c r="G38" s="45">
        <v>-2.1655562330700917</v>
      </c>
      <c r="H38" s="46">
        <v>4.2437898313216351</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7"/>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08">
        <v>9</v>
      </c>
    </row>
    <row r="62" spans="1:8" ht="12.75" customHeight="1" x14ac:dyDescent="0.2">
      <c r="A62" s="54" t="s">
        <v>243</v>
      </c>
      <c r="G62" s="53"/>
      <c r="H62" s="201"/>
    </row>
    <row r="63" spans="1:8" x14ac:dyDescent="0.2">
      <c r="H63" s="87"/>
    </row>
    <row r="64" spans="1:8" x14ac:dyDescent="0.2">
      <c r="A64" s="207"/>
      <c r="H64" s="53"/>
    </row>
    <row r="65" spans="1:8" x14ac:dyDescent="0.2">
      <c r="A65" s="207"/>
      <c r="H65" s="53"/>
    </row>
    <row r="67" spans="1:8" ht="12.75" customHeight="1" x14ac:dyDescent="0.2"/>
    <row r="68" spans="1:8" ht="12.75" customHeight="1" x14ac:dyDescent="0.2"/>
  </sheetData>
  <mergeCells count="4">
    <mergeCell ref="G5:H5"/>
    <mergeCell ref="A7:A8"/>
    <mergeCell ref="A64:A65"/>
    <mergeCell ref="H61:H62"/>
  </mergeCells>
  <phoneticPr fontId="0" type="noConversion"/>
  <hyperlinks>
    <hyperlink ref="A2" location="Innhold!A23" display="Tilbake til innholdsfortegnelsen" xr:uid="{00000000-0004-0000-0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rowBreaks count="1" manualBreakCount="1">
    <brk id="6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10" ht="5.25" customHeight="1" x14ac:dyDescent="0.2"/>
    <row r="2" spans="1:10" x14ac:dyDescent="0.2">
      <c r="A2" s="92" t="s">
        <v>0</v>
      </c>
      <c r="B2" s="2"/>
      <c r="C2" s="2"/>
      <c r="D2" s="2"/>
      <c r="E2" s="2"/>
      <c r="F2" s="2"/>
      <c r="G2" s="2"/>
    </row>
    <row r="3" spans="1:10" ht="6" customHeight="1" x14ac:dyDescent="0.2">
      <c r="A3" s="3"/>
      <c r="B3" s="2"/>
      <c r="C3" s="2"/>
      <c r="D3" s="2"/>
      <c r="E3" s="2"/>
      <c r="F3" s="2"/>
      <c r="G3" s="2"/>
    </row>
    <row r="4" spans="1:10" ht="16.5" thickBot="1" x14ac:dyDescent="0.3">
      <c r="A4" s="4" t="s">
        <v>15</v>
      </c>
      <c r="B4" s="5"/>
      <c r="C4" s="5"/>
      <c r="D4" s="5"/>
      <c r="E4" s="5"/>
      <c r="F4" s="5"/>
      <c r="G4" s="5"/>
      <c r="H4" s="6"/>
    </row>
    <row r="5" spans="1:10" x14ac:dyDescent="0.2">
      <c r="A5" s="7"/>
      <c r="B5" s="8"/>
      <c r="C5" s="209" t="s">
        <v>16</v>
      </c>
      <c r="D5" s="203"/>
      <c r="E5" s="203"/>
      <c r="F5" s="210"/>
      <c r="G5" s="203" t="s">
        <v>1</v>
      </c>
      <c r="H5" s="204"/>
    </row>
    <row r="6" spans="1:10" x14ac:dyDescent="0.2">
      <c r="A6" s="12"/>
      <c r="B6" s="13"/>
      <c r="C6" s="14" t="s">
        <v>235</v>
      </c>
      <c r="D6" s="15" t="s">
        <v>236</v>
      </c>
      <c r="E6" s="15" t="s">
        <v>237</v>
      </c>
      <c r="F6" s="16"/>
      <c r="G6" s="17" t="s">
        <v>238</v>
      </c>
      <c r="H6" s="18" t="s">
        <v>239</v>
      </c>
    </row>
    <row r="7" spans="1:10" x14ac:dyDescent="0.2">
      <c r="A7" s="205" t="s">
        <v>2</v>
      </c>
      <c r="B7" s="19" t="s">
        <v>3</v>
      </c>
      <c r="C7" s="80">
        <v>45680.704693907937</v>
      </c>
      <c r="D7" s="80">
        <v>51692.195089920911</v>
      </c>
      <c r="E7" s="81">
        <v>60174.30258939202</v>
      </c>
      <c r="F7" s="22" t="s">
        <v>240</v>
      </c>
      <c r="G7" s="23">
        <v>31.72805234201428</v>
      </c>
      <c r="H7" s="24">
        <v>16.408874656446869</v>
      </c>
    </row>
    <row r="8" spans="1:10" x14ac:dyDescent="0.2">
      <c r="A8" s="206"/>
      <c r="B8" s="25" t="s">
        <v>241</v>
      </c>
      <c r="C8" s="82">
        <v>23056.391321459167</v>
      </c>
      <c r="D8" s="82">
        <v>24651.294788364634</v>
      </c>
      <c r="E8" s="82">
        <v>29233.851394503192</v>
      </c>
      <c r="F8" s="27"/>
      <c r="G8" s="28">
        <v>26.79283148397343</v>
      </c>
      <c r="H8" s="29">
        <v>18.589516881285732</v>
      </c>
      <c r="J8" s="94"/>
    </row>
    <row r="9" spans="1:10" x14ac:dyDescent="0.2">
      <c r="A9" s="30" t="s">
        <v>4</v>
      </c>
      <c r="B9" s="31" t="s">
        <v>3</v>
      </c>
      <c r="C9" s="80">
        <v>11385.695872801123</v>
      </c>
      <c r="D9" s="80">
        <v>13300.497767080758</v>
      </c>
      <c r="E9" s="80">
        <v>14988.229969747399</v>
      </c>
      <c r="F9" s="22" t="s">
        <v>240</v>
      </c>
      <c r="G9" s="32">
        <v>31.640877616907375</v>
      </c>
      <c r="H9" s="33">
        <v>12.689240900771722</v>
      </c>
    </row>
    <row r="10" spans="1:10" x14ac:dyDescent="0.2">
      <c r="A10" s="34"/>
      <c r="B10" s="25" t="s">
        <v>241</v>
      </c>
      <c r="C10" s="82">
        <v>5699.565882905953</v>
      </c>
      <c r="D10" s="82">
        <v>6495.6250559108566</v>
      </c>
      <c r="E10" s="82">
        <v>7379.8989230854431</v>
      </c>
      <c r="F10" s="27"/>
      <c r="G10" s="35">
        <v>29.481772378824814</v>
      </c>
      <c r="H10" s="29">
        <v>13.613376073329846</v>
      </c>
      <c r="J10" s="94"/>
    </row>
    <row r="11" spans="1:10" x14ac:dyDescent="0.2">
      <c r="A11" s="30" t="s">
        <v>5</v>
      </c>
      <c r="B11" s="31" t="s">
        <v>3</v>
      </c>
      <c r="C11" s="80">
        <v>5032.2747691775403</v>
      </c>
      <c r="D11" s="80">
        <v>5189.938996324554</v>
      </c>
      <c r="E11" s="80">
        <v>5495.8905063620832</v>
      </c>
      <c r="F11" s="22" t="s">
        <v>240</v>
      </c>
      <c r="G11" s="37">
        <v>9.2128462464762322</v>
      </c>
      <c r="H11" s="33">
        <v>5.8950887525691371</v>
      </c>
    </row>
    <row r="12" spans="1:10" x14ac:dyDescent="0.2">
      <c r="A12" s="34"/>
      <c r="B12" s="25" t="s">
        <v>241</v>
      </c>
      <c r="C12" s="82">
        <v>2501.3081123059319</v>
      </c>
      <c r="D12" s="82">
        <v>2587.4374897114167</v>
      </c>
      <c r="E12" s="82">
        <v>2737.2239214132578</v>
      </c>
      <c r="F12" s="27"/>
      <c r="G12" s="28">
        <v>9.431697276583705</v>
      </c>
      <c r="H12" s="29">
        <v>5.7889874556369421</v>
      </c>
    </row>
    <row r="13" spans="1:10" x14ac:dyDescent="0.2">
      <c r="A13" s="30" t="s">
        <v>6</v>
      </c>
      <c r="B13" s="31" t="s">
        <v>3</v>
      </c>
      <c r="C13" s="80">
        <v>9329.6259879792105</v>
      </c>
      <c r="D13" s="80">
        <v>9776.7076031225206</v>
      </c>
      <c r="E13" s="80">
        <v>10591.997463959273</v>
      </c>
      <c r="F13" s="22" t="s">
        <v>240</v>
      </c>
      <c r="G13" s="23">
        <v>13.530783309069079</v>
      </c>
      <c r="H13" s="24">
        <v>8.3391044708789508</v>
      </c>
    </row>
    <row r="14" spans="1:10" x14ac:dyDescent="0.2">
      <c r="A14" s="34"/>
      <c r="B14" s="25" t="s">
        <v>241</v>
      </c>
      <c r="C14" s="82">
        <v>4964.3175105394348</v>
      </c>
      <c r="D14" s="82">
        <v>4717.4220546755651</v>
      </c>
      <c r="E14" s="82">
        <v>5274.6595201486416</v>
      </c>
      <c r="F14" s="27"/>
      <c r="G14" s="38">
        <v>6.2514536781811216</v>
      </c>
      <c r="H14" s="24">
        <v>11.812330103489117</v>
      </c>
    </row>
    <row r="15" spans="1:10" x14ac:dyDescent="0.2">
      <c r="A15" s="30" t="s">
        <v>168</v>
      </c>
      <c r="B15" s="31" t="s">
        <v>3</v>
      </c>
      <c r="C15" s="80">
        <v>6062.0590272136797</v>
      </c>
      <c r="D15" s="80">
        <v>7230.9088147832827</v>
      </c>
      <c r="E15" s="80">
        <v>11747.082779961931</v>
      </c>
      <c r="F15" s="22" t="s">
        <v>240</v>
      </c>
      <c r="G15" s="37">
        <v>93.780409052883698</v>
      </c>
      <c r="H15" s="33">
        <v>62.456519378940669</v>
      </c>
    </row>
    <row r="16" spans="1:10" x14ac:dyDescent="0.2">
      <c r="A16" s="34"/>
      <c r="B16" s="25" t="s">
        <v>241</v>
      </c>
      <c r="C16" s="82">
        <v>3185.2108121119513</v>
      </c>
      <c r="D16" s="82">
        <v>2973.6566209012212</v>
      </c>
      <c r="E16" s="82">
        <v>5208.1941584267161</v>
      </c>
      <c r="F16" s="27"/>
      <c r="G16" s="28">
        <v>63.511756855221364</v>
      </c>
      <c r="H16" s="29">
        <v>75.144437384578623</v>
      </c>
    </row>
    <row r="17" spans="1:8" x14ac:dyDescent="0.2">
      <c r="A17" s="30" t="s">
        <v>7</v>
      </c>
      <c r="B17" s="31" t="s">
        <v>3</v>
      </c>
      <c r="C17" s="80">
        <v>1811.9238978132253</v>
      </c>
      <c r="D17" s="80">
        <v>1885.3077142325617</v>
      </c>
      <c r="E17" s="80">
        <v>1906.7762597156791</v>
      </c>
      <c r="F17" s="22" t="s">
        <v>240</v>
      </c>
      <c r="G17" s="23">
        <v>5.2348976696498823</v>
      </c>
      <c r="H17" s="24">
        <v>1.1387289894931882</v>
      </c>
    </row>
    <row r="18" spans="1:8" x14ac:dyDescent="0.2">
      <c r="A18" s="30"/>
      <c r="B18" s="25" t="s">
        <v>241</v>
      </c>
      <c r="C18" s="82">
        <v>934.05641670497062</v>
      </c>
      <c r="D18" s="82">
        <v>948.3790556304416</v>
      </c>
      <c r="E18" s="82">
        <v>966.97462730300049</v>
      </c>
      <c r="F18" s="27"/>
      <c r="G18" s="38">
        <v>3.5242208082199085</v>
      </c>
      <c r="H18" s="24">
        <v>1.960774182238481</v>
      </c>
    </row>
    <row r="19" spans="1:8" x14ac:dyDescent="0.2">
      <c r="A19" s="39" t="s">
        <v>8</v>
      </c>
      <c r="B19" s="31" t="s">
        <v>3</v>
      </c>
      <c r="C19" s="80">
        <v>2387.3848808729376</v>
      </c>
      <c r="D19" s="80">
        <v>2938.864223517015</v>
      </c>
      <c r="E19" s="80">
        <v>2546.7075651627815</v>
      </c>
      <c r="F19" s="22" t="s">
        <v>240</v>
      </c>
      <c r="G19" s="37">
        <v>6.6735232163985359</v>
      </c>
      <c r="H19" s="33">
        <v>-13.343816812500762</v>
      </c>
    </row>
    <row r="20" spans="1:8" x14ac:dyDescent="0.2">
      <c r="A20" s="34"/>
      <c r="B20" s="25" t="s">
        <v>241</v>
      </c>
      <c r="C20" s="82">
        <v>1230.7896372137748</v>
      </c>
      <c r="D20" s="82">
        <v>1543.8984577252118</v>
      </c>
      <c r="E20" s="82">
        <v>1329.4597835691709</v>
      </c>
      <c r="F20" s="27"/>
      <c r="G20" s="28">
        <v>8.0168164706653471</v>
      </c>
      <c r="H20" s="29">
        <v>-13.889428613847826</v>
      </c>
    </row>
    <row r="21" spans="1:8" x14ac:dyDescent="0.2">
      <c r="A21" s="39" t="s">
        <v>9</v>
      </c>
      <c r="B21" s="31" t="s">
        <v>3</v>
      </c>
      <c r="C21" s="80">
        <v>1120.2980383203794</v>
      </c>
      <c r="D21" s="80">
        <v>724.48727871329743</v>
      </c>
      <c r="E21" s="80">
        <v>932.80251848134253</v>
      </c>
      <c r="F21" s="22" t="s">
        <v>240</v>
      </c>
      <c r="G21" s="37">
        <v>-16.736217812194141</v>
      </c>
      <c r="H21" s="33">
        <v>28.753471025470134</v>
      </c>
    </row>
    <row r="22" spans="1:8" x14ac:dyDescent="0.2">
      <c r="A22" s="34"/>
      <c r="B22" s="25" t="s">
        <v>241</v>
      </c>
      <c r="C22" s="82">
        <v>485.77042894766703</v>
      </c>
      <c r="D22" s="82">
        <v>344.9671839410957</v>
      </c>
      <c r="E22" s="82">
        <v>430.09049827717246</v>
      </c>
      <c r="F22" s="27"/>
      <c r="G22" s="28">
        <v>-11.462190234822444</v>
      </c>
      <c r="H22" s="29">
        <v>24.675771580235846</v>
      </c>
    </row>
    <row r="23" spans="1:8" x14ac:dyDescent="0.2">
      <c r="A23" s="39" t="s">
        <v>190</v>
      </c>
      <c r="B23" s="31" t="s">
        <v>3</v>
      </c>
      <c r="C23" s="80">
        <v>1934.5070014632756</v>
      </c>
      <c r="D23" s="80">
        <v>2152.7393297259473</v>
      </c>
      <c r="E23" s="80">
        <v>2124.9426074328871</v>
      </c>
      <c r="F23" s="22" t="s">
        <v>240</v>
      </c>
      <c r="G23" s="23">
        <v>9.8441414699230734</v>
      </c>
      <c r="H23" s="24">
        <v>-1.291225644890261</v>
      </c>
    </row>
    <row r="24" spans="1:8" x14ac:dyDescent="0.2">
      <c r="A24" s="34"/>
      <c r="B24" s="25" t="s">
        <v>241</v>
      </c>
      <c r="C24" s="82">
        <v>924.04743928760467</v>
      </c>
      <c r="D24" s="82">
        <v>1031.7275860656703</v>
      </c>
      <c r="E24" s="82">
        <v>1032.6823758270218</v>
      </c>
      <c r="F24" s="27"/>
      <c r="G24" s="38">
        <v>11.756424174842081</v>
      </c>
      <c r="H24" s="24">
        <v>9.2542815976500492E-2</v>
      </c>
    </row>
    <row r="25" spans="1:8" x14ac:dyDescent="0.2">
      <c r="A25" s="39" t="s">
        <v>191</v>
      </c>
      <c r="B25" s="31" t="s">
        <v>3</v>
      </c>
      <c r="C25" s="80">
        <v>604.64367061974212</v>
      </c>
      <c r="D25" s="80">
        <v>653.27095088339615</v>
      </c>
      <c r="E25" s="80">
        <v>751.98577344479679</v>
      </c>
      <c r="F25" s="22" t="s">
        <v>240</v>
      </c>
      <c r="G25" s="37">
        <v>24.368418952278688</v>
      </c>
      <c r="H25" s="33">
        <v>15.110854451420479</v>
      </c>
    </row>
    <row r="26" spans="1:8" x14ac:dyDescent="0.2">
      <c r="A26" s="34"/>
      <c r="B26" s="25" t="s">
        <v>241</v>
      </c>
      <c r="C26" s="82">
        <v>306.68514386652657</v>
      </c>
      <c r="D26" s="82">
        <v>364.71920635729759</v>
      </c>
      <c r="E26" s="82">
        <v>404.12520572816987</v>
      </c>
      <c r="F26" s="27"/>
      <c r="G26" s="38">
        <v>31.772018896373567</v>
      </c>
      <c r="H26" s="24">
        <v>10.804476069260843</v>
      </c>
    </row>
    <row r="27" spans="1:8" x14ac:dyDescent="0.2">
      <c r="A27" s="39" t="s">
        <v>192</v>
      </c>
      <c r="B27" s="31" t="s">
        <v>3</v>
      </c>
      <c r="C27" s="80">
        <v>1704.7751721129091</v>
      </c>
      <c r="D27" s="80">
        <v>2006.380833258675</v>
      </c>
      <c r="E27" s="80">
        <v>2623.0157657413201</v>
      </c>
      <c r="F27" s="22" t="s">
        <v>240</v>
      </c>
      <c r="G27" s="37">
        <v>53.862855856255692</v>
      </c>
      <c r="H27" s="33">
        <v>30.73369333782631</v>
      </c>
    </row>
    <row r="28" spans="1:8" x14ac:dyDescent="0.2">
      <c r="A28" s="34"/>
      <c r="B28" s="25" t="s">
        <v>241</v>
      </c>
      <c r="C28" s="82">
        <v>829.72777714408846</v>
      </c>
      <c r="D28" s="82">
        <v>991.26830893099464</v>
      </c>
      <c r="E28" s="82">
        <v>1301.0757492318394</v>
      </c>
      <c r="F28" s="27"/>
      <c r="G28" s="38">
        <v>56.807544000771458</v>
      </c>
      <c r="H28" s="24">
        <v>31.253641169558591</v>
      </c>
    </row>
    <row r="29" spans="1:8" x14ac:dyDescent="0.2">
      <c r="A29" s="30" t="s">
        <v>10</v>
      </c>
      <c r="B29" s="31" t="s">
        <v>3</v>
      </c>
      <c r="C29" s="80">
        <v>773.78802688841336</v>
      </c>
      <c r="D29" s="80">
        <v>2098.2771570466793</v>
      </c>
      <c r="E29" s="80">
        <v>3478.2308923883506</v>
      </c>
      <c r="F29" s="22" t="s">
        <v>240</v>
      </c>
      <c r="G29" s="37">
        <v>349.50694137451939</v>
      </c>
      <c r="H29" s="33">
        <v>65.766037184713639</v>
      </c>
    </row>
    <row r="30" spans="1:8" x14ac:dyDescent="0.2">
      <c r="A30" s="30"/>
      <c r="B30" s="25" t="s">
        <v>241</v>
      </c>
      <c r="C30" s="82">
        <v>225.66951530811212</v>
      </c>
      <c r="D30" s="82">
        <v>838.3394809967931</v>
      </c>
      <c r="E30" s="82">
        <v>1237.1224239163612</v>
      </c>
      <c r="F30" s="27"/>
      <c r="G30" s="28">
        <v>448.20094873128414</v>
      </c>
      <c r="H30" s="29">
        <v>47.568193072025139</v>
      </c>
    </row>
    <row r="31" spans="1:8" x14ac:dyDescent="0.2">
      <c r="A31" s="39" t="s">
        <v>11</v>
      </c>
      <c r="B31" s="31" t="s">
        <v>3</v>
      </c>
      <c r="C31" s="80">
        <v>593.00593686028049</v>
      </c>
      <c r="D31" s="80">
        <v>599.9461025980487</v>
      </c>
      <c r="E31" s="80">
        <v>865.82652334351644</v>
      </c>
      <c r="F31" s="22" t="s">
        <v>240</v>
      </c>
      <c r="G31" s="23">
        <v>46.006383667540916</v>
      </c>
      <c r="H31" s="24">
        <v>44.31738444404931</v>
      </c>
    </row>
    <row r="32" spans="1:8" x14ac:dyDescent="0.2">
      <c r="A32" s="34"/>
      <c r="B32" s="25" t="s">
        <v>241</v>
      </c>
      <c r="C32" s="82">
        <v>246.51905838508478</v>
      </c>
      <c r="D32" s="82">
        <v>222.00533916257521</v>
      </c>
      <c r="E32" s="82">
        <v>332.57071891291406</v>
      </c>
      <c r="F32" s="27"/>
      <c r="G32" s="38">
        <v>34.906696906739313</v>
      </c>
      <c r="H32" s="24">
        <v>49.803027335919808</v>
      </c>
    </row>
    <row r="33" spans="1:8" x14ac:dyDescent="0.2">
      <c r="A33" s="30" t="s">
        <v>12</v>
      </c>
      <c r="B33" s="31" t="s">
        <v>3</v>
      </c>
      <c r="C33" s="80">
        <v>1493.657688654961</v>
      </c>
      <c r="D33" s="80">
        <v>1558.6503994062932</v>
      </c>
      <c r="E33" s="80">
        <v>1536.5459805192247</v>
      </c>
      <c r="F33" s="22" t="s">
        <v>240</v>
      </c>
      <c r="G33" s="37">
        <v>2.8713601643817412</v>
      </c>
      <c r="H33" s="33">
        <v>-1.4181768339769008</v>
      </c>
    </row>
    <row r="34" spans="1:8" x14ac:dyDescent="0.2">
      <c r="A34" s="30"/>
      <c r="B34" s="25" t="s">
        <v>241</v>
      </c>
      <c r="C34" s="82">
        <v>780.01778428583316</v>
      </c>
      <c r="D34" s="82">
        <v>808.89411421755653</v>
      </c>
      <c r="E34" s="82">
        <v>799.07976156972643</v>
      </c>
      <c r="F34" s="27"/>
      <c r="G34" s="28">
        <v>2.4437875222737375</v>
      </c>
      <c r="H34" s="29">
        <v>-1.2133049895317214</v>
      </c>
    </row>
    <row r="35" spans="1:8" x14ac:dyDescent="0.2">
      <c r="A35" s="39" t="s">
        <v>13</v>
      </c>
      <c r="B35" s="31" t="s">
        <v>3</v>
      </c>
      <c r="C35" s="80">
        <v>189.00435847148509</v>
      </c>
      <c r="D35" s="80">
        <v>141.56149134271325</v>
      </c>
      <c r="E35" s="80">
        <v>165.92190621822283</v>
      </c>
      <c r="F35" s="22" t="s">
        <v>240</v>
      </c>
      <c r="G35" s="23">
        <v>-12.212656067793631</v>
      </c>
      <c r="H35" s="24">
        <v>17.208362701219528</v>
      </c>
    </row>
    <row r="36" spans="1:8" x14ac:dyDescent="0.2">
      <c r="A36" s="34"/>
      <c r="B36" s="25" t="s">
        <v>241</v>
      </c>
      <c r="C36" s="82">
        <v>113.79724607921291</v>
      </c>
      <c r="D36" s="82">
        <v>87.347711370995484</v>
      </c>
      <c r="E36" s="82">
        <v>101.53884741246026</v>
      </c>
      <c r="F36" s="27"/>
      <c r="G36" s="28">
        <v>-10.772140002597013</v>
      </c>
      <c r="H36" s="29">
        <v>16.246717651467918</v>
      </c>
    </row>
    <row r="37" spans="1:8" x14ac:dyDescent="0.2">
      <c r="A37" s="30" t="s">
        <v>14</v>
      </c>
      <c r="B37" s="31" t="s">
        <v>3</v>
      </c>
      <c r="C37" s="85">
        <v>1258.060364658754</v>
      </c>
      <c r="D37" s="85">
        <v>1434.6564278851531</v>
      </c>
      <c r="E37" s="83">
        <v>1427.5090650637837</v>
      </c>
      <c r="F37" s="22" t="s">
        <v>240</v>
      </c>
      <c r="G37" s="23">
        <v>13.469043709281166</v>
      </c>
      <c r="H37" s="24">
        <v>-0.49819334318986819</v>
      </c>
    </row>
    <row r="38" spans="1:8" ht="13.5" thickBot="1" x14ac:dyDescent="0.25">
      <c r="A38" s="41"/>
      <c r="B38" s="42" t="s">
        <v>241</v>
      </c>
      <c r="C38" s="86">
        <v>628.90855637301138</v>
      </c>
      <c r="D38" s="86">
        <v>695.60712276695779</v>
      </c>
      <c r="E38" s="86">
        <v>699.15487968130128</v>
      </c>
      <c r="F38" s="44"/>
      <c r="G38" s="45">
        <v>11.169560756719335</v>
      </c>
      <c r="H38" s="46">
        <v>0.51002308605343671</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7"/>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H61" s="200">
        <v>10</v>
      </c>
    </row>
    <row r="62" spans="1:8" ht="12.75" customHeight="1" x14ac:dyDescent="0.2">
      <c r="A62" s="54" t="s">
        <v>243</v>
      </c>
      <c r="H62" s="201"/>
    </row>
    <row r="67" ht="12.75" customHeight="1" x14ac:dyDescent="0.2"/>
    <row r="68" ht="12.75" customHeight="1" x14ac:dyDescent="0.2"/>
  </sheetData>
  <mergeCells count="4">
    <mergeCell ref="G5:H5"/>
    <mergeCell ref="A7:A8"/>
    <mergeCell ref="C5:F5"/>
    <mergeCell ref="H61:H62"/>
  </mergeCells>
  <phoneticPr fontId="0" type="noConversion"/>
  <hyperlinks>
    <hyperlink ref="A2" location="Innhold!A24" display="Tilbake til innholdsfortegnelsen" xr:uid="{00000000-0004-0000-0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145</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26</v>
      </c>
      <c r="B7" s="19" t="s">
        <v>3</v>
      </c>
      <c r="C7" s="20">
        <v>951813.97167414054</v>
      </c>
      <c r="D7" s="20">
        <v>1007651.1441704036</v>
      </c>
      <c r="E7" s="21">
        <v>1177036.8273593413</v>
      </c>
      <c r="F7" s="22" t="s">
        <v>240</v>
      </c>
      <c r="G7" s="23">
        <v>23.662486829128753</v>
      </c>
      <c r="H7" s="24">
        <v>16.809952945410743</v>
      </c>
    </row>
    <row r="8" spans="1:8" x14ac:dyDescent="0.2">
      <c r="A8" s="206"/>
      <c r="B8" s="25" t="s">
        <v>241</v>
      </c>
      <c r="C8" s="26">
        <v>487977.85986547085</v>
      </c>
      <c r="D8" s="26">
        <v>500910.53116591927</v>
      </c>
      <c r="E8" s="26">
        <v>591099.06381970865</v>
      </c>
      <c r="F8" s="27"/>
      <c r="G8" s="28">
        <v>21.132353009349032</v>
      </c>
      <c r="H8" s="29">
        <v>18.004918451977161</v>
      </c>
    </row>
    <row r="9" spans="1:8" x14ac:dyDescent="0.2">
      <c r="A9" s="30" t="s">
        <v>28</v>
      </c>
      <c r="B9" s="31" t="s">
        <v>3</v>
      </c>
      <c r="C9" s="20">
        <v>874362.06733931229</v>
      </c>
      <c r="D9" s="20">
        <v>923689.08533632278</v>
      </c>
      <c r="E9" s="21">
        <v>1085796.2763059498</v>
      </c>
      <c r="F9" s="22" t="s">
        <v>240</v>
      </c>
      <c r="G9" s="32">
        <v>24.181539532019357</v>
      </c>
      <c r="H9" s="33">
        <v>17.549973637569011</v>
      </c>
    </row>
    <row r="10" spans="1:8" x14ac:dyDescent="0.2">
      <c r="A10" s="34"/>
      <c r="B10" s="25" t="s">
        <v>241</v>
      </c>
      <c r="C10" s="26">
        <v>450577.61789237673</v>
      </c>
      <c r="D10" s="26">
        <v>459645.29493273539</v>
      </c>
      <c r="E10" s="26">
        <v>546571.59074041666</v>
      </c>
      <c r="F10" s="27"/>
      <c r="G10" s="35">
        <v>21.304647420584644</v>
      </c>
      <c r="H10" s="29">
        <v>18.911603526889607</v>
      </c>
    </row>
    <row r="11" spans="1:8" x14ac:dyDescent="0.2">
      <c r="A11" s="30" t="s">
        <v>29</v>
      </c>
      <c r="B11" s="31" t="s">
        <v>3</v>
      </c>
      <c r="C11" s="20">
        <v>32860.952167414056</v>
      </c>
      <c r="D11" s="20">
        <v>38324.029417040358</v>
      </c>
      <c r="E11" s="21">
        <v>38163.944018104397</v>
      </c>
      <c r="F11" s="22" t="s">
        <v>240</v>
      </c>
      <c r="G11" s="37">
        <v>16.137669485879826</v>
      </c>
      <c r="H11" s="33">
        <v>-0.41771546826122119</v>
      </c>
    </row>
    <row r="12" spans="1:8" x14ac:dyDescent="0.2">
      <c r="A12" s="34"/>
      <c r="B12" s="25" t="s">
        <v>241</v>
      </c>
      <c r="C12" s="26">
        <v>17285.620986547085</v>
      </c>
      <c r="D12" s="26">
        <v>20128.618116591926</v>
      </c>
      <c r="E12" s="26">
        <v>20054.720610243981</v>
      </c>
      <c r="F12" s="27"/>
      <c r="G12" s="28">
        <v>16.019671065633162</v>
      </c>
      <c r="H12" s="29">
        <v>-0.36712657530638637</v>
      </c>
    </row>
    <row r="13" spans="1:8" x14ac:dyDescent="0.2">
      <c r="A13" s="30" t="s">
        <v>27</v>
      </c>
      <c r="B13" s="31" t="s">
        <v>3</v>
      </c>
      <c r="C13" s="20">
        <v>11475.585650224215</v>
      </c>
      <c r="D13" s="20">
        <v>12004.408825112108</v>
      </c>
      <c r="E13" s="21">
        <v>14501.175196811684</v>
      </c>
      <c r="F13" s="22" t="s">
        <v>240</v>
      </c>
      <c r="G13" s="23">
        <v>26.365447819461437</v>
      </c>
      <c r="H13" s="24">
        <v>20.798744928418074</v>
      </c>
    </row>
    <row r="14" spans="1:8" x14ac:dyDescent="0.2">
      <c r="A14" s="34"/>
      <c r="B14" s="25" t="s">
        <v>241</v>
      </c>
      <c r="C14" s="26">
        <v>4853.986295964125</v>
      </c>
      <c r="D14" s="26">
        <v>5036.3854349775793</v>
      </c>
      <c r="E14" s="26">
        <v>6100.4237515167497</v>
      </c>
      <c r="F14" s="27"/>
      <c r="G14" s="38">
        <v>25.678635652288136</v>
      </c>
      <c r="H14" s="24">
        <v>21.12702314539807</v>
      </c>
    </row>
    <row r="15" spans="1:8" x14ac:dyDescent="0.2">
      <c r="A15" s="30" t="s">
        <v>30</v>
      </c>
      <c r="B15" s="31" t="s">
        <v>3</v>
      </c>
      <c r="C15" s="20">
        <v>14735.780866965621</v>
      </c>
      <c r="D15" s="20">
        <v>16157.211766816145</v>
      </c>
      <c r="E15" s="21">
        <v>19344.914851867114</v>
      </c>
      <c r="F15" s="22" t="s">
        <v>240</v>
      </c>
      <c r="G15" s="37">
        <v>31.278518773539588</v>
      </c>
      <c r="H15" s="33">
        <v>19.729289502771195</v>
      </c>
    </row>
    <row r="16" spans="1:8" x14ac:dyDescent="0.2">
      <c r="A16" s="34"/>
      <c r="B16" s="25" t="s">
        <v>241</v>
      </c>
      <c r="C16" s="26">
        <v>7948.6483946188346</v>
      </c>
      <c r="D16" s="26">
        <v>8331.8472466367712</v>
      </c>
      <c r="E16" s="26">
        <v>10124.172720268867</v>
      </c>
      <c r="F16" s="27"/>
      <c r="G16" s="28">
        <v>27.369739075675341</v>
      </c>
      <c r="H16" s="29">
        <v>21.511741881196684</v>
      </c>
    </row>
    <row r="17" spans="1:9" x14ac:dyDescent="0.2">
      <c r="A17" s="30" t="s">
        <v>31</v>
      </c>
      <c r="B17" s="31" t="s">
        <v>3</v>
      </c>
      <c r="C17" s="20">
        <v>18379.585650224217</v>
      </c>
      <c r="D17" s="20">
        <v>17476.408825112107</v>
      </c>
      <c r="E17" s="21">
        <v>19281.415327163464</v>
      </c>
      <c r="F17" s="22" t="s">
        <v>240</v>
      </c>
      <c r="G17" s="37">
        <v>4.9066920990585459</v>
      </c>
      <c r="H17" s="33">
        <v>10.328246037925808</v>
      </c>
    </row>
    <row r="18" spans="1:9" ht="13.5" thickBot="1" x14ac:dyDescent="0.25">
      <c r="A18" s="56"/>
      <c r="B18" s="42" t="s">
        <v>241</v>
      </c>
      <c r="C18" s="43">
        <v>7311.986295964125</v>
      </c>
      <c r="D18" s="43">
        <v>7768.3854349775784</v>
      </c>
      <c r="E18" s="43">
        <v>8248.1559972624291</v>
      </c>
      <c r="F18" s="44"/>
      <c r="G18" s="57">
        <v>12.803220129324174</v>
      </c>
      <c r="H18" s="46">
        <v>6.175936638322014</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32</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26</v>
      </c>
      <c r="B35" s="19" t="s">
        <v>3</v>
      </c>
      <c r="C35" s="80">
        <v>16417.970641978663</v>
      </c>
      <c r="D35" s="80">
        <v>18490.436763405316</v>
      </c>
      <c r="E35" s="83">
        <v>20481.738722834205</v>
      </c>
      <c r="F35" s="22" t="s">
        <v>240</v>
      </c>
      <c r="G35" s="23">
        <v>24.751951197092552</v>
      </c>
      <c r="H35" s="24">
        <v>10.769361399671766</v>
      </c>
    </row>
    <row r="36" spans="1:9" ht="12.75" customHeight="1" x14ac:dyDescent="0.2">
      <c r="A36" s="206"/>
      <c r="B36" s="25" t="s">
        <v>241</v>
      </c>
      <c r="C36" s="82">
        <v>8200.8739952118849</v>
      </c>
      <c r="D36" s="82">
        <v>9083.0625456222697</v>
      </c>
      <c r="E36" s="82">
        <v>10117.122844498699</v>
      </c>
      <c r="F36" s="27"/>
      <c r="G36" s="28">
        <v>23.366397903511555</v>
      </c>
      <c r="H36" s="29">
        <v>11.384489467980302</v>
      </c>
    </row>
    <row r="37" spans="1:9" x14ac:dyDescent="0.2">
      <c r="A37" s="30" t="s">
        <v>28</v>
      </c>
      <c r="B37" s="31" t="s">
        <v>3</v>
      </c>
      <c r="C37" s="80">
        <v>13580.76968656602</v>
      </c>
      <c r="D37" s="80">
        <v>15321.165447276726</v>
      </c>
      <c r="E37" s="83">
        <v>17209.979973437508</v>
      </c>
      <c r="F37" s="22" t="s">
        <v>240</v>
      </c>
      <c r="G37" s="32">
        <v>26.723156129077651</v>
      </c>
      <c r="H37" s="33">
        <v>12.328138695849105</v>
      </c>
    </row>
    <row r="38" spans="1:9" x14ac:dyDescent="0.2">
      <c r="A38" s="34"/>
      <c r="B38" s="25" t="s">
        <v>241</v>
      </c>
      <c r="C38" s="82">
        <v>6830.9993150404853</v>
      </c>
      <c r="D38" s="82">
        <v>7577.9819880552823</v>
      </c>
      <c r="E38" s="82">
        <v>8559.752887845947</v>
      </c>
      <c r="F38" s="27"/>
      <c r="G38" s="35">
        <v>25.307476887006757</v>
      </c>
      <c r="H38" s="29">
        <v>12.955571830840597</v>
      </c>
    </row>
    <row r="39" spans="1:9" x14ac:dyDescent="0.2">
      <c r="A39" s="30" t="s">
        <v>29</v>
      </c>
      <c r="B39" s="31" t="s">
        <v>3</v>
      </c>
      <c r="C39" s="80">
        <v>988.33799893854575</v>
      </c>
      <c r="D39" s="80">
        <v>1206.0091265245253</v>
      </c>
      <c r="E39" s="83">
        <v>1113.2553761240142</v>
      </c>
      <c r="F39" s="22" t="s">
        <v>240</v>
      </c>
      <c r="G39" s="37">
        <v>12.639135328159696</v>
      </c>
      <c r="H39" s="33">
        <v>-7.6909658774978453</v>
      </c>
    </row>
    <row r="40" spans="1:9" x14ac:dyDescent="0.2">
      <c r="A40" s="34"/>
      <c r="B40" s="25" t="s">
        <v>241</v>
      </c>
      <c r="C40" s="82">
        <v>506.07545012470513</v>
      </c>
      <c r="D40" s="82">
        <v>607.54733581648645</v>
      </c>
      <c r="E40" s="82">
        <v>563.86041799003476</v>
      </c>
      <c r="F40" s="27"/>
      <c r="G40" s="28">
        <v>11.418251537609763</v>
      </c>
      <c r="H40" s="29">
        <v>-7.1907019010692466</v>
      </c>
    </row>
    <row r="41" spans="1:9" x14ac:dyDescent="0.2">
      <c r="A41" s="30" t="s">
        <v>27</v>
      </c>
      <c r="B41" s="31" t="s">
        <v>3</v>
      </c>
      <c r="C41" s="80">
        <v>418.04889219756342</v>
      </c>
      <c r="D41" s="80">
        <v>365.20029052818705</v>
      </c>
      <c r="E41" s="83">
        <v>457.81073460265509</v>
      </c>
      <c r="F41" s="22" t="s">
        <v>240</v>
      </c>
      <c r="G41" s="23">
        <v>9.5112899823929666</v>
      </c>
      <c r="H41" s="24">
        <v>25.358808981374594</v>
      </c>
    </row>
    <row r="42" spans="1:9" x14ac:dyDescent="0.2">
      <c r="A42" s="34"/>
      <c r="B42" s="25" t="s">
        <v>241</v>
      </c>
      <c r="C42" s="82">
        <v>210.22881822234808</v>
      </c>
      <c r="D42" s="82">
        <v>157.17686702757777</v>
      </c>
      <c r="E42" s="82">
        <v>206.9812185003359</v>
      </c>
      <c r="F42" s="27"/>
      <c r="G42" s="38">
        <v>-1.544792835479555</v>
      </c>
      <c r="H42" s="24">
        <v>31.686820341074508</v>
      </c>
    </row>
    <row r="43" spans="1:9" x14ac:dyDescent="0.2">
      <c r="A43" s="30" t="s">
        <v>30</v>
      </c>
      <c r="B43" s="31" t="s">
        <v>3</v>
      </c>
      <c r="C43" s="80">
        <v>831.51656987079025</v>
      </c>
      <c r="D43" s="80">
        <v>952.50273679954194</v>
      </c>
      <c r="E43" s="83">
        <v>1074.6746904670442</v>
      </c>
      <c r="F43" s="22" t="s">
        <v>240</v>
      </c>
      <c r="G43" s="37">
        <v>29.242727013129581</v>
      </c>
      <c r="H43" s="33">
        <v>12.826414974722951</v>
      </c>
    </row>
    <row r="44" spans="1:9" x14ac:dyDescent="0.2">
      <c r="A44" s="34"/>
      <c r="B44" s="25" t="s">
        <v>241</v>
      </c>
      <c r="C44" s="82">
        <v>422.8050621327539</v>
      </c>
      <c r="D44" s="82">
        <v>463.43366969587294</v>
      </c>
      <c r="E44" s="82">
        <v>530.50279140748944</v>
      </c>
      <c r="F44" s="27"/>
      <c r="G44" s="28">
        <v>25.472194852984089</v>
      </c>
      <c r="H44" s="29">
        <v>14.472216003561073</v>
      </c>
    </row>
    <row r="45" spans="1:9" x14ac:dyDescent="0.2">
      <c r="A45" s="30" t="s">
        <v>31</v>
      </c>
      <c r="B45" s="31" t="s">
        <v>3</v>
      </c>
      <c r="C45" s="80">
        <v>599.29749440574335</v>
      </c>
      <c r="D45" s="80">
        <v>645.55916227633691</v>
      </c>
      <c r="E45" s="83">
        <v>619.52868083889769</v>
      </c>
      <c r="F45" s="22" t="s">
        <v>240</v>
      </c>
      <c r="G45" s="37">
        <v>3.3758169560203868</v>
      </c>
      <c r="H45" s="33">
        <v>-4.032237935505691</v>
      </c>
    </row>
    <row r="46" spans="1:9" ht="13.5" thickBot="1" x14ac:dyDescent="0.25">
      <c r="A46" s="56"/>
      <c r="B46" s="42" t="s">
        <v>241</v>
      </c>
      <c r="C46" s="86">
        <v>230.76534969159314</v>
      </c>
      <c r="D46" s="86">
        <v>276.92268502705161</v>
      </c>
      <c r="E46" s="86">
        <v>256.02552875489386</v>
      </c>
      <c r="F46" s="44"/>
      <c r="G46" s="57">
        <v>10.946261688359954</v>
      </c>
      <c r="H46" s="46">
        <v>-7.5462059997419004</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58"/>
      <c r="B58" s="58"/>
      <c r="C58" s="64"/>
      <c r="D58" s="64"/>
      <c r="E58" s="21"/>
      <c r="F58" s="59"/>
      <c r="G58" s="38"/>
      <c r="H58" s="60"/>
      <c r="I58" s="61"/>
    </row>
    <row r="59" spans="1:9" x14ac:dyDescent="0.2">
      <c r="A59" s="65"/>
      <c r="B59" s="62"/>
      <c r="C59" s="21"/>
      <c r="D59" s="21"/>
      <c r="E59" s="21"/>
      <c r="F59" s="63"/>
      <c r="G59" s="38"/>
      <c r="H59" s="60"/>
      <c r="I59" s="61"/>
    </row>
    <row r="60" spans="1:9" x14ac:dyDescent="0.2">
      <c r="A60" s="52"/>
      <c r="B60" s="52"/>
      <c r="C60" s="52"/>
      <c r="D60" s="52"/>
      <c r="E60" s="52"/>
      <c r="F60" s="52"/>
      <c r="G60" s="52"/>
      <c r="H60" s="52"/>
    </row>
    <row r="61" spans="1:9" ht="12.75" customHeight="1" x14ac:dyDescent="0.2">
      <c r="A61" s="54" t="s">
        <v>242</v>
      </c>
      <c r="G61" s="53"/>
      <c r="H61" s="208">
        <v>11</v>
      </c>
    </row>
    <row r="62" spans="1:9"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6" display="Tilbake til innholdsfortegnelsen" xr:uid="{00000000-0004-0000-06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146</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ht="12.75" customHeight="1" x14ac:dyDescent="0.2">
      <c r="A7" s="205" t="s">
        <v>26</v>
      </c>
      <c r="B7" s="19" t="s">
        <v>3</v>
      </c>
      <c r="C7" s="20">
        <v>951813.97167414054</v>
      </c>
      <c r="D7" s="20">
        <v>1007651.1441704036</v>
      </c>
      <c r="E7" s="21">
        <v>1177036.8273593413</v>
      </c>
      <c r="F7" s="22" t="s">
        <v>240</v>
      </c>
      <c r="G7" s="23">
        <v>23.662486829128753</v>
      </c>
      <c r="H7" s="24">
        <v>16.809952945410743</v>
      </c>
    </row>
    <row r="8" spans="1:8" ht="12.75" customHeight="1" x14ac:dyDescent="0.2">
      <c r="A8" s="206"/>
      <c r="B8" s="25" t="s">
        <v>241</v>
      </c>
      <c r="C8" s="26">
        <v>487977.85986547085</v>
      </c>
      <c r="D8" s="26">
        <v>500910.53116591921</v>
      </c>
      <c r="E8" s="26">
        <v>591099.06381970854</v>
      </c>
      <c r="F8" s="27"/>
      <c r="G8" s="28">
        <v>21.132353009348989</v>
      </c>
      <c r="H8" s="29">
        <v>18.004918451977133</v>
      </c>
    </row>
    <row r="9" spans="1:8" x14ac:dyDescent="0.2">
      <c r="A9" s="30" t="s">
        <v>34</v>
      </c>
      <c r="B9" s="31" t="s">
        <v>3</v>
      </c>
      <c r="C9" s="20">
        <v>9110.9700000000012</v>
      </c>
      <c r="D9" s="20">
        <v>9739.3896000000004</v>
      </c>
      <c r="E9" s="21">
        <v>9583.6359194516608</v>
      </c>
      <c r="F9" s="22" t="s">
        <v>240</v>
      </c>
      <c r="G9" s="32">
        <v>5.1878770257355598</v>
      </c>
      <c r="H9" s="33">
        <v>-1.5992139851181264</v>
      </c>
    </row>
    <row r="10" spans="1:8" x14ac:dyDescent="0.2">
      <c r="A10" s="34"/>
      <c r="B10" s="25" t="s">
        <v>241</v>
      </c>
      <c r="C10" s="26">
        <v>4213.1617999999999</v>
      </c>
      <c r="D10" s="26">
        <v>4845.4744000000001</v>
      </c>
      <c r="E10" s="26">
        <v>4650.3721999999998</v>
      </c>
      <c r="F10" s="27"/>
      <c r="G10" s="35">
        <v>10.377251592853611</v>
      </c>
      <c r="H10" s="29">
        <v>-4.0264829383888667</v>
      </c>
    </row>
    <row r="11" spans="1:8" x14ac:dyDescent="0.2">
      <c r="A11" s="30" t="s">
        <v>35</v>
      </c>
      <c r="B11" s="31" t="s">
        <v>3</v>
      </c>
      <c r="C11" s="20">
        <v>3013.5176000000001</v>
      </c>
      <c r="D11" s="20">
        <v>3055.3111680000002</v>
      </c>
      <c r="E11" s="21">
        <v>3178.7184311444362</v>
      </c>
      <c r="F11" s="22" t="s">
        <v>240</v>
      </c>
      <c r="G11" s="37">
        <v>5.481993240870267</v>
      </c>
      <c r="H11" s="33">
        <v>4.0391062107503188</v>
      </c>
    </row>
    <row r="12" spans="1:8" x14ac:dyDescent="0.2">
      <c r="A12" s="34"/>
      <c r="B12" s="25" t="s">
        <v>241</v>
      </c>
      <c r="C12" s="26">
        <v>1391.132944</v>
      </c>
      <c r="D12" s="26">
        <v>1540.3579520000001</v>
      </c>
      <c r="E12" s="26">
        <v>1554.829776</v>
      </c>
      <c r="F12" s="27"/>
      <c r="G12" s="28">
        <v>11.767159472862005</v>
      </c>
      <c r="H12" s="29">
        <v>0.93951045477511741</v>
      </c>
    </row>
    <row r="13" spans="1:8" x14ac:dyDescent="0.2">
      <c r="A13" s="30" t="s">
        <v>36</v>
      </c>
      <c r="B13" s="31" t="s">
        <v>3</v>
      </c>
      <c r="C13" s="20">
        <v>148326.84133333334</v>
      </c>
      <c r="D13" s="20">
        <v>163023.26144</v>
      </c>
      <c r="E13" s="21">
        <v>168282.54086672229</v>
      </c>
      <c r="F13" s="22" t="s">
        <v>240</v>
      </c>
      <c r="G13" s="23">
        <v>13.453869410286103</v>
      </c>
      <c r="H13" s="24">
        <v>3.2260914057703047</v>
      </c>
    </row>
    <row r="14" spans="1:8" x14ac:dyDescent="0.2">
      <c r="A14" s="34"/>
      <c r="B14" s="25" t="s">
        <v>241</v>
      </c>
      <c r="C14" s="26">
        <v>71396.429520000005</v>
      </c>
      <c r="D14" s="26">
        <v>80735.388160000002</v>
      </c>
      <c r="E14" s="26">
        <v>82545.808080000003</v>
      </c>
      <c r="F14" s="27"/>
      <c r="G14" s="38">
        <v>15.616157047288709</v>
      </c>
      <c r="H14" s="24">
        <v>2.2424118608461328</v>
      </c>
    </row>
    <row r="15" spans="1:8" x14ac:dyDescent="0.2">
      <c r="A15" s="30" t="s">
        <v>18</v>
      </c>
      <c r="B15" s="31" t="s">
        <v>3</v>
      </c>
      <c r="C15" s="20">
        <v>3335.0839999999998</v>
      </c>
      <c r="D15" s="20">
        <v>3430.3651199999999</v>
      </c>
      <c r="E15" s="21">
        <v>3399.7212137678384</v>
      </c>
      <c r="F15" s="22" t="s">
        <v>240</v>
      </c>
      <c r="G15" s="37">
        <v>1.9380985236905133</v>
      </c>
      <c r="H15" s="33">
        <v>-0.89331325267677641</v>
      </c>
    </row>
    <row r="16" spans="1:8" x14ac:dyDescent="0.2">
      <c r="A16" s="34"/>
      <c r="B16" s="25" t="s">
        <v>241</v>
      </c>
      <c r="C16" s="26">
        <v>1749.0949599999999</v>
      </c>
      <c r="D16" s="26">
        <v>1628.2556799999998</v>
      </c>
      <c r="E16" s="26">
        <v>1666.44984</v>
      </c>
      <c r="F16" s="27"/>
      <c r="G16" s="28">
        <v>-4.7250219050428086</v>
      </c>
      <c r="H16" s="29">
        <v>2.3457102265413283</v>
      </c>
    </row>
    <row r="17" spans="1:9" x14ac:dyDescent="0.2">
      <c r="A17" s="30" t="s">
        <v>37</v>
      </c>
      <c r="B17" s="31" t="s">
        <v>3</v>
      </c>
      <c r="C17" s="20">
        <v>1804.2764</v>
      </c>
      <c r="D17" s="20">
        <v>2376.9667520000003</v>
      </c>
      <c r="E17" s="21">
        <v>3145.5903010293214</v>
      </c>
      <c r="F17" s="22" t="s">
        <v>240</v>
      </c>
      <c r="G17" s="37">
        <v>74.340821673958686</v>
      </c>
      <c r="H17" s="33">
        <v>32.3363188981333</v>
      </c>
    </row>
    <row r="18" spans="1:9" x14ac:dyDescent="0.2">
      <c r="A18" s="34"/>
      <c r="B18" s="25" t="s">
        <v>241</v>
      </c>
      <c r="C18" s="26">
        <v>794.69941600000004</v>
      </c>
      <c r="D18" s="26">
        <v>1045.536928</v>
      </c>
      <c r="E18" s="26">
        <v>1384.2446639999998</v>
      </c>
      <c r="F18" s="27"/>
      <c r="G18" s="28">
        <v>74.184683684227053</v>
      </c>
      <c r="H18" s="29">
        <v>32.395578475445262</v>
      </c>
    </row>
    <row r="19" spans="1:9" x14ac:dyDescent="0.2">
      <c r="A19" s="30" t="s">
        <v>38</v>
      </c>
      <c r="B19" s="31" t="s">
        <v>3</v>
      </c>
      <c r="C19" s="20">
        <v>4491.8626666666669</v>
      </c>
      <c r="D19" s="20">
        <v>5261.1852799999997</v>
      </c>
      <c r="E19" s="21">
        <v>6105.5734045581567</v>
      </c>
      <c r="F19" s="22" t="s">
        <v>240</v>
      </c>
      <c r="G19" s="23">
        <v>35.925202029584682</v>
      </c>
      <c r="H19" s="24">
        <v>16.049389626478956</v>
      </c>
    </row>
    <row r="20" spans="1:9" x14ac:dyDescent="0.2">
      <c r="A20" s="30"/>
      <c r="B20" s="25" t="s">
        <v>241</v>
      </c>
      <c r="C20" s="26">
        <v>2187.8882400000002</v>
      </c>
      <c r="D20" s="26">
        <v>2096.92992</v>
      </c>
      <c r="E20" s="26">
        <v>2590.3829599999999</v>
      </c>
      <c r="F20" s="27"/>
      <c r="G20" s="38">
        <v>18.396493597863099</v>
      </c>
      <c r="H20" s="24">
        <v>23.532166492240236</v>
      </c>
    </row>
    <row r="21" spans="1:9" x14ac:dyDescent="0.2">
      <c r="A21" s="39" t="s">
        <v>39</v>
      </c>
      <c r="B21" s="31" t="s">
        <v>3</v>
      </c>
      <c r="C21" s="20">
        <v>249931.11600000001</v>
      </c>
      <c r="D21" s="20">
        <v>273815.89088000002</v>
      </c>
      <c r="E21" s="21">
        <v>363281.35184458597</v>
      </c>
      <c r="F21" s="22" t="s">
        <v>240</v>
      </c>
      <c r="G21" s="37">
        <v>45.35259060924048</v>
      </c>
      <c r="H21" s="33">
        <v>32.673582485318292</v>
      </c>
    </row>
    <row r="22" spans="1:9" x14ac:dyDescent="0.2">
      <c r="A22" s="34"/>
      <c r="B22" s="25" t="s">
        <v>241</v>
      </c>
      <c r="C22" s="26">
        <v>107375.65304</v>
      </c>
      <c r="D22" s="26">
        <v>139815.52831999998</v>
      </c>
      <c r="E22" s="26">
        <v>174530.04216000001</v>
      </c>
      <c r="F22" s="27"/>
      <c r="G22" s="28">
        <v>62.54154197784797</v>
      </c>
      <c r="H22" s="29">
        <v>24.828797099380751</v>
      </c>
    </row>
    <row r="23" spans="1:9" x14ac:dyDescent="0.2">
      <c r="A23" s="39" t="s">
        <v>40</v>
      </c>
      <c r="B23" s="31" t="s">
        <v>3</v>
      </c>
      <c r="C23" s="20">
        <v>251652.88</v>
      </c>
      <c r="D23" s="20">
        <v>254072.55840000001</v>
      </c>
      <c r="E23" s="21">
        <v>299170.45982327824</v>
      </c>
      <c r="F23" s="22" t="s">
        <v>240</v>
      </c>
      <c r="G23" s="23">
        <v>18.882191939658412</v>
      </c>
      <c r="H23" s="24">
        <v>17.750008779884908</v>
      </c>
    </row>
    <row r="24" spans="1:9" x14ac:dyDescent="0.2">
      <c r="A24" s="34"/>
      <c r="B24" s="25" t="s">
        <v>241</v>
      </c>
      <c r="C24" s="26">
        <v>120635.64720000001</v>
      </c>
      <c r="D24" s="26">
        <v>121786.8976</v>
      </c>
      <c r="E24" s="26">
        <v>143407.48879999999</v>
      </c>
      <c r="F24" s="27"/>
      <c r="G24" s="38">
        <v>18.87654447797415</v>
      </c>
      <c r="H24" s="24">
        <v>17.752805618721993</v>
      </c>
    </row>
    <row r="25" spans="1:9" x14ac:dyDescent="0.2">
      <c r="A25" s="30" t="s">
        <v>41</v>
      </c>
      <c r="B25" s="31" t="s">
        <v>3</v>
      </c>
      <c r="C25" s="20">
        <v>315189.89500000002</v>
      </c>
      <c r="D25" s="20">
        <v>347911.86359999998</v>
      </c>
      <c r="E25" s="21">
        <v>410983.42723442888</v>
      </c>
      <c r="F25" s="22" t="s">
        <v>240</v>
      </c>
      <c r="G25" s="37">
        <v>30.392323406950851</v>
      </c>
      <c r="H25" s="33">
        <v>18.128603888869762</v>
      </c>
    </row>
    <row r="26" spans="1:9" x14ac:dyDescent="0.2">
      <c r="A26" s="34"/>
      <c r="B26" s="25" t="s">
        <v>241</v>
      </c>
      <c r="C26" s="26">
        <v>155346.06630000001</v>
      </c>
      <c r="D26" s="26">
        <v>171915.16039999999</v>
      </c>
      <c r="E26" s="26">
        <v>202906.8027</v>
      </c>
      <c r="F26" s="27"/>
      <c r="G26" s="28">
        <v>30.615990177795709</v>
      </c>
      <c r="H26" s="29">
        <v>18.027288709088168</v>
      </c>
    </row>
    <row r="27" spans="1:9" x14ac:dyDescent="0.2">
      <c r="A27" s="30" t="s">
        <v>24</v>
      </c>
      <c r="B27" s="31" t="s">
        <v>3</v>
      </c>
      <c r="C27" s="20">
        <v>190521.25333333333</v>
      </c>
      <c r="D27" s="20">
        <v>229188.70559999999</v>
      </c>
      <c r="E27" s="21">
        <v>223205.62059201652</v>
      </c>
      <c r="F27" s="22" t="s">
        <v>240</v>
      </c>
      <c r="G27" s="23">
        <v>17.155234225495605</v>
      </c>
      <c r="H27" s="24">
        <v>-2.6105496744790173</v>
      </c>
    </row>
    <row r="28" spans="1:9" ht="13.5" thickBot="1" x14ac:dyDescent="0.25">
      <c r="A28" s="56"/>
      <c r="B28" s="42" t="s">
        <v>241</v>
      </c>
      <c r="C28" s="43">
        <v>120853.7648</v>
      </c>
      <c r="D28" s="43">
        <v>109339.5984</v>
      </c>
      <c r="E28" s="43">
        <v>116077.65919999999</v>
      </c>
      <c r="F28" s="44"/>
      <c r="G28" s="57">
        <v>-3.9519708863881391</v>
      </c>
      <c r="H28" s="46">
        <v>6.1625073611025698</v>
      </c>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33</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26</v>
      </c>
      <c r="B35" s="19" t="s">
        <v>3</v>
      </c>
      <c r="C35" s="80">
        <v>16417.970641978663</v>
      </c>
      <c r="D35" s="80">
        <v>18490.436763405316</v>
      </c>
      <c r="E35" s="83">
        <v>20481.73872283419</v>
      </c>
      <c r="F35" s="22" t="s">
        <v>240</v>
      </c>
      <c r="G35" s="23">
        <v>24.751951197092453</v>
      </c>
      <c r="H35" s="24">
        <v>10.769361399671681</v>
      </c>
    </row>
    <row r="36" spans="1:8" ht="12.75" customHeight="1" x14ac:dyDescent="0.2">
      <c r="A36" s="206"/>
      <c r="B36" s="25" t="s">
        <v>241</v>
      </c>
      <c r="C36" s="82">
        <v>8200.8739952118849</v>
      </c>
      <c r="D36" s="82">
        <v>9083.0625456222733</v>
      </c>
      <c r="E36" s="82">
        <v>10117.122844498697</v>
      </c>
      <c r="F36" s="27"/>
      <c r="G36" s="28">
        <v>23.36639790351154</v>
      </c>
      <c r="H36" s="29">
        <v>11.384489467980231</v>
      </c>
    </row>
    <row r="37" spans="1:8" x14ac:dyDescent="0.2">
      <c r="A37" s="30" t="s">
        <v>34</v>
      </c>
      <c r="B37" s="31" t="s">
        <v>3</v>
      </c>
      <c r="C37" s="84">
        <v>1215.8517696644105</v>
      </c>
      <c r="D37" s="84">
        <v>1443.3068707258926</v>
      </c>
      <c r="E37" s="83">
        <v>1386.9535838273209</v>
      </c>
      <c r="F37" s="22" t="s">
        <v>240</v>
      </c>
      <c r="G37" s="32">
        <v>14.072588323010507</v>
      </c>
      <c r="H37" s="33">
        <v>-3.9044563593208466</v>
      </c>
    </row>
    <row r="38" spans="1:8" x14ac:dyDescent="0.2">
      <c r="A38" s="34"/>
      <c r="B38" s="25" t="s">
        <v>241</v>
      </c>
      <c r="C38" s="82">
        <v>653.64328139965028</v>
      </c>
      <c r="D38" s="82">
        <v>786.52387017502917</v>
      </c>
      <c r="E38" s="82">
        <v>752.38807674652026</v>
      </c>
      <c r="F38" s="27"/>
      <c r="G38" s="35">
        <v>15.106832450786783</v>
      </c>
      <c r="H38" s="29">
        <v>-4.3400835909674953</v>
      </c>
    </row>
    <row r="39" spans="1:8" x14ac:dyDescent="0.2">
      <c r="A39" s="30" t="s">
        <v>35</v>
      </c>
      <c r="B39" s="31" t="s">
        <v>3</v>
      </c>
      <c r="C39" s="84">
        <v>58.943539796359204</v>
      </c>
      <c r="D39" s="84">
        <v>41.666176525629631</v>
      </c>
      <c r="E39" s="83">
        <v>50.009670749140334</v>
      </c>
      <c r="F39" s="22" t="s">
        <v>240</v>
      </c>
      <c r="G39" s="37">
        <v>-15.156655128083599</v>
      </c>
      <c r="H39" s="33">
        <v>20.024621693757922</v>
      </c>
    </row>
    <row r="40" spans="1:8" x14ac:dyDescent="0.2">
      <c r="A40" s="34"/>
      <c r="B40" s="25" t="s">
        <v>241</v>
      </c>
      <c r="C40" s="82">
        <v>25.161754158025349</v>
      </c>
      <c r="D40" s="82">
        <v>27.363311480902471</v>
      </c>
      <c r="E40" s="82">
        <v>27.845083963762939</v>
      </c>
      <c r="F40" s="27"/>
      <c r="G40" s="28">
        <v>10.664319303357232</v>
      </c>
      <c r="H40" s="29">
        <v>1.7606512398790244</v>
      </c>
    </row>
    <row r="41" spans="1:8" x14ac:dyDescent="0.2">
      <c r="A41" s="30" t="s">
        <v>36</v>
      </c>
      <c r="B41" s="31" t="s">
        <v>3</v>
      </c>
      <c r="C41" s="84">
        <v>2896.8526582126124</v>
      </c>
      <c r="D41" s="84">
        <v>3082.5553135392311</v>
      </c>
      <c r="E41" s="83">
        <v>3026.3473803688776</v>
      </c>
      <c r="F41" s="22" t="s">
        <v>240</v>
      </c>
      <c r="G41" s="23">
        <v>4.470186696901763</v>
      </c>
      <c r="H41" s="24">
        <v>-1.8234200996646024</v>
      </c>
    </row>
    <row r="42" spans="1:8" x14ac:dyDescent="0.2">
      <c r="A42" s="34"/>
      <c r="B42" s="25" t="s">
        <v>241</v>
      </c>
      <c r="C42" s="82">
        <v>1381.5271360771785</v>
      </c>
      <c r="D42" s="82">
        <v>1483.9257609347721</v>
      </c>
      <c r="E42" s="82">
        <v>1452.3113789733986</v>
      </c>
      <c r="F42" s="27"/>
      <c r="G42" s="38">
        <v>5.1236230579741289</v>
      </c>
      <c r="H42" s="24">
        <v>-2.1304557676428857</v>
      </c>
    </row>
    <row r="43" spans="1:8" x14ac:dyDescent="0.2">
      <c r="A43" s="30" t="s">
        <v>18</v>
      </c>
      <c r="B43" s="31" t="s">
        <v>3</v>
      </c>
      <c r="C43" s="84">
        <v>275.64287647593483</v>
      </c>
      <c r="D43" s="84">
        <v>314.01071525743117</v>
      </c>
      <c r="E43" s="83">
        <v>270.6043299425624</v>
      </c>
      <c r="F43" s="22" t="s">
        <v>240</v>
      </c>
      <c r="G43" s="37">
        <v>-1.8279255382144157</v>
      </c>
      <c r="H43" s="33">
        <v>-13.823217873085483</v>
      </c>
    </row>
    <row r="44" spans="1:8" x14ac:dyDescent="0.2">
      <c r="A44" s="34"/>
      <c r="B44" s="25" t="s">
        <v>241</v>
      </c>
      <c r="C44" s="82">
        <v>151.68720751265673</v>
      </c>
      <c r="D44" s="82">
        <v>141.44494198822775</v>
      </c>
      <c r="E44" s="82">
        <v>129.74018011491202</v>
      </c>
      <c r="F44" s="27"/>
      <c r="G44" s="28">
        <v>-14.468607971383122</v>
      </c>
      <c r="H44" s="29">
        <v>-8.2751363949726198</v>
      </c>
    </row>
    <row r="45" spans="1:8" x14ac:dyDescent="0.2">
      <c r="A45" s="30" t="s">
        <v>37</v>
      </c>
      <c r="B45" s="31" t="s">
        <v>3</v>
      </c>
      <c r="C45" s="84">
        <v>68.836603252269086</v>
      </c>
      <c r="D45" s="84">
        <v>122.80734853914599</v>
      </c>
      <c r="E45" s="83">
        <v>120.4575945464572</v>
      </c>
      <c r="F45" s="22" t="s">
        <v>240</v>
      </c>
      <c r="G45" s="37">
        <v>74.990613794538916</v>
      </c>
      <c r="H45" s="33">
        <v>-1.9133659513378234</v>
      </c>
    </row>
    <row r="46" spans="1:8" x14ac:dyDescent="0.2">
      <c r="A46" s="34"/>
      <c r="B46" s="25" t="s">
        <v>241</v>
      </c>
      <c r="C46" s="82">
        <v>32.008884730416604</v>
      </c>
      <c r="D46" s="82">
        <v>49.133611619424606</v>
      </c>
      <c r="E46" s="82">
        <v>50.545460405122917</v>
      </c>
      <c r="F46" s="27"/>
      <c r="G46" s="28">
        <v>57.910720197920057</v>
      </c>
      <c r="H46" s="29">
        <v>2.8734887161035516</v>
      </c>
    </row>
    <row r="47" spans="1:8" x14ac:dyDescent="0.2">
      <c r="A47" s="30" t="s">
        <v>38</v>
      </c>
      <c r="B47" s="31" t="s">
        <v>3</v>
      </c>
      <c r="C47" s="84">
        <v>86.835306075921977</v>
      </c>
      <c r="D47" s="84">
        <v>125.34639853072572</v>
      </c>
      <c r="E47" s="83">
        <v>163.72481621640605</v>
      </c>
      <c r="F47" s="22" t="s">
        <v>240</v>
      </c>
      <c r="G47" s="23">
        <v>88.54636853960983</v>
      </c>
      <c r="H47" s="24">
        <v>30.617886222134075</v>
      </c>
    </row>
    <row r="48" spans="1:8" x14ac:dyDescent="0.2">
      <c r="A48" s="30"/>
      <c r="B48" s="25" t="s">
        <v>241</v>
      </c>
      <c r="C48" s="82">
        <v>39.749740831337043</v>
      </c>
      <c r="D48" s="82">
        <v>46.020925163208418</v>
      </c>
      <c r="E48" s="82">
        <v>64.357950111111009</v>
      </c>
      <c r="F48" s="27"/>
      <c r="G48" s="38">
        <v>61.907848366080088</v>
      </c>
      <c r="H48" s="24">
        <v>39.844972439976459</v>
      </c>
    </row>
    <row r="49" spans="1:9" x14ac:dyDescent="0.2">
      <c r="A49" s="39" t="s">
        <v>39</v>
      </c>
      <c r="B49" s="31" t="s">
        <v>3</v>
      </c>
      <c r="C49" s="84">
        <v>1589.0848721890409</v>
      </c>
      <c r="D49" s="84">
        <v>1748.714082406844</v>
      </c>
      <c r="E49" s="83">
        <v>2189.8829268780405</v>
      </c>
      <c r="F49" s="22" t="s">
        <v>240</v>
      </c>
      <c r="G49" s="37">
        <v>37.807801534311466</v>
      </c>
      <c r="H49" s="33">
        <v>25.228186180327043</v>
      </c>
    </row>
    <row r="50" spans="1:9" x14ac:dyDescent="0.2">
      <c r="A50" s="34"/>
      <c r="B50" s="25" t="s">
        <v>241</v>
      </c>
      <c r="C50" s="82">
        <v>715.640342660295</v>
      </c>
      <c r="D50" s="82">
        <v>837.08931377556712</v>
      </c>
      <c r="E50" s="82">
        <v>1026.7338056669942</v>
      </c>
      <c r="F50" s="27"/>
      <c r="G50" s="28">
        <v>43.470643626692691</v>
      </c>
      <c r="H50" s="29">
        <v>22.655227915413676</v>
      </c>
    </row>
    <row r="51" spans="1:9" x14ac:dyDescent="0.2">
      <c r="A51" s="39" t="s">
        <v>40</v>
      </c>
      <c r="B51" s="31" t="s">
        <v>3</v>
      </c>
      <c r="C51" s="84">
        <v>1149.7553216366812</v>
      </c>
      <c r="D51" s="84">
        <v>1007.359069460327</v>
      </c>
      <c r="E51" s="83">
        <v>1137.0596132878254</v>
      </c>
      <c r="F51" s="22" t="s">
        <v>240</v>
      </c>
      <c r="G51" s="23">
        <v>-1.1042095748496621</v>
      </c>
      <c r="H51" s="24">
        <v>12.875304125368416</v>
      </c>
    </row>
    <row r="52" spans="1:9" x14ac:dyDescent="0.2">
      <c r="A52" s="34"/>
      <c r="B52" s="25" t="s">
        <v>241</v>
      </c>
      <c r="C52" s="82">
        <v>559.960686570235</v>
      </c>
      <c r="D52" s="82">
        <v>474.61888332247776</v>
      </c>
      <c r="E52" s="82">
        <v>541.61201162356201</v>
      </c>
      <c r="F52" s="27"/>
      <c r="G52" s="38">
        <v>-3.2767791358816254</v>
      </c>
      <c r="H52" s="24">
        <v>14.115141781151181</v>
      </c>
    </row>
    <row r="53" spans="1:9" x14ac:dyDescent="0.2">
      <c r="A53" s="30" t="s">
        <v>41</v>
      </c>
      <c r="B53" s="31" t="s">
        <v>3</v>
      </c>
      <c r="C53" s="84">
        <v>7809.7645151006627</v>
      </c>
      <c r="D53" s="84">
        <v>9064.4978353798924</v>
      </c>
      <c r="E53" s="83">
        <v>10364.482203751748</v>
      </c>
      <c r="F53" s="22" t="s">
        <v>240</v>
      </c>
      <c r="G53" s="37">
        <v>32.711840206082798</v>
      </c>
      <c r="H53" s="33">
        <v>14.341493505551412</v>
      </c>
    </row>
    <row r="54" spans="1:9" x14ac:dyDescent="0.2">
      <c r="A54" s="34"/>
      <c r="B54" s="25" t="s">
        <v>241</v>
      </c>
      <c r="C54" s="82">
        <v>3877.3200106495456</v>
      </c>
      <c r="D54" s="82">
        <v>4505.5139036256132</v>
      </c>
      <c r="E54" s="82">
        <v>5149.6672784279954</v>
      </c>
      <c r="F54" s="27"/>
      <c r="G54" s="28">
        <v>32.815121379813604</v>
      </c>
      <c r="H54" s="29">
        <v>14.297001154164192</v>
      </c>
    </row>
    <row r="55" spans="1:9" x14ac:dyDescent="0.2">
      <c r="A55" s="30" t="s">
        <v>24</v>
      </c>
      <c r="B55" s="31" t="s">
        <v>3</v>
      </c>
      <c r="C55" s="84">
        <v>1266.4031795747712</v>
      </c>
      <c r="D55" s="84">
        <v>1540.1729530401956</v>
      </c>
      <c r="E55" s="83">
        <v>1803.4722483958751</v>
      </c>
      <c r="F55" s="22" t="s">
        <v>240</v>
      </c>
      <c r="G55" s="23">
        <v>42.40901140199594</v>
      </c>
      <c r="H55" s="24">
        <v>17.095436901157427</v>
      </c>
    </row>
    <row r="56" spans="1:9" ht="13.5" thickBot="1" x14ac:dyDescent="0.25">
      <c r="A56" s="56"/>
      <c r="B56" s="42" t="s">
        <v>241</v>
      </c>
      <c r="C56" s="86">
        <v>764.17495062254477</v>
      </c>
      <c r="D56" s="86">
        <v>731.42802353705008</v>
      </c>
      <c r="E56" s="86">
        <v>921.92161846532019</v>
      </c>
      <c r="F56" s="44"/>
      <c r="G56" s="57">
        <v>20.642742570175201</v>
      </c>
      <c r="H56" s="46">
        <v>26.044065690439155</v>
      </c>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242</v>
      </c>
      <c r="H61" s="200">
        <v>12</v>
      </c>
    </row>
    <row r="62" spans="1:9"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8" display="Tilbake til innholdsfortegnelsen" xr:uid="{00000000-0004-0000-07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147</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17</v>
      </c>
      <c r="B7" s="19" t="s">
        <v>3</v>
      </c>
      <c r="C7" s="20">
        <v>455343.2281054082</v>
      </c>
      <c r="D7" s="20">
        <v>410835.95298472245</v>
      </c>
      <c r="E7" s="21">
        <v>429180.57070605876</v>
      </c>
      <c r="F7" s="22" t="s">
        <v>240</v>
      </c>
      <c r="G7" s="23">
        <v>-5.7457003386669498</v>
      </c>
      <c r="H7" s="24">
        <v>4.4651928800443841</v>
      </c>
    </row>
    <row r="8" spans="1:8" x14ac:dyDescent="0.2">
      <c r="A8" s="206"/>
      <c r="B8" s="25" t="s">
        <v>241</v>
      </c>
      <c r="C8" s="26">
        <v>231159.27541463927</v>
      </c>
      <c r="D8" s="26">
        <v>192202.61101519037</v>
      </c>
      <c r="E8" s="26">
        <v>206176.4152443317</v>
      </c>
      <c r="F8" s="27"/>
      <c r="G8" s="28">
        <v>-10.807639072883774</v>
      </c>
      <c r="H8" s="29">
        <v>7.2703508840662607</v>
      </c>
    </row>
    <row r="9" spans="1:8" x14ac:dyDescent="0.2">
      <c r="A9" s="30" t="s">
        <v>18</v>
      </c>
      <c r="B9" s="31" t="s">
        <v>3</v>
      </c>
      <c r="C9" s="20">
        <v>29627.100888004174</v>
      </c>
      <c r="D9" s="20">
        <v>26681.577400472866</v>
      </c>
      <c r="E9" s="21">
        <v>26034.254269497742</v>
      </c>
      <c r="F9" s="22" t="s">
        <v>240</v>
      </c>
      <c r="G9" s="32">
        <v>-12.126892307445274</v>
      </c>
      <c r="H9" s="33">
        <v>-2.4261051783379628</v>
      </c>
    </row>
    <row r="10" spans="1:8" x14ac:dyDescent="0.2">
      <c r="A10" s="34"/>
      <c r="B10" s="25" t="s">
        <v>241</v>
      </c>
      <c r="C10" s="26">
        <v>12979.410973913044</v>
      </c>
      <c r="D10" s="26">
        <v>11330.582617391305</v>
      </c>
      <c r="E10" s="26">
        <v>11169.856852738745</v>
      </c>
      <c r="F10" s="27"/>
      <c r="G10" s="35">
        <v>-13.9417275931186</v>
      </c>
      <c r="H10" s="29">
        <v>-1.4185127992082442</v>
      </c>
    </row>
    <row r="11" spans="1:8" x14ac:dyDescent="0.2">
      <c r="A11" s="30" t="s">
        <v>19</v>
      </c>
      <c r="B11" s="31" t="s">
        <v>3</v>
      </c>
      <c r="C11" s="20">
        <v>78453.00296001391</v>
      </c>
      <c r="D11" s="20">
        <v>67739.591334909564</v>
      </c>
      <c r="E11" s="21">
        <v>74030.032158157657</v>
      </c>
      <c r="F11" s="22" t="s">
        <v>240</v>
      </c>
      <c r="G11" s="37">
        <v>-5.6377329547354122</v>
      </c>
      <c r="H11" s="33">
        <v>9.286210175298649</v>
      </c>
    </row>
    <row r="12" spans="1:8" x14ac:dyDescent="0.2">
      <c r="A12" s="34"/>
      <c r="B12" s="25" t="s">
        <v>241</v>
      </c>
      <c r="C12" s="26">
        <v>43004.369913043483</v>
      </c>
      <c r="D12" s="26">
        <v>32072.275391304349</v>
      </c>
      <c r="E12" s="26">
        <v>36718.291062373901</v>
      </c>
      <c r="F12" s="27"/>
      <c r="G12" s="28">
        <v>-14.617302528511118</v>
      </c>
      <c r="H12" s="29">
        <v>14.486080623793882</v>
      </c>
    </row>
    <row r="13" spans="1:8" x14ac:dyDescent="0.2">
      <c r="A13" s="30" t="s">
        <v>20</v>
      </c>
      <c r="B13" s="31" t="s">
        <v>3</v>
      </c>
      <c r="C13" s="20">
        <v>28999.858552387577</v>
      </c>
      <c r="D13" s="20">
        <v>37706.710159480746</v>
      </c>
      <c r="E13" s="21">
        <v>38236.012831577464</v>
      </c>
      <c r="F13" s="22" t="s">
        <v>240</v>
      </c>
      <c r="G13" s="23">
        <v>31.848963202716959</v>
      </c>
      <c r="H13" s="24">
        <v>1.4037360190216219</v>
      </c>
    </row>
    <row r="14" spans="1:8" x14ac:dyDescent="0.2">
      <c r="A14" s="34"/>
      <c r="B14" s="25" t="s">
        <v>241</v>
      </c>
      <c r="C14" s="26">
        <v>13811.033291925465</v>
      </c>
      <c r="D14" s="26">
        <v>16887.178757763977</v>
      </c>
      <c r="E14" s="26">
        <v>17471.384521592878</v>
      </c>
      <c r="F14" s="27"/>
      <c r="G14" s="38">
        <v>26.503094680159919</v>
      </c>
      <c r="H14" s="24">
        <v>3.459463372828381</v>
      </c>
    </row>
    <row r="15" spans="1:8" x14ac:dyDescent="0.2">
      <c r="A15" s="30" t="s">
        <v>21</v>
      </c>
      <c r="B15" s="31" t="s">
        <v>3</v>
      </c>
      <c r="C15" s="20">
        <v>7879.9170777797099</v>
      </c>
      <c r="D15" s="20">
        <v>7842.2487965152177</v>
      </c>
      <c r="E15" s="21">
        <v>8655.3702953855773</v>
      </c>
      <c r="F15" s="22" t="s">
        <v>240</v>
      </c>
      <c r="G15" s="37">
        <v>9.8408804299799044</v>
      </c>
      <c r="H15" s="33">
        <v>10.368473635160342</v>
      </c>
    </row>
    <row r="16" spans="1:8" x14ac:dyDescent="0.2">
      <c r="A16" s="34"/>
      <c r="B16" s="25" t="s">
        <v>241</v>
      </c>
      <c r="C16" s="26">
        <v>4171.4680434782604</v>
      </c>
      <c r="D16" s="26">
        <v>3667.1771376811594</v>
      </c>
      <c r="E16" s="26">
        <v>4211.1772067478469</v>
      </c>
      <c r="F16" s="27"/>
      <c r="G16" s="28">
        <v>0.95192298863871372</v>
      </c>
      <c r="H16" s="29">
        <v>14.834300298094448</v>
      </c>
    </row>
    <row r="17" spans="1:8" x14ac:dyDescent="0.2">
      <c r="A17" s="30" t="s">
        <v>22</v>
      </c>
      <c r="B17" s="31" t="s">
        <v>3</v>
      </c>
      <c r="C17" s="20">
        <v>7994.9170777797099</v>
      </c>
      <c r="D17" s="20">
        <v>8809.2487965152177</v>
      </c>
      <c r="E17" s="21">
        <v>9208.2483850349799</v>
      </c>
      <c r="F17" s="22" t="s">
        <v>240</v>
      </c>
      <c r="G17" s="37">
        <v>15.176283824474979</v>
      </c>
      <c r="H17" s="33">
        <v>4.5293259134376882</v>
      </c>
    </row>
    <row r="18" spans="1:8" x14ac:dyDescent="0.2">
      <c r="A18" s="34"/>
      <c r="B18" s="25" t="s">
        <v>241</v>
      </c>
      <c r="C18" s="26">
        <v>3052.4680434782608</v>
      </c>
      <c r="D18" s="26">
        <v>3603.1771376811594</v>
      </c>
      <c r="E18" s="26">
        <v>3678.945138339921</v>
      </c>
      <c r="F18" s="27"/>
      <c r="G18" s="28">
        <v>20.523625012230923</v>
      </c>
      <c r="H18" s="29">
        <v>2.1028108739478313</v>
      </c>
    </row>
    <row r="19" spans="1:8" x14ac:dyDescent="0.2">
      <c r="A19" s="30" t="s">
        <v>189</v>
      </c>
      <c r="B19" s="31" t="s">
        <v>3</v>
      </c>
      <c r="C19" s="20">
        <v>258952.14638096894</v>
      </c>
      <c r="D19" s="20">
        <v>225820.27539870187</v>
      </c>
      <c r="E19" s="21">
        <v>208577.78647435622</v>
      </c>
      <c r="F19" s="22" t="s">
        <v>240</v>
      </c>
      <c r="G19" s="23">
        <v>-19.453154032754085</v>
      </c>
      <c r="H19" s="24">
        <v>-7.6354919388450782</v>
      </c>
    </row>
    <row r="20" spans="1:8" x14ac:dyDescent="0.2">
      <c r="A20" s="30"/>
      <c r="B20" s="25" t="s">
        <v>241</v>
      </c>
      <c r="C20" s="26">
        <v>131489.58322981367</v>
      </c>
      <c r="D20" s="26">
        <v>107994.94689440994</v>
      </c>
      <c r="E20" s="26">
        <v>101721.66774459594</v>
      </c>
      <c r="F20" s="27"/>
      <c r="G20" s="38">
        <v>-22.638991434926254</v>
      </c>
      <c r="H20" s="24">
        <v>-5.8088635905785253</v>
      </c>
    </row>
    <row r="21" spans="1:8" x14ac:dyDescent="0.2">
      <c r="A21" s="39" t="s">
        <v>12</v>
      </c>
      <c r="B21" s="31" t="s">
        <v>3</v>
      </c>
      <c r="C21" s="20">
        <v>2548.7502466678261</v>
      </c>
      <c r="D21" s="20">
        <v>2373.5492779091305</v>
      </c>
      <c r="E21" s="21">
        <v>1797.2047150344156</v>
      </c>
      <c r="F21" s="22" t="s">
        <v>240</v>
      </c>
      <c r="G21" s="37">
        <v>-29.486825263321222</v>
      </c>
      <c r="H21" s="33">
        <v>-24.281971654804622</v>
      </c>
    </row>
    <row r="22" spans="1:8" x14ac:dyDescent="0.2">
      <c r="A22" s="34"/>
      <c r="B22" s="25" t="s">
        <v>241</v>
      </c>
      <c r="C22" s="26">
        <v>1170.2808260869565</v>
      </c>
      <c r="D22" s="26">
        <v>1199.1062826086957</v>
      </c>
      <c r="E22" s="26">
        <v>878.57664450127879</v>
      </c>
      <c r="F22" s="27"/>
      <c r="G22" s="28">
        <v>-24.925998536696767</v>
      </c>
      <c r="H22" s="29">
        <v>-26.730711260230748</v>
      </c>
    </row>
    <row r="23" spans="1:8" x14ac:dyDescent="0.2">
      <c r="A23" s="39" t="s">
        <v>23</v>
      </c>
      <c r="B23" s="31" t="s">
        <v>3</v>
      </c>
      <c r="C23" s="20">
        <v>13380.91707777971</v>
      </c>
      <c r="D23" s="20">
        <v>12585.248796515218</v>
      </c>
      <c r="E23" s="21">
        <v>12875.158292720867</v>
      </c>
      <c r="F23" s="22" t="s">
        <v>240</v>
      </c>
      <c r="G23" s="23">
        <v>-3.7797019600300956</v>
      </c>
      <c r="H23" s="24">
        <v>2.3035658721814372</v>
      </c>
    </row>
    <row r="24" spans="1:8" x14ac:dyDescent="0.2">
      <c r="A24" s="34"/>
      <c r="B24" s="25" t="s">
        <v>241</v>
      </c>
      <c r="C24" s="26">
        <v>6928.4680434782604</v>
      </c>
      <c r="D24" s="26">
        <v>6189.1771376811594</v>
      </c>
      <c r="E24" s="26">
        <v>6439.5624507719085</v>
      </c>
      <c r="F24" s="27"/>
      <c r="G24" s="28">
        <v>-7.056474672876007</v>
      </c>
      <c r="H24" s="29">
        <v>4.0455347701448829</v>
      </c>
    </row>
    <row r="25" spans="1:8" x14ac:dyDescent="0.2">
      <c r="A25" s="30" t="s">
        <v>24</v>
      </c>
      <c r="B25" s="31" t="s">
        <v>3</v>
      </c>
      <c r="C25" s="20">
        <v>40776.834155559423</v>
      </c>
      <c r="D25" s="20">
        <v>35015.497593030435</v>
      </c>
      <c r="E25" s="21">
        <v>60678.766338147594</v>
      </c>
      <c r="F25" s="22" t="s">
        <v>240</v>
      </c>
      <c r="G25" s="23">
        <v>48.806957662932717</v>
      </c>
      <c r="H25" s="24">
        <v>73.291172507070797</v>
      </c>
    </row>
    <row r="26" spans="1:8" ht="13.5" thickBot="1" x14ac:dyDescent="0.25">
      <c r="A26" s="41"/>
      <c r="B26" s="42" t="s">
        <v>241</v>
      </c>
      <c r="C26" s="43">
        <v>22061.936086956521</v>
      </c>
      <c r="D26" s="43">
        <v>16786.354275362319</v>
      </c>
      <c r="E26" s="43">
        <v>30237.637338887209</v>
      </c>
      <c r="F26" s="44"/>
      <c r="G26" s="45">
        <v>37.057950035329554</v>
      </c>
      <c r="H26" s="46">
        <v>80.132248151509714</v>
      </c>
    </row>
    <row r="31" spans="1:8" x14ac:dyDescent="0.2">
      <c r="A31" s="47"/>
      <c r="B31" s="48"/>
      <c r="C31" s="49"/>
      <c r="D31" s="55"/>
      <c r="E31" s="49"/>
      <c r="F31" s="49"/>
      <c r="G31" s="50"/>
      <c r="H31" s="51"/>
    </row>
    <row r="32" spans="1:8" ht="16.5" thickBot="1" x14ac:dyDescent="0.3">
      <c r="A32" s="4" t="s">
        <v>25</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x14ac:dyDescent="0.2">
      <c r="A35" s="205" t="s">
        <v>17</v>
      </c>
      <c r="B35" s="19" t="s">
        <v>3</v>
      </c>
      <c r="C35" s="80">
        <v>9329.6259879792087</v>
      </c>
      <c r="D35" s="80">
        <v>9776.7076031225224</v>
      </c>
      <c r="E35" s="83">
        <v>10591.997463959273</v>
      </c>
      <c r="F35" s="22" t="s">
        <v>240</v>
      </c>
      <c r="G35" s="23">
        <v>13.530783309069093</v>
      </c>
      <c r="H35" s="24">
        <v>8.3391044708789366</v>
      </c>
    </row>
    <row r="36" spans="1:8" x14ac:dyDescent="0.2">
      <c r="A36" s="206"/>
      <c r="B36" s="25" t="s">
        <v>241</v>
      </c>
      <c r="C36" s="82">
        <v>4964.3175105394348</v>
      </c>
      <c r="D36" s="82">
        <v>4717.422054675566</v>
      </c>
      <c r="E36" s="82">
        <v>5274.6595201486416</v>
      </c>
      <c r="F36" s="27"/>
      <c r="G36" s="28">
        <v>6.2514536781811216</v>
      </c>
      <c r="H36" s="29">
        <v>11.812330103489103</v>
      </c>
    </row>
    <row r="37" spans="1:8" x14ac:dyDescent="0.2">
      <c r="A37" s="30" t="s">
        <v>18</v>
      </c>
      <c r="B37" s="31" t="s">
        <v>3</v>
      </c>
      <c r="C37" s="80">
        <v>2849.0976717462167</v>
      </c>
      <c r="D37" s="80">
        <v>3285.2269166847318</v>
      </c>
      <c r="E37" s="83">
        <v>3156.8723436804767</v>
      </c>
      <c r="F37" s="22" t="s">
        <v>240</v>
      </c>
      <c r="G37" s="32">
        <v>10.802531446583387</v>
      </c>
      <c r="H37" s="33">
        <v>-3.9070230537920736</v>
      </c>
    </row>
    <row r="38" spans="1:8" x14ac:dyDescent="0.2">
      <c r="A38" s="34"/>
      <c r="B38" s="25" t="s">
        <v>241</v>
      </c>
      <c r="C38" s="82">
        <v>1509.951778555057</v>
      </c>
      <c r="D38" s="82">
        <v>1591.0911481397991</v>
      </c>
      <c r="E38" s="82">
        <v>1574.1317366444764</v>
      </c>
      <c r="F38" s="27"/>
      <c r="G38" s="35">
        <v>4.2504640877231452</v>
      </c>
      <c r="H38" s="29">
        <v>-1.0658981740392761</v>
      </c>
    </row>
    <row r="39" spans="1:8" x14ac:dyDescent="0.2">
      <c r="A39" s="30" t="s">
        <v>19</v>
      </c>
      <c r="B39" s="31" t="s">
        <v>3</v>
      </c>
      <c r="C39" s="80">
        <v>3386.5920524151957</v>
      </c>
      <c r="D39" s="80">
        <v>3364.3179120241448</v>
      </c>
      <c r="E39" s="83">
        <v>3873.0814810389193</v>
      </c>
      <c r="F39" s="22" t="s">
        <v>240</v>
      </c>
      <c r="G39" s="37">
        <v>14.365161823278271</v>
      </c>
      <c r="H39" s="33">
        <v>15.122339277047587</v>
      </c>
    </row>
    <row r="40" spans="1:8" x14ac:dyDescent="0.2">
      <c r="A40" s="34"/>
      <c r="B40" s="25" t="s">
        <v>241</v>
      </c>
      <c r="C40" s="82">
        <v>1857.2711508051623</v>
      </c>
      <c r="D40" s="82">
        <v>1579.315654453206</v>
      </c>
      <c r="E40" s="82">
        <v>1909.8351304315884</v>
      </c>
      <c r="F40" s="27"/>
      <c r="G40" s="28">
        <v>2.8301726220018253</v>
      </c>
      <c r="H40" s="29">
        <v>20.928018730544125</v>
      </c>
    </row>
    <row r="41" spans="1:8" x14ac:dyDescent="0.2">
      <c r="A41" s="30" t="s">
        <v>20</v>
      </c>
      <c r="B41" s="31" t="s">
        <v>3</v>
      </c>
      <c r="C41" s="80">
        <v>336.74564946206698</v>
      </c>
      <c r="D41" s="80">
        <v>470.09847630887197</v>
      </c>
      <c r="E41" s="83">
        <v>499.41439091000655</v>
      </c>
      <c r="F41" s="22" t="s">
        <v>240</v>
      </c>
      <c r="G41" s="23">
        <v>48.306115226074667</v>
      </c>
      <c r="H41" s="24">
        <v>6.2361220209258761</v>
      </c>
    </row>
    <row r="42" spans="1:8" x14ac:dyDescent="0.2">
      <c r="A42" s="34"/>
      <c r="B42" s="25" t="s">
        <v>241</v>
      </c>
      <c r="C42" s="82">
        <v>163.97812336460277</v>
      </c>
      <c r="D42" s="82">
        <v>217.7033163753002</v>
      </c>
      <c r="E42" s="82">
        <v>235.11779890459638</v>
      </c>
      <c r="F42" s="27"/>
      <c r="G42" s="38">
        <v>43.383638061167261</v>
      </c>
      <c r="H42" s="24">
        <v>7.9991810962012408</v>
      </c>
    </row>
    <row r="43" spans="1:8" x14ac:dyDescent="0.2">
      <c r="A43" s="30" t="s">
        <v>21</v>
      </c>
      <c r="B43" s="31" t="s">
        <v>3</v>
      </c>
      <c r="C43" s="80">
        <v>76.292620688562749</v>
      </c>
      <c r="D43" s="80">
        <v>85.793051935449185</v>
      </c>
      <c r="E43" s="83">
        <v>101.99662037913419</v>
      </c>
      <c r="F43" s="22" t="s">
        <v>240</v>
      </c>
      <c r="G43" s="37">
        <v>33.691331427057406</v>
      </c>
      <c r="H43" s="33">
        <v>18.886807355771168</v>
      </c>
    </row>
    <row r="44" spans="1:8" x14ac:dyDescent="0.2">
      <c r="A44" s="34"/>
      <c r="B44" s="25" t="s">
        <v>241</v>
      </c>
      <c r="C44" s="82">
        <v>37.979412955675052</v>
      </c>
      <c r="D44" s="82">
        <v>37.643951238984769</v>
      </c>
      <c r="E44" s="82">
        <v>46.595636296835963</v>
      </c>
      <c r="F44" s="27"/>
      <c r="G44" s="28">
        <v>22.686562720747474</v>
      </c>
      <c r="H44" s="29">
        <v>23.779876349910552</v>
      </c>
    </row>
    <row r="45" spans="1:8" x14ac:dyDescent="0.2">
      <c r="A45" s="30" t="s">
        <v>22</v>
      </c>
      <c r="B45" s="31" t="s">
        <v>3</v>
      </c>
      <c r="C45" s="80">
        <v>39.469825771610353</v>
      </c>
      <c r="D45" s="80">
        <v>46.335071761348665</v>
      </c>
      <c r="E45" s="83">
        <v>56.381759800328034</v>
      </c>
      <c r="F45" s="22" t="s">
        <v>240</v>
      </c>
      <c r="G45" s="37">
        <v>42.847754450646732</v>
      </c>
      <c r="H45" s="33">
        <v>21.682685829700205</v>
      </c>
    </row>
    <row r="46" spans="1:8" x14ac:dyDescent="0.2">
      <c r="A46" s="34"/>
      <c r="B46" s="25" t="s">
        <v>241</v>
      </c>
      <c r="C46" s="82">
        <v>14.696012636411677</v>
      </c>
      <c r="D46" s="82">
        <v>19.589304844865197</v>
      </c>
      <c r="E46" s="82">
        <v>22.806923280691791</v>
      </c>
      <c r="F46" s="27"/>
      <c r="G46" s="28">
        <v>55.191233465491592</v>
      </c>
      <c r="H46" s="29">
        <v>16.425383449326475</v>
      </c>
    </row>
    <row r="47" spans="1:8" x14ac:dyDescent="0.2">
      <c r="A47" s="30" t="s">
        <v>189</v>
      </c>
      <c r="B47" s="31" t="s">
        <v>3</v>
      </c>
      <c r="C47" s="80">
        <v>1408.6781784667883</v>
      </c>
      <c r="D47" s="80">
        <v>1289.9056950415593</v>
      </c>
      <c r="E47" s="83">
        <v>1252.7523653620926</v>
      </c>
      <c r="F47" s="22" t="s">
        <v>240</v>
      </c>
      <c r="G47" s="23">
        <v>-11.068945021524073</v>
      </c>
      <c r="H47" s="24">
        <v>-2.8803136401587608</v>
      </c>
    </row>
    <row r="48" spans="1:8" x14ac:dyDescent="0.2">
      <c r="A48" s="30"/>
      <c r="B48" s="25" t="s">
        <v>241</v>
      </c>
      <c r="C48" s="82">
        <v>732.18799387885656</v>
      </c>
      <c r="D48" s="82">
        <v>649.94744863923302</v>
      </c>
      <c r="E48" s="82">
        <v>637.7286950462111</v>
      </c>
      <c r="F48" s="27"/>
      <c r="G48" s="38">
        <v>-12.900962542725622</v>
      </c>
      <c r="H48" s="24">
        <v>-1.8799602365704828</v>
      </c>
    </row>
    <row r="49" spans="1:8" x14ac:dyDescent="0.2">
      <c r="A49" s="39" t="s">
        <v>12</v>
      </c>
      <c r="B49" s="31" t="s">
        <v>3</v>
      </c>
      <c r="C49" s="80">
        <v>31.57157106470541</v>
      </c>
      <c r="D49" s="80">
        <v>26.14674275859733</v>
      </c>
      <c r="E49" s="83">
        <v>27.20573223638436</v>
      </c>
      <c r="F49" s="22" t="s">
        <v>240</v>
      </c>
      <c r="G49" s="37">
        <v>-13.828386364977959</v>
      </c>
      <c r="H49" s="33">
        <v>4.0501774449087833</v>
      </c>
    </row>
    <row r="50" spans="1:8" x14ac:dyDescent="0.2">
      <c r="A50" s="34"/>
      <c r="B50" s="25" t="s">
        <v>241</v>
      </c>
      <c r="C50" s="82">
        <v>15.085220915613858</v>
      </c>
      <c r="D50" s="82">
        <v>19.687777915666693</v>
      </c>
      <c r="E50" s="82">
        <v>17.186111795539802</v>
      </c>
      <c r="F50" s="27"/>
      <c r="G50" s="28">
        <v>13.926815468452517</v>
      </c>
      <c r="H50" s="29">
        <v>-12.706696158616111</v>
      </c>
    </row>
    <row r="51" spans="1:8" x14ac:dyDescent="0.2">
      <c r="A51" s="39" t="s">
        <v>23</v>
      </c>
      <c r="B51" s="31" t="s">
        <v>3</v>
      </c>
      <c r="C51" s="80">
        <v>368.32905341325869</v>
      </c>
      <c r="D51" s="80">
        <v>385.10912217582603</v>
      </c>
      <c r="E51" s="83">
        <v>411.8536889408216</v>
      </c>
      <c r="F51" s="22" t="s">
        <v>240</v>
      </c>
      <c r="G51" s="23">
        <v>11.816780437010223</v>
      </c>
      <c r="H51" s="24">
        <v>6.944672360366738</v>
      </c>
    </row>
    <row r="52" spans="1:8" x14ac:dyDescent="0.2">
      <c r="A52" s="34"/>
      <c r="B52" s="25" t="s">
        <v>241</v>
      </c>
      <c r="C52" s="82">
        <v>167.97787313696097</v>
      </c>
      <c r="D52" s="82">
        <v>174.44347999878721</v>
      </c>
      <c r="E52" s="82">
        <v>186.97924440918899</v>
      </c>
      <c r="F52" s="27"/>
      <c r="G52" s="28">
        <v>11.311829896033515</v>
      </c>
      <c r="H52" s="29">
        <v>7.1861467166837798</v>
      </c>
    </row>
    <row r="53" spans="1:8" x14ac:dyDescent="0.2">
      <c r="A53" s="30" t="s">
        <v>24</v>
      </c>
      <c r="B53" s="31" t="s">
        <v>3</v>
      </c>
      <c r="C53" s="80">
        <v>832.84936495080444</v>
      </c>
      <c r="D53" s="80">
        <v>823.77461443199422</v>
      </c>
      <c r="E53" s="83">
        <v>1211.1908912090557</v>
      </c>
      <c r="F53" s="22" t="s">
        <v>240</v>
      </c>
      <c r="G53" s="23">
        <v>45.427365641396591</v>
      </c>
      <c r="H53" s="24">
        <v>47.02940221630783</v>
      </c>
    </row>
    <row r="54" spans="1:8" ht="13.5" thickBot="1" x14ac:dyDescent="0.25">
      <c r="A54" s="41"/>
      <c r="B54" s="42" t="s">
        <v>241</v>
      </c>
      <c r="C54" s="86">
        <v>465.18994429109591</v>
      </c>
      <c r="D54" s="86">
        <v>427.9999730697233</v>
      </c>
      <c r="E54" s="86">
        <v>644.27824333951207</v>
      </c>
      <c r="F54" s="44"/>
      <c r="G54" s="45">
        <v>38.497886991372809</v>
      </c>
      <c r="H54" s="46">
        <v>50.532309317355015</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08">
        <v>13</v>
      </c>
    </row>
    <row r="62" spans="1:8"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1" display="Tilbake til innholdsfortegnelsen" xr:uid="{00000000-0004-0000-08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148</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42</v>
      </c>
      <c r="B7" s="19" t="s">
        <v>3</v>
      </c>
      <c r="C7" s="20">
        <v>251790</v>
      </c>
      <c r="D7" s="20">
        <v>249832.07214984566</v>
      </c>
      <c r="E7" s="21">
        <v>259912.60414586033</v>
      </c>
      <c r="F7" s="22" t="s">
        <v>240</v>
      </c>
      <c r="G7" s="23">
        <v>3.2259439000199848</v>
      </c>
      <c r="H7" s="24">
        <v>4.0349231022542682</v>
      </c>
    </row>
    <row r="8" spans="1:8" x14ac:dyDescent="0.2">
      <c r="A8" s="206"/>
      <c r="B8" s="25" t="s">
        <v>241</v>
      </c>
      <c r="C8" s="26">
        <v>118109</v>
      </c>
      <c r="D8" s="26">
        <v>113246.48745182162</v>
      </c>
      <c r="E8" s="26">
        <v>119152.60463492846</v>
      </c>
      <c r="F8" s="27"/>
      <c r="G8" s="28">
        <v>0.88359450586193589</v>
      </c>
      <c r="H8" s="29">
        <v>5.2152762668417978</v>
      </c>
    </row>
    <row r="9" spans="1:8" x14ac:dyDescent="0.2">
      <c r="A9" s="30" t="s">
        <v>18</v>
      </c>
      <c r="B9" s="31" t="s">
        <v>3</v>
      </c>
      <c r="C9" s="20">
        <v>13010</v>
      </c>
      <c r="D9" s="20">
        <v>12845.532191304348</v>
      </c>
      <c r="E9" s="21">
        <v>12085.116691271001</v>
      </c>
      <c r="F9" s="22" t="s">
        <v>240</v>
      </c>
      <c r="G9" s="32">
        <v>-7.1090185144427238</v>
      </c>
      <c r="H9" s="33">
        <v>-5.9196885633753737</v>
      </c>
    </row>
    <row r="10" spans="1:8" x14ac:dyDescent="0.2">
      <c r="A10" s="34"/>
      <c r="B10" s="25" t="s">
        <v>241</v>
      </c>
      <c r="C10" s="26">
        <v>5323</v>
      </c>
      <c r="D10" s="26">
        <v>4745.0437478260865</v>
      </c>
      <c r="E10" s="26">
        <v>4613.5761807292838</v>
      </c>
      <c r="F10" s="27"/>
      <c r="G10" s="35">
        <v>-13.32751867876604</v>
      </c>
      <c r="H10" s="29">
        <v>-2.7706291887621433</v>
      </c>
    </row>
    <row r="11" spans="1:8" x14ac:dyDescent="0.2">
      <c r="A11" s="30" t="s">
        <v>19</v>
      </c>
      <c r="B11" s="31" t="s">
        <v>3</v>
      </c>
      <c r="C11" s="20">
        <v>8966</v>
      </c>
      <c r="D11" s="20">
        <v>10764.107304347826</v>
      </c>
      <c r="E11" s="21">
        <v>16389.284904139575</v>
      </c>
      <c r="F11" s="22" t="s">
        <v>240</v>
      </c>
      <c r="G11" s="37">
        <v>82.793719653575437</v>
      </c>
      <c r="H11" s="33">
        <v>52.258654068968951</v>
      </c>
    </row>
    <row r="12" spans="1:8" x14ac:dyDescent="0.2">
      <c r="A12" s="34"/>
      <c r="B12" s="25" t="s">
        <v>241</v>
      </c>
      <c r="C12" s="26">
        <v>4766</v>
      </c>
      <c r="D12" s="26">
        <v>3294.1458260869567</v>
      </c>
      <c r="E12" s="26">
        <v>5841.8152486037898</v>
      </c>
      <c r="F12" s="27"/>
      <c r="G12" s="28">
        <v>22.572707692064412</v>
      </c>
      <c r="H12" s="29">
        <v>77.339303024819429</v>
      </c>
    </row>
    <row r="13" spans="1:8" x14ac:dyDescent="0.2">
      <c r="A13" s="30" t="s">
        <v>20</v>
      </c>
      <c r="B13" s="31" t="s">
        <v>3</v>
      </c>
      <c r="C13" s="20">
        <v>23780</v>
      </c>
      <c r="D13" s="20">
        <v>31657.432049689443</v>
      </c>
      <c r="E13" s="21">
        <v>32278.417100643273</v>
      </c>
      <c r="F13" s="22" t="s">
        <v>240</v>
      </c>
      <c r="G13" s="23">
        <v>35.737666529197952</v>
      </c>
      <c r="H13" s="24">
        <v>1.9615774582699288</v>
      </c>
    </row>
    <row r="14" spans="1:8" x14ac:dyDescent="0.2">
      <c r="A14" s="34"/>
      <c r="B14" s="25" t="s">
        <v>241</v>
      </c>
      <c r="C14" s="26">
        <v>11452</v>
      </c>
      <c r="D14" s="26">
        <v>14044.06944099379</v>
      </c>
      <c r="E14" s="26">
        <v>14705.893313863409</v>
      </c>
      <c r="F14" s="27"/>
      <c r="G14" s="38">
        <v>28.413319191961307</v>
      </c>
      <c r="H14" s="24">
        <v>4.7124793540097158</v>
      </c>
    </row>
    <row r="15" spans="1:8" x14ac:dyDescent="0.2">
      <c r="A15" s="30" t="s">
        <v>21</v>
      </c>
      <c r="B15" s="31" t="s">
        <v>3</v>
      </c>
      <c r="C15" s="20">
        <v>2400</v>
      </c>
      <c r="D15" s="20">
        <v>2829.7093478260867</v>
      </c>
      <c r="E15" s="21">
        <v>3847.4047388424133</v>
      </c>
      <c r="F15" s="22" t="s">
        <v>240</v>
      </c>
      <c r="G15" s="37">
        <v>60.308530785100544</v>
      </c>
      <c r="H15" s="33">
        <v>35.964661593183308</v>
      </c>
    </row>
    <row r="16" spans="1:8" x14ac:dyDescent="0.2">
      <c r="A16" s="34"/>
      <c r="B16" s="25" t="s">
        <v>241</v>
      </c>
      <c r="C16" s="26">
        <v>1256</v>
      </c>
      <c r="D16" s="26">
        <v>1029.0202536231884</v>
      </c>
      <c r="E16" s="26">
        <v>1557.5190579710145</v>
      </c>
      <c r="F16" s="27"/>
      <c r="G16" s="28">
        <v>24.006294424443823</v>
      </c>
      <c r="H16" s="29">
        <v>51.35941712390769</v>
      </c>
    </row>
    <row r="17" spans="1:8" x14ac:dyDescent="0.2">
      <c r="A17" s="30" t="s">
        <v>22</v>
      </c>
      <c r="B17" s="31" t="s">
        <v>3</v>
      </c>
      <c r="C17" s="20">
        <v>7183</v>
      </c>
      <c r="D17" s="20">
        <v>7941.7093478260867</v>
      </c>
      <c r="E17" s="21">
        <v>8405.0162495514433</v>
      </c>
      <c r="F17" s="22" t="s">
        <v>240</v>
      </c>
      <c r="G17" s="37">
        <v>17.012616588492875</v>
      </c>
      <c r="H17" s="33">
        <v>5.8338435900097352</v>
      </c>
    </row>
    <row r="18" spans="1:8" x14ac:dyDescent="0.2">
      <c r="A18" s="34"/>
      <c r="B18" s="25" t="s">
        <v>241</v>
      </c>
      <c r="C18" s="26">
        <v>2757</v>
      </c>
      <c r="D18" s="26">
        <v>3244.0202536231882</v>
      </c>
      <c r="E18" s="26">
        <v>3361.2972397891963</v>
      </c>
      <c r="F18" s="27"/>
      <c r="G18" s="28">
        <v>21.918652150496769</v>
      </c>
      <c r="H18" s="29">
        <v>3.6151742898344708</v>
      </c>
    </row>
    <row r="19" spans="1:8" x14ac:dyDescent="0.2">
      <c r="A19" s="30" t="s">
        <v>189</v>
      </c>
      <c r="B19" s="31" t="s">
        <v>3</v>
      </c>
      <c r="C19" s="20">
        <v>182208</v>
      </c>
      <c r="D19" s="20">
        <v>174752.0801242236</v>
      </c>
      <c r="E19" s="21">
        <v>161741.26530241544</v>
      </c>
      <c r="F19" s="22" t="s">
        <v>240</v>
      </c>
      <c r="G19" s="23">
        <v>-11.232621343511013</v>
      </c>
      <c r="H19" s="24">
        <v>-7.4452989701520806</v>
      </c>
    </row>
    <row r="20" spans="1:8" x14ac:dyDescent="0.2">
      <c r="A20" s="30"/>
      <c r="B20" s="25" t="s">
        <v>241</v>
      </c>
      <c r="C20" s="26">
        <v>86474</v>
      </c>
      <c r="D20" s="26">
        <v>82928.173602484472</v>
      </c>
      <c r="E20" s="26">
        <v>76756.18297158854</v>
      </c>
      <c r="F20" s="27"/>
      <c r="G20" s="38">
        <v>-11.237848403464</v>
      </c>
      <c r="H20" s="24">
        <v>-7.4425739320888908</v>
      </c>
    </row>
    <row r="21" spans="1:8" x14ac:dyDescent="0.2">
      <c r="A21" s="39" t="s">
        <v>12</v>
      </c>
      <c r="B21" s="31" t="s">
        <v>3</v>
      </c>
      <c r="C21" s="20">
        <v>2004</v>
      </c>
      <c r="D21" s="20">
        <v>1887.4256086956523</v>
      </c>
      <c r="E21" s="21">
        <v>1476.2948422614229</v>
      </c>
      <c r="F21" s="22" t="s">
        <v>240</v>
      </c>
      <c r="G21" s="37">
        <v>-26.332592701525797</v>
      </c>
      <c r="H21" s="33">
        <v>-21.782620970070994</v>
      </c>
    </row>
    <row r="22" spans="1:8" x14ac:dyDescent="0.2">
      <c r="A22" s="34"/>
      <c r="B22" s="25" t="s">
        <v>241</v>
      </c>
      <c r="C22" s="26">
        <v>922</v>
      </c>
      <c r="D22" s="26">
        <v>910.01215217391302</v>
      </c>
      <c r="E22" s="26">
        <v>700.58790537084406</v>
      </c>
      <c r="F22" s="27"/>
      <c r="G22" s="28">
        <v>-24.014326966285893</v>
      </c>
      <c r="H22" s="29">
        <v>-23.013346173760297</v>
      </c>
    </row>
    <row r="23" spans="1:8" x14ac:dyDescent="0.2">
      <c r="A23" s="39" t="s">
        <v>23</v>
      </c>
      <c r="B23" s="31" t="s">
        <v>3</v>
      </c>
      <c r="C23" s="20">
        <v>5327</v>
      </c>
      <c r="D23" s="20">
        <v>5248.7093478260867</v>
      </c>
      <c r="E23" s="21">
        <v>5497.7167703883888</v>
      </c>
      <c r="F23" s="22" t="s">
        <v>240</v>
      </c>
      <c r="G23" s="23">
        <v>3.204745079564276</v>
      </c>
      <c r="H23" s="24">
        <v>4.7441648234043612</v>
      </c>
    </row>
    <row r="24" spans="1:8" x14ac:dyDescent="0.2">
      <c r="A24" s="34"/>
      <c r="B24" s="25" t="s">
        <v>241</v>
      </c>
      <c r="C24" s="26">
        <v>2820</v>
      </c>
      <c r="D24" s="26">
        <v>2425.0202536231882</v>
      </c>
      <c r="E24" s="26">
        <v>2652.5686447478738</v>
      </c>
      <c r="F24" s="27"/>
      <c r="G24" s="28">
        <v>-5.9372821011392318</v>
      </c>
      <c r="H24" s="29">
        <v>9.3833604393492607</v>
      </c>
    </row>
    <row r="25" spans="1:8" x14ac:dyDescent="0.2">
      <c r="A25" s="30" t="s">
        <v>24</v>
      </c>
      <c r="B25" s="31" t="s">
        <v>3</v>
      </c>
      <c r="C25" s="20">
        <v>9544</v>
      </c>
      <c r="D25" s="20">
        <v>6306.4186956521735</v>
      </c>
      <c r="E25" s="21">
        <v>27240.025642036893</v>
      </c>
      <c r="F25" s="22" t="s">
        <v>240</v>
      </c>
      <c r="G25" s="23">
        <v>185.41518904062127</v>
      </c>
      <c r="H25" s="24">
        <v>331.94128009320013</v>
      </c>
    </row>
    <row r="26" spans="1:8" ht="13.5" thickBot="1" x14ac:dyDescent="0.25">
      <c r="A26" s="41"/>
      <c r="B26" s="42" t="s">
        <v>241</v>
      </c>
      <c r="C26" s="43">
        <v>4226</v>
      </c>
      <c r="D26" s="43">
        <v>2346.0405072463768</v>
      </c>
      <c r="E26" s="43">
        <v>10703.877688134544</v>
      </c>
      <c r="F26" s="44"/>
      <c r="G26" s="45">
        <v>153.28626805808199</v>
      </c>
      <c r="H26" s="46">
        <v>356.25289312237965</v>
      </c>
    </row>
    <row r="31" spans="1:8" x14ac:dyDescent="0.2">
      <c r="A31" s="47"/>
      <c r="B31" s="48"/>
      <c r="C31" s="49"/>
      <c r="D31" s="55"/>
      <c r="E31" s="49"/>
      <c r="F31" s="49"/>
      <c r="G31" s="50"/>
      <c r="H31" s="51"/>
    </row>
    <row r="32" spans="1:8" ht="16.5" thickBot="1" x14ac:dyDescent="0.3">
      <c r="A32" s="4" t="s">
        <v>43</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42</v>
      </c>
      <c r="B35" s="19" t="s">
        <v>3</v>
      </c>
      <c r="C35" s="80">
        <v>1815.0056375781719</v>
      </c>
      <c r="D35" s="80">
        <v>1971.5021411937803</v>
      </c>
      <c r="E35" s="83">
        <v>2003.9123540400894</v>
      </c>
      <c r="F35" s="22" t="s">
        <v>240</v>
      </c>
      <c r="G35" s="23">
        <v>10.408051223134635</v>
      </c>
      <c r="H35" s="24">
        <v>1.643934955438823</v>
      </c>
    </row>
    <row r="36" spans="1:8" ht="12.75" customHeight="1" x14ac:dyDescent="0.2">
      <c r="A36" s="206"/>
      <c r="B36" s="25" t="s">
        <v>241</v>
      </c>
      <c r="C36" s="82">
        <v>862.84680868936323</v>
      </c>
      <c r="D36" s="82">
        <v>944.3355042886709</v>
      </c>
      <c r="E36" s="82">
        <v>957.44520565873438</v>
      </c>
      <c r="F36" s="27"/>
      <c r="G36" s="28">
        <v>10.963521683885375</v>
      </c>
      <c r="H36" s="29">
        <v>1.3882461593921107</v>
      </c>
    </row>
    <row r="37" spans="1:8" x14ac:dyDescent="0.2">
      <c r="A37" s="30" t="s">
        <v>18</v>
      </c>
      <c r="B37" s="31" t="s">
        <v>3</v>
      </c>
      <c r="C37" s="80">
        <v>481.52034743058607</v>
      </c>
      <c r="D37" s="80">
        <v>566.07669651839944</v>
      </c>
      <c r="E37" s="83">
        <v>460.6773181433839</v>
      </c>
      <c r="F37" s="22" t="s">
        <v>240</v>
      </c>
      <c r="G37" s="32">
        <v>-4.3285874415113597</v>
      </c>
      <c r="H37" s="33">
        <v>-18.61927527193123</v>
      </c>
    </row>
    <row r="38" spans="1:8" x14ac:dyDescent="0.2">
      <c r="A38" s="34"/>
      <c r="B38" s="25" t="s">
        <v>241</v>
      </c>
      <c r="C38" s="82">
        <v>238.96696023664001</v>
      </c>
      <c r="D38" s="82">
        <v>283.34255227162384</v>
      </c>
      <c r="E38" s="82">
        <v>229.92810174785345</v>
      </c>
      <c r="F38" s="27"/>
      <c r="G38" s="35">
        <v>-3.7824720538084904</v>
      </c>
      <c r="H38" s="29">
        <v>-18.851545627557243</v>
      </c>
    </row>
    <row r="39" spans="1:8" x14ac:dyDescent="0.2">
      <c r="A39" s="30" t="s">
        <v>19</v>
      </c>
      <c r="B39" s="31" t="s">
        <v>3</v>
      </c>
      <c r="C39" s="80">
        <v>119.49627791210959</v>
      </c>
      <c r="D39" s="80">
        <v>149.6795137442426</v>
      </c>
      <c r="E39" s="83">
        <v>196.0602790287378</v>
      </c>
      <c r="F39" s="22" t="s">
        <v>240</v>
      </c>
      <c r="G39" s="37">
        <v>64.072289492515921</v>
      </c>
      <c r="H39" s="33">
        <v>30.986715632805982</v>
      </c>
    </row>
    <row r="40" spans="1:8" x14ac:dyDescent="0.2">
      <c r="A40" s="34"/>
      <c r="B40" s="25" t="s">
        <v>241</v>
      </c>
      <c r="C40" s="82">
        <v>57.716648478272624</v>
      </c>
      <c r="D40" s="82">
        <v>58.708378091469143</v>
      </c>
      <c r="E40" s="82">
        <v>82.039532564889768</v>
      </c>
      <c r="F40" s="27"/>
      <c r="G40" s="28">
        <v>42.141885795349793</v>
      </c>
      <c r="H40" s="29">
        <v>39.740758017654827</v>
      </c>
    </row>
    <row r="41" spans="1:8" x14ac:dyDescent="0.2">
      <c r="A41" s="30" t="s">
        <v>20</v>
      </c>
      <c r="B41" s="31" t="s">
        <v>3</v>
      </c>
      <c r="C41" s="80">
        <v>238.26323056774183</v>
      </c>
      <c r="D41" s="80">
        <v>346.31558031625724</v>
      </c>
      <c r="E41" s="83">
        <v>364.65208247925818</v>
      </c>
      <c r="F41" s="22" t="s">
        <v>240</v>
      </c>
      <c r="G41" s="23">
        <v>53.04589029971288</v>
      </c>
      <c r="H41" s="24">
        <v>5.2947378648849508</v>
      </c>
    </row>
    <row r="42" spans="1:8" x14ac:dyDescent="0.2">
      <c r="A42" s="34"/>
      <c r="B42" s="25" t="s">
        <v>241</v>
      </c>
      <c r="C42" s="82">
        <v>117.46923330002343</v>
      </c>
      <c r="D42" s="82">
        <v>161.5103394556956</v>
      </c>
      <c r="E42" s="82">
        <v>173.1829469089879</v>
      </c>
      <c r="F42" s="27"/>
      <c r="G42" s="38">
        <v>47.428345315465151</v>
      </c>
      <c r="H42" s="24">
        <v>7.2271580213564306</v>
      </c>
    </row>
    <row r="43" spans="1:8" x14ac:dyDescent="0.2">
      <c r="A43" s="30" t="s">
        <v>21</v>
      </c>
      <c r="B43" s="31" t="s">
        <v>3</v>
      </c>
      <c r="C43" s="80">
        <v>16.424174814858894</v>
      </c>
      <c r="D43" s="80">
        <v>17.439241986789909</v>
      </c>
      <c r="E43" s="83">
        <v>22.743190491066244</v>
      </c>
      <c r="F43" s="22" t="s">
        <v>240</v>
      </c>
      <c r="G43" s="37">
        <v>38.47387005702447</v>
      </c>
      <c r="H43" s="33">
        <v>30.413870673358588</v>
      </c>
    </row>
    <row r="44" spans="1:8" x14ac:dyDescent="0.2">
      <c r="A44" s="34"/>
      <c r="B44" s="25" t="s">
        <v>241</v>
      </c>
      <c r="C44" s="82">
        <v>7.6060582528845915</v>
      </c>
      <c r="D44" s="82">
        <v>7.2335250220023628</v>
      </c>
      <c r="E44" s="82">
        <v>9.7734185237558453</v>
      </c>
      <c r="F44" s="27"/>
      <c r="G44" s="28">
        <v>28.495183691885131</v>
      </c>
      <c r="H44" s="29">
        <v>35.112804532061972</v>
      </c>
    </row>
    <row r="45" spans="1:8" x14ac:dyDescent="0.2">
      <c r="A45" s="30" t="s">
        <v>22</v>
      </c>
      <c r="B45" s="31" t="s">
        <v>3</v>
      </c>
      <c r="C45" s="80">
        <v>34.15859753709514</v>
      </c>
      <c r="D45" s="80">
        <v>40.107064810112547</v>
      </c>
      <c r="E45" s="83">
        <v>51.558238316590938</v>
      </c>
      <c r="F45" s="22" t="s">
        <v>240</v>
      </c>
      <c r="G45" s="37">
        <v>50.937807855256182</v>
      </c>
      <c r="H45" s="33">
        <v>28.551512210365246</v>
      </c>
    </row>
    <row r="46" spans="1:8" x14ac:dyDescent="0.2">
      <c r="A46" s="34"/>
      <c r="B46" s="25" t="s">
        <v>241</v>
      </c>
      <c r="C46" s="82">
        <v>12.371187752705696</v>
      </c>
      <c r="D46" s="82">
        <v>16.202756138528088</v>
      </c>
      <c r="E46" s="82">
        <v>20.056918625044741</v>
      </c>
      <c r="F46" s="27"/>
      <c r="G46" s="28">
        <v>62.126054716598276</v>
      </c>
      <c r="H46" s="29">
        <v>23.787079516378995</v>
      </c>
    </row>
    <row r="47" spans="1:8" x14ac:dyDescent="0.2">
      <c r="A47" s="30" t="s">
        <v>189</v>
      </c>
      <c r="B47" s="31" t="s">
        <v>3</v>
      </c>
      <c r="C47" s="80">
        <v>666.41657354977121</v>
      </c>
      <c r="D47" s="80">
        <v>610.93892424519822</v>
      </c>
      <c r="E47" s="83">
        <v>575.10215172339588</v>
      </c>
      <c r="F47" s="22" t="s">
        <v>240</v>
      </c>
      <c r="G47" s="23">
        <v>-13.702303551662126</v>
      </c>
      <c r="H47" s="24">
        <v>-5.8658519042763402</v>
      </c>
    </row>
    <row r="48" spans="1:8" x14ac:dyDescent="0.2">
      <c r="A48" s="30"/>
      <c r="B48" s="25" t="s">
        <v>241</v>
      </c>
      <c r="C48" s="82">
        <v>320.16847718936128</v>
      </c>
      <c r="D48" s="82">
        <v>302.544783645064</v>
      </c>
      <c r="E48" s="82">
        <v>281.90712449095923</v>
      </c>
      <c r="F48" s="27"/>
      <c r="G48" s="38">
        <v>-11.950380947644845</v>
      </c>
      <c r="H48" s="24">
        <v>-6.8213567940130844</v>
      </c>
    </row>
    <row r="49" spans="1:8" x14ac:dyDescent="0.2">
      <c r="A49" s="39" t="s">
        <v>12</v>
      </c>
      <c r="B49" s="31" t="s">
        <v>3</v>
      </c>
      <c r="C49" s="80">
        <v>26.189544232373752</v>
      </c>
      <c r="D49" s="80">
        <v>19.607835616954734</v>
      </c>
      <c r="E49" s="83">
        <v>24.04589961096805</v>
      </c>
      <c r="F49" s="22" t="s">
        <v>240</v>
      </c>
      <c r="G49" s="37">
        <v>-8.1851161760802</v>
      </c>
      <c r="H49" s="33">
        <v>22.634135050457886</v>
      </c>
    </row>
    <row r="50" spans="1:8" x14ac:dyDescent="0.2">
      <c r="A50" s="34"/>
      <c r="B50" s="25" t="s">
        <v>241</v>
      </c>
      <c r="C50" s="82">
        <v>12.029672203772073</v>
      </c>
      <c r="D50" s="82">
        <v>14.288011971939094</v>
      </c>
      <c r="E50" s="82">
        <v>14.656967228074143</v>
      </c>
      <c r="F50" s="27"/>
      <c r="G50" s="28">
        <v>21.840121491242655</v>
      </c>
      <c r="H50" s="29">
        <v>2.5822714654750882</v>
      </c>
    </row>
    <row r="51" spans="1:8" x14ac:dyDescent="0.2">
      <c r="A51" s="39" t="s">
        <v>23</v>
      </c>
      <c r="B51" s="31" t="s">
        <v>3</v>
      </c>
      <c r="C51" s="80">
        <v>120.7193540524718</v>
      </c>
      <c r="D51" s="80">
        <v>127.51268385238707</v>
      </c>
      <c r="E51" s="83">
        <v>141.1025498635781</v>
      </c>
      <c r="F51" s="22" t="s">
        <v>240</v>
      </c>
      <c r="G51" s="23">
        <v>16.884778725908816</v>
      </c>
      <c r="H51" s="24">
        <v>10.657658203573789</v>
      </c>
    </row>
    <row r="52" spans="1:8" x14ac:dyDescent="0.2">
      <c r="A52" s="34"/>
      <c r="B52" s="25" t="s">
        <v>241</v>
      </c>
      <c r="C52" s="82">
        <v>55.278097652442263</v>
      </c>
      <c r="D52" s="82">
        <v>53.706039875246567</v>
      </c>
      <c r="E52" s="82">
        <v>61.062236605931119</v>
      </c>
      <c r="F52" s="27"/>
      <c r="G52" s="38">
        <v>10.463708410980942</v>
      </c>
      <c r="H52" s="24">
        <v>13.697149795017879</v>
      </c>
    </row>
    <row r="53" spans="1:8" x14ac:dyDescent="0.2">
      <c r="A53" s="30" t="s">
        <v>24</v>
      </c>
      <c r="B53" s="31" t="s">
        <v>3</v>
      </c>
      <c r="C53" s="80">
        <v>111.81753748116357</v>
      </c>
      <c r="D53" s="80">
        <v>93.824600103438158</v>
      </c>
      <c r="E53" s="83">
        <v>190.06610560490449</v>
      </c>
      <c r="F53" s="22" t="s">
        <v>240</v>
      </c>
      <c r="G53" s="37">
        <v>69.978797500278034</v>
      </c>
      <c r="H53" s="33">
        <v>102.57598262647923</v>
      </c>
    </row>
    <row r="54" spans="1:8" ht="13.5" thickBot="1" x14ac:dyDescent="0.25">
      <c r="A54" s="41"/>
      <c r="B54" s="42" t="s">
        <v>241</v>
      </c>
      <c r="C54" s="86">
        <v>41.240473623261217</v>
      </c>
      <c r="D54" s="86">
        <v>46.799117817102129</v>
      </c>
      <c r="E54" s="86">
        <v>84.837958963238094</v>
      </c>
      <c r="F54" s="44"/>
      <c r="G54" s="45">
        <v>105.71528770073635</v>
      </c>
      <c r="H54" s="46">
        <v>81.281107252485782</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H61" s="200">
        <v>14</v>
      </c>
    </row>
    <row r="62" spans="1:8"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3" display="Tilbake til innholdsfortegnelsen" xr:uid="{00000000-0004-0000-09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149</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44</v>
      </c>
      <c r="B7" s="19" t="s">
        <v>3</v>
      </c>
      <c r="C7" s="20">
        <v>143670.22691942658</v>
      </c>
      <c r="D7" s="20">
        <v>126288.32491710703</v>
      </c>
      <c r="E7" s="21">
        <v>134656.06608468361</v>
      </c>
      <c r="F7" s="22" t="s">
        <v>240</v>
      </c>
      <c r="G7" s="23">
        <v>-6.2742024064584427</v>
      </c>
      <c r="H7" s="24">
        <v>6.6259024126489692</v>
      </c>
    </row>
    <row r="8" spans="1:8" x14ac:dyDescent="0.2">
      <c r="A8" s="206"/>
      <c r="B8" s="25" t="s">
        <v>241</v>
      </c>
      <c r="C8" s="26">
        <v>76519.52491323532</v>
      </c>
      <c r="D8" s="26">
        <v>62223.450827534485</v>
      </c>
      <c r="E8" s="26">
        <v>68045.339656676413</v>
      </c>
      <c r="F8" s="27"/>
      <c r="G8" s="28">
        <v>-11.074539819957977</v>
      </c>
      <c r="H8" s="29">
        <v>9.3564223001365292</v>
      </c>
    </row>
    <row r="9" spans="1:8" x14ac:dyDescent="0.2">
      <c r="A9" s="30" t="s">
        <v>18</v>
      </c>
      <c r="B9" s="31" t="s">
        <v>3</v>
      </c>
      <c r="C9" s="20">
        <v>13581.382797564696</v>
      </c>
      <c r="D9" s="20">
        <v>11472.379164660522</v>
      </c>
      <c r="E9" s="21">
        <v>11295.038396328819</v>
      </c>
      <c r="F9" s="22" t="s">
        <v>240</v>
      </c>
      <c r="G9" s="32">
        <v>-16.834400703629726</v>
      </c>
      <c r="H9" s="33">
        <v>-1.5458063736071779</v>
      </c>
    </row>
    <row r="10" spans="1:8" x14ac:dyDescent="0.2">
      <c r="A10" s="34"/>
      <c r="B10" s="25" t="s">
        <v>241</v>
      </c>
      <c r="C10" s="26">
        <v>6367.074373913043</v>
      </c>
      <c r="D10" s="26">
        <v>5558.4270608695651</v>
      </c>
      <c r="E10" s="26">
        <v>5412.1037046181573</v>
      </c>
      <c r="F10" s="27"/>
      <c r="G10" s="35">
        <v>-14.998578832494218</v>
      </c>
      <c r="H10" s="29">
        <v>-2.6324597705257418</v>
      </c>
    </row>
    <row r="11" spans="1:8" x14ac:dyDescent="0.2">
      <c r="A11" s="30" t="s">
        <v>19</v>
      </c>
      <c r="B11" s="31" t="s">
        <v>3</v>
      </c>
      <c r="C11" s="20">
        <v>61405.60932521565</v>
      </c>
      <c r="D11" s="20">
        <v>51142.26388220174</v>
      </c>
      <c r="E11" s="21">
        <v>52224.334349296274</v>
      </c>
      <c r="F11" s="22" t="s">
        <v>240</v>
      </c>
      <c r="G11" s="37">
        <v>-14.951850615623101</v>
      </c>
      <c r="H11" s="33">
        <v>2.1158047864031175</v>
      </c>
    </row>
    <row r="12" spans="1:8" x14ac:dyDescent="0.2">
      <c r="A12" s="34"/>
      <c r="B12" s="25" t="s">
        <v>241</v>
      </c>
      <c r="C12" s="26">
        <v>33282.24791304348</v>
      </c>
      <c r="D12" s="26">
        <v>25881.756869565219</v>
      </c>
      <c r="E12" s="26">
        <v>27026.616924668408</v>
      </c>
      <c r="F12" s="27"/>
      <c r="G12" s="28">
        <v>-18.795698549927152</v>
      </c>
      <c r="H12" s="29">
        <v>4.4234248118196717</v>
      </c>
    </row>
    <row r="13" spans="1:8" x14ac:dyDescent="0.2">
      <c r="A13" s="30" t="s">
        <v>20</v>
      </c>
      <c r="B13" s="31" t="s">
        <v>3</v>
      </c>
      <c r="C13" s="20">
        <v>2890.7187262931675</v>
      </c>
      <c r="D13" s="20">
        <v>3345.4113724770186</v>
      </c>
      <c r="E13" s="21">
        <v>3395.5627158340189</v>
      </c>
      <c r="F13" s="22" t="s">
        <v>240</v>
      </c>
      <c r="G13" s="23">
        <v>17.464306884960195</v>
      </c>
      <c r="H13" s="24">
        <v>1.4991084136796786</v>
      </c>
    </row>
    <row r="14" spans="1:8" x14ac:dyDescent="0.2">
      <c r="A14" s="34"/>
      <c r="B14" s="25" t="s">
        <v>241</v>
      </c>
      <c r="C14" s="26">
        <v>1263.4990062111801</v>
      </c>
      <c r="D14" s="26">
        <v>1582.1699378881988</v>
      </c>
      <c r="E14" s="26">
        <v>1563.1527674258109</v>
      </c>
      <c r="F14" s="27"/>
      <c r="G14" s="38">
        <v>23.716184954762596</v>
      </c>
      <c r="H14" s="24">
        <v>-1.2019676273062601</v>
      </c>
    </row>
    <row r="15" spans="1:8" x14ac:dyDescent="0.2">
      <c r="A15" s="30" t="s">
        <v>21</v>
      </c>
      <c r="B15" s="31" t="s">
        <v>3</v>
      </c>
      <c r="C15" s="20">
        <v>4815.5846285021735</v>
      </c>
      <c r="D15" s="20">
        <v>4331.2866503057976</v>
      </c>
      <c r="E15" s="21">
        <v>4252.7596744656721</v>
      </c>
      <c r="F15" s="22" t="s">
        <v>240</v>
      </c>
      <c r="G15" s="37">
        <v>-11.687572692737845</v>
      </c>
      <c r="H15" s="33">
        <v>-1.8130172897834314</v>
      </c>
    </row>
    <row r="16" spans="1:8" x14ac:dyDescent="0.2">
      <c r="A16" s="34"/>
      <c r="B16" s="25" t="s">
        <v>241</v>
      </c>
      <c r="C16" s="26">
        <v>2573.3122101449276</v>
      </c>
      <c r="D16" s="26">
        <v>2339.7162318840578</v>
      </c>
      <c r="E16" s="26">
        <v>2288.9896938913721</v>
      </c>
      <c r="F16" s="27"/>
      <c r="G16" s="28">
        <v>-11.04889313984728</v>
      </c>
      <c r="H16" s="29">
        <v>-2.1680636865881127</v>
      </c>
    </row>
    <row r="17" spans="1:8" x14ac:dyDescent="0.2">
      <c r="A17" s="30" t="s">
        <v>22</v>
      </c>
      <c r="B17" s="31" t="s">
        <v>3</v>
      </c>
      <c r="C17" s="20">
        <v>401.58462850217393</v>
      </c>
      <c r="D17" s="20">
        <v>413.28665030579714</v>
      </c>
      <c r="E17" s="21">
        <v>300.55629156201923</v>
      </c>
      <c r="F17" s="22" t="s">
        <v>240</v>
      </c>
      <c r="G17" s="37">
        <v>-25.157421317884882</v>
      </c>
      <c r="H17" s="33">
        <v>-27.276554580305699</v>
      </c>
    </row>
    <row r="18" spans="1:8" x14ac:dyDescent="0.2">
      <c r="A18" s="34"/>
      <c r="B18" s="25" t="s">
        <v>241</v>
      </c>
      <c r="C18" s="26">
        <v>156.31221014492755</v>
      </c>
      <c r="D18" s="26">
        <v>160.71623188405798</v>
      </c>
      <c r="E18" s="26">
        <v>116.91492753623189</v>
      </c>
      <c r="F18" s="27"/>
      <c r="G18" s="28">
        <v>-25.20422593485678</v>
      </c>
      <c r="H18" s="29">
        <v>-27.25381489744278</v>
      </c>
    </row>
    <row r="19" spans="1:8" x14ac:dyDescent="0.2">
      <c r="A19" s="30" t="s">
        <v>189</v>
      </c>
      <c r="B19" s="31" t="s">
        <v>3</v>
      </c>
      <c r="C19" s="20">
        <v>40060.296815732916</v>
      </c>
      <c r="D19" s="20">
        <v>36406.02843119255</v>
      </c>
      <c r="E19" s="21">
        <v>34610.584315889704</v>
      </c>
      <c r="F19" s="22" t="s">
        <v>240</v>
      </c>
      <c r="G19" s="23">
        <v>-13.603774642286083</v>
      </c>
      <c r="H19" s="24">
        <v>-4.9317220050416637</v>
      </c>
    </row>
    <row r="20" spans="1:8" x14ac:dyDescent="0.2">
      <c r="A20" s="30"/>
      <c r="B20" s="25" t="s">
        <v>241</v>
      </c>
      <c r="C20" s="26">
        <v>20799.24751552795</v>
      </c>
      <c r="D20" s="26">
        <v>18274.424844720495</v>
      </c>
      <c r="E20" s="26">
        <v>17567.591637995949</v>
      </c>
      <c r="F20" s="27"/>
      <c r="G20" s="38">
        <v>-15.53736920107022</v>
      </c>
      <c r="H20" s="24">
        <v>-3.8678820960471967</v>
      </c>
    </row>
    <row r="21" spans="1:8" x14ac:dyDescent="0.2">
      <c r="A21" s="39" t="s">
        <v>12</v>
      </c>
      <c r="B21" s="31" t="s">
        <v>3</v>
      </c>
      <c r="C21" s="20">
        <v>458.55077710130433</v>
      </c>
      <c r="D21" s="20">
        <v>410.77199018347824</v>
      </c>
      <c r="E21" s="21">
        <v>273.69475221681267</v>
      </c>
      <c r="F21" s="22" t="s">
        <v>240</v>
      </c>
      <c r="G21" s="37">
        <v>-40.313098159607463</v>
      </c>
      <c r="H21" s="33">
        <v>-33.370639002293629</v>
      </c>
    </row>
    <row r="22" spans="1:8" x14ac:dyDescent="0.2">
      <c r="A22" s="34"/>
      <c r="B22" s="25" t="s">
        <v>241</v>
      </c>
      <c r="C22" s="26">
        <v>213.18732608695652</v>
      </c>
      <c r="D22" s="26">
        <v>254.22973913043478</v>
      </c>
      <c r="E22" s="26">
        <v>152.54895652173911</v>
      </c>
      <c r="F22" s="27"/>
      <c r="G22" s="28">
        <v>-28.443702858998165</v>
      </c>
      <c r="H22" s="29">
        <v>-39.995628739770474</v>
      </c>
    </row>
    <row r="23" spans="1:8" x14ac:dyDescent="0.2">
      <c r="A23" s="39" t="s">
        <v>23</v>
      </c>
      <c r="B23" s="31" t="s">
        <v>3</v>
      </c>
      <c r="C23" s="20">
        <v>6214.5846285021735</v>
      </c>
      <c r="D23" s="20">
        <v>5476.2866503057976</v>
      </c>
      <c r="E23" s="21">
        <v>5499.9658070879532</v>
      </c>
      <c r="F23" s="22" t="s">
        <v>240</v>
      </c>
      <c r="G23" s="23">
        <v>-11.499060100279877</v>
      </c>
      <c r="H23" s="24">
        <v>0.43239439960348136</v>
      </c>
    </row>
    <row r="24" spans="1:8" x14ac:dyDescent="0.2">
      <c r="A24" s="34"/>
      <c r="B24" s="25" t="s">
        <v>241</v>
      </c>
      <c r="C24" s="26">
        <v>3235.3122101449276</v>
      </c>
      <c r="D24" s="26">
        <v>2835.7162318840578</v>
      </c>
      <c r="E24" s="26">
        <v>2853.0608350095413</v>
      </c>
      <c r="F24" s="27"/>
      <c r="G24" s="28">
        <v>-11.814976432159014</v>
      </c>
      <c r="H24" s="29">
        <v>0.61164805316079196</v>
      </c>
    </row>
    <row r="25" spans="1:8" x14ac:dyDescent="0.2">
      <c r="A25" s="30" t="s">
        <v>24</v>
      </c>
      <c r="B25" s="31" t="s">
        <v>3</v>
      </c>
      <c r="C25" s="20">
        <v>23165.169257004349</v>
      </c>
      <c r="D25" s="20">
        <v>21547.573300611595</v>
      </c>
      <c r="E25" s="21">
        <v>29008.332162086572</v>
      </c>
      <c r="F25" s="22" t="s">
        <v>240</v>
      </c>
      <c r="G25" s="23">
        <v>25.223916304066947</v>
      </c>
      <c r="H25" s="24">
        <v>34.624589773472138</v>
      </c>
    </row>
    <row r="26" spans="1:8" ht="13.5" thickBot="1" x14ac:dyDescent="0.25">
      <c r="A26" s="41"/>
      <c r="B26" s="42" t="s">
        <v>241</v>
      </c>
      <c r="C26" s="43">
        <v>13664.624420289856</v>
      </c>
      <c r="D26" s="43">
        <v>10680.432463768117</v>
      </c>
      <c r="E26" s="43">
        <v>15187.003070790186</v>
      </c>
      <c r="F26" s="44"/>
      <c r="G26" s="45">
        <v>11.141020811664859</v>
      </c>
      <c r="H26" s="46">
        <v>42.194645416372282</v>
      </c>
    </row>
    <row r="31" spans="1:8" x14ac:dyDescent="0.2">
      <c r="A31" s="47"/>
      <c r="B31" s="48"/>
      <c r="C31" s="49"/>
      <c r="D31" s="55"/>
      <c r="E31" s="49"/>
      <c r="F31" s="49"/>
      <c r="G31" s="50"/>
      <c r="H31" s="51"/>
    </row>
    <row r="32" spans="1:8" ht="16.5" thickBot="1" x14ac:dyDescent="0.3">
      <c r="A32" s="4" t="s">
        <v>99</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44</v>
      </c>
      <c r="B35" s="19" t="s">
        <v>3</v>
      </c>
      <c r="C35" s="80">
        <v>6314.5080110263807</v>
      </c>
      <c r="D35" s="80">
        <v>6768.6013750581606</v>
      </c>
      <c r="E35" s="83">
        <v>7247.9252153290427</v>
      </c>
      <c r="F35" s="22" t="s">
        <v>240</v>
      </c>
      <c r="G35" s="23">
        <v>14.782104998089011</v>
      </c>
      <c r="H35" s="24">
        <v>7.0815788035200029</v>
      </c>
    </row>
    <row r="36" spans="1:8" ht="12.75" customHeight="1" x14ac:dyDescent="0.2">
      <c r="A36" s="206"/>
      <c r="B36" s="25" t="s">
        <v>241</v>
      </c>
      <c r="C36" s="82">
        <v>3416.1369951713709</v>
      </c>
      <c r="D36" s="82">
        <v>3244.1180328412411</v>
      </c>
      <c r="E36" s="82">
        <v>3611.1547079422726</v>
      </c>
      <c r="F36" s="27"/>
      <c r="G36" s="28">
        <v>5.7087204947153509</v>
      </c>
      <c r="H36" s="29">
        <v>11.313912483621195</v>
      </c>
    </row>
    <row r="37" spans="1:8" x14ac:dyDescent="0.2">
      <c r="A37" s="30" t="s">
        <v>18</v>
      </c>
      <c r="B37" s="31" t="s">
        <v>3</v>
      </c>
      <c r="C37" s="80">
        <v>2013.4504213424716</v>
      </c>
      <c r="D37" s="80">
        <v>2372.6297229042657</v>
      </c>
      <c r="E37" s="83">
        <v>2254.3556253504921</v>
      </c>
      <c r="F37" s="22" t="s">
        <v>240</v>
      </c>
      <c r="G37" s="32">
        <v>11.964794437172998</v>
      </c>
      <c r="H37" s="33">
        <v>-4.9849370262881791</v>
      </c>
    </row>
    <row r="38" spans="1:8" x14ac:dyDescent="0.2">
      <c r="A38" s="34"/>
      <c r="B38" s="25" t="s">
        <v>241</v>
      </c>
      <c r="C38" s="82">
        <v>1087.4205216420123</v>
      </c>
      <c r="D38" s="82">
        <v>1142.1745341777626</v>
      </c>
      <c r="E38" s="82">
        <v>1126.0203652487853</v>
      </c>
      <c r="F38" s="27"/>
      <c r="G38" s="35">
        <v>3.5496703288702776</v>
      </c>
      <c r="H38" s="29">
        <v>-1.4143345386882089</v>
      </c>
    </row>
    <row r="39" spans="1:8" x14ac:dyDescent="0.2">
      <c r="A39" s="30" t="s">
        <v>19</v>
      </c>
      <c r="B39" s="31" t="s">
        <v>3</v>
      </c>
      <c r="C39" s="80">
        <v>2877.854034685859</v>
      </c>
      <c r="D39" s="80">
        <v>2908.0764623204491</v>
      </c>
      <c r="E39" s="83">
        <v>3249.9050000065349</v>
      </c>
      <c r="F39" s="22" t="s">
        <v>240</v>
      </c>
      <c r="G39" s="37">
        <v>12.928069347383996</v>
      </c>
      <c r="H39" s="33">
        <v>11.754454950380833</v>
      </c>
    </row>
    <row r="40" spans="1:8" x14ac:dyDescent="0.2">
      <c r="A40" s="34"/>
      <c r="B40" s="25" t="s">
        <v>241</v>
      </c>
      <c r="C40" s="82">
        <v>1554.9801983660072</v>
      </c>
      <c r="D40" s="82">
        <v>1354.4544858634358</v>
      </c>
      <c r="E40" s="82">
        <v>1586.6543365500677</v>
      </c>
      <c r="F40" s="27"/>
      <c r="G40" s="28">
        <v>2.0369480085562515</v>
      </c>
      <c r="H40" s="29">
        <v>17.143422175504796</v>
      </c>
    </row>
    <row r="41" spans="1:8" x14ac:dyDescent="0.2">
      <c r="A41" s="30" t="s">
        <v>20</v>
      </c>
      <c r="B41" s="31" t="s">
        <v>3</v>
      </c>
      <c r="C41" s="80">
        <v>52.663228653419623</v>
      </c>
      <c r="D41" s="80">
        <v>70.301307691330791</v>
      </c>
      <c r="E41" s="83">
        <v>78.609193866934405</v>
      </c>
      <c r="F41" s="22" t="s">
        <v>240</v>
      </c>
      <c r="G41" s="23">
        <v>49.267707045207942</v>
      </c>
      <c r="H41" s="24">
        <v>11.81754144898801</v>
      </c>
    </row>
    <row r="42" spans="1:8" x14ac:dyDescent="0.2">
      <c r="A42" s="34"/>
      <c r="B42" s="25" t="s">
        <v>241</v>
      </c>
      <c r="C42" s="82">
        <v>23.180636127247634</v>
      </c>
      <c r="D42" s="82">
        <v>30.361808393422805</v>
      </c>
      <c r="E42" s="82">
        <v>34.16421096388175</v>
      </c>
      <c r="F42" s="27"/>
      <c r="G42" s="38">
        <v>47.38254281004609</v>
      </c>
      <c r="H42" s="24">
        <v>12.523636672717586</v>
      </c>
    </row>
    <row r="43" spans="1:8" x14ac:dyDescent="0.2">
      <c r="A43" s="30" t="s">
        <v>21</v>
      </c>
      <c r="B43" s="31" t="s">
        <v>3</v>
      </c>
      <c r="C43" s="80">
        <v>49.684795302046467</v>
      </c>
      <c r="D43" s="80">
        <v>58.003566588679625</v>
      </c>
      <c r="E43" s="83">
        <v>66.822070660449114</v>
      </c>
      <c r="F43" s="22" t="s">
        <v>240</v>
      </c>
      <c r="G43" s="37">
        <v>34.491991471879487</v>
      </c>
      <c r="H43" s="33">
        <v>15.203382464916501</v>
      </c>
    </row>
    <row r="44" spans="1:8" x14ac:dyDescent="0.2">
      <c r="A44" s="34"/>
      <c r="B44" s="25" t="s">
        <v>241</v>
      </c>
      <c r="C44" s="82">
        <v>25.211808558370031</v>
      </c>
      <c r="D44" s="82">
        <v>25.604145033601512</v>
      </c>
      <c r="E44" s="82">
        <v>30.833885525366988</v>
      </c>
      <c r="F44" s="27"/>
      <c r="G44" s="28">
        <v>22.299379887725237</v>
      </c>
      <c r="H44" s="29">
        <v>20.425366615062686</v>
      </c>
    </row>
    <row r="45" spans="1:8" x14ac:dyDescent="0.2">
      <c r="A45" s="30" t="s">
        <v>22</v>
      </c>
      <c r="B45" s="31" t="s">
        <v>3</v>
      </c>
      <c r="C45" s="80">
        <v>3.0031009673376192</v>
      </c>
      <c r="D45" s="80">
        <v>3.0874763808887988</v>
      </c>
      <c r="E45" s="83">
        <v>2.6351919207695325</v>
      </c>
      <c r="F45" s="22" t="s">
        <v>240</v>
      </c>
      <c r="G45" s="37">
        <v>-12.250971598009713</v>
      </c>
      <c r="H45" s="33">
        <v>-14.649001460184977</v>
      </c>
    </row>
    <row r="46" spans="1:8" x14ac:dyDescent="0.2">
      <c r="A46" s="34"/>
      <c r="B46" s="25" t="s">
        <v>241</v>
      </c>
      <c r="C46" s="82">
        <v>1.3988233789688795</v>
      </c>
      <c r="D46" s="82">
        <v>1.4863877930943445</v>
      </c>
      <c r="E46" s="82">
        <v>1.2546120515195918</v>
      </c>
      <c r="F46" s="27"/>
      <c r="G46" s="28">
        <v>-10.309473634590731</v>
      </c>
      <c r="H46" s="29">
        <v>-15.593221543635309</v>
      </c>
    </row>
    <row r="47" spans="1:8" x14ac:dyDescent="0.2">
      <c r="A47" s="30" t="s">
        <v>189</v>
      </c>
      <c r="B47" s="31" t="s">
        <v>3</v>
      </c>
      <c r="C47" s="80">
        <v>515.02188171698685</v>
      </c>
      <c r="D47" s="80">
        <v>523.48905457700869</v>
      </c>
      <c r="E47" s="83">
        <v>510.74024163102945</v>
      </c>
      <c r="F47" s="22" t="s">
        <v>240</v>
      </c>
      <c r="G47" s="23">
        <v>-0.83135110137129686</v>
      </c>
      <c r="H47" s="24">
        <v>-2.4353542513473485</v>
      </c>
    </row>
    <row r="48" spans="1:8" x14ac:dyDescent="0.2">
      <c r="A48" s="30"/>
      <c r="B48" s="25" t="s">
        <v>241</v>
      </c>
      <c r="C48" s="82">
        <v>278.30103843468436</v>
      </c>
      <c r="D48" s="82">
        <v>266.33442163670401</v>
      </c>
      <c r="E48" s="82">
        <v>265.01405104251671</v>
      </c>
      <c r="F48" s="27"/>
      <c r="G48" s="38">
        <v>-4.7743218878739526</v>
      </c>
      <c r="H48" s="24">
        <v>-0.49575664537584885</v>
      </c>
    </row>
    <row r="49" spans="1:8" x14ac:dyDescent="0.2">
      <c r="A49" s="39" t="s">
        <v>12</v>
      </c>
      <c r="B49" s="31" t="s">
        <v>3</v>
      </c>
      <c r="C49" s="80">
        <v>4.3824626567413736</v>
      </c>
      <c r="D49" s="80">
        <v>5.8164067181343819</v>
      </c>
      <c r="E49" s="83">
        <v>2.9680835423191025</v>
      </c>
      <c r="F49" s="22" t="s">
        <v>240</v>
      </c>
      <c r="G49" s="37">
        <v>-32.273614750523578</v>
      </c>
      <c r="H49" s="33">
        <v>-48.970495253276958</v>
      </c>
    </row>
    <row r="50" spans="1:8" x14ac:dyDescent="0.2">
      <c r="A50" s="34"/>
      <c r="B50" s="25" t="s">
        <v>241</v>
      </c>
      <c r="C50" s="82">
        <v>2.514714348504941</v>
      </c>
      <c r="D50" s="82">
        <v>5.0920794435566892</v>
      </c>
      <c r="E50" s="82">
        <v>2.2110169283865257</v>
      </c>
      <c r="F50" s="27"/>
      <c r="G50" s="28">
        <v>-12.076815814049439</v>
      </c>
      <c r="H50" s="29">
        <v>-56.579292352081097</v>
      </c>
    </row>
    <row r="51" spans="1:8" x14ac:dyDescent="0.2">
      <c r="A51" s="39" t="s">
        <v>23</v>
      </c>
      <c r="B51" s="31" t="s">
        <v>3</v>
      </c>
      <c r="C51" s="80">
        <v>188.64827610238567</v>
      </c>
      <c r="D51" s="80">
        <v>196.56652088791506</v>
      </c>
      <c r="E51" s="83">
        <v>204.05879916121981</v>
      </c>
      <c r="F51" s="22" t="s">
        <v>240</v>
      </c>
      <c r="G51" s="23">
        <v>8.1689180400834118</v>
      </c>
      <c r="H51" s="24">
        <v>3.8115739340866384</v>
      </c>
    </row>
    <row r="52" spans="1:8" x14ac:dyDescent="0.2">
      <c r="A52" s="34"/>
      <c r="B52" s="25" t="s">
        <v>241</v>
      </c>
      <c r="C52" s="82">
        <v>86.769737443856798</v>
      </c>
      <c r="D52" s="82">
        <v>91.871159976080392</v>
      </c>
      <c r="E52" s="82">
        <v>94.862488226250974</v>
      </c>
      <c r="F52" s="27"/>
      <c r="G52" s="28">
        <v>9.3266973265079685</v>
      </c>
      <c r="H52" s="29">
        <v>3.2560035716860511</v>
      </c>
    </row>
    <row r="53" spans="1:8" x14ac:dyDescent="0.2">
      <c r="A53" s="30" t="s">
        <v>24</v>
      </c>
      <c r="B53" s="31" t="s">
        <v>3</v>
      </c>
      <c r="C53" s="80">
        <v>609.79980959913166</v>
      </c>
      <c r="D53" s="80">
        <v>630.63085698948908</v>
      </c>
      <c r="E53" s="83">
        <v>873.1032667071371</v>
      </c>
      <c r="F53" s="22" t="s">
        <v>240</v>
      </c>
      <c r="G53" s="23">
        <v>43.178671584219586</v>
      </c>
      <c r="H53" s="24">
        <v>38.449182597116305</v>
      </c>
    </row>
    <row r="54" spans="1:8" ht="13.5" thickBot="1" x14ac:dyDescent="0.25">
      <c r="A54" s="41"/>
      <c r="B54" s="42" t="s">
        <v>241</v>
      </c>
      <c r="C54" s="86">
        <v>356.35951687171826</v>
      </c>
      <c r="D54" s="86">
        <v>326.73901052358286</v>
      </c>
      <c r="E54" s="86">
        <v>470.13974140549658</v>
      </c>
      <c r="F54" s="44"/>
      <c r="G54" s="45">
        <v>31.928493318374535</v>
      </c>
      <c r="H54" s="46">
        <v>43.888463349424143</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08">
        <v>15</v>
      </c>
    </row>
    <row r="62" spans="1:8"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5" display="Tilbake til innholdsfortegnelsen" xr:uid="{00000000-0004-0000-0A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150</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ht="12.75" customHeight="1" x14ac:dyDescent="0.2">
      <c r="A7" s="205" t="s">
        <v>45</v>
      </c>
      <c r="B7" s="19" t="s">
        <v>3</v>
      </c>
      <c r="C7" s="20">
        <v>22199</v>
      </c>
      <c r="D7" s="20">
        <v>18907.302359650501</v>
      </c>
      <c r="E7" s="21">
        <v>21404.377596083552</v>
      </c>
      <c r="F7" s="22" t="s">
        <v>240</v>
      </c>
      <c r="G7" s="23">
        <v>-3.5795414384271709</v>
      </c>
      <c r="H7" s="24">
        <v>13.206935547621981</v>
      </c>
    </row>
    <row r="8" spans="1:8" ht="12.75" customHeight="1" x14ac:dyDescent="0.2">
      <c r="A8" s="206"/>
      <c r="B8" s="25" t="s">
        <v>241</v>
      </c>
      <c r="C8" s="26">
        <v>11835</v>
      </c>
      <c r="D8" s="26">
        <v>9190.9613352168672</v>
      </c>
      <c r="E8" s="26">
        <v>10719.996600606582</v>
      </c>
      <c r="F8" s="27"/>
      <c r="G8" s="28">
        <v>-9.4212370037466684</v>
      </c>
      <c r="H8" s="29">
        <v>16.636293088634105</v>
      </c>
    </row>
    <row r="9" spans="1:8" x14ac:dyDescent="0.2">
      <c r="A9" s="30" t="s">
        <v>18</v>
      </c>
      <c r="B9" s="31" t="s">
        <v>3</v>
      </c>
      <c r="C9" s="20">
        <v>2884</v>
      </c>
      <c r="D9" s="20">
        <v>2233.5276521739133</v>
      </c>
      <c r="E9" s="21">
        <v>2563.663040849251</v>
      </c>
      <c r="F9" s="22" t="s">
        <v>240</v>
      </c>
      <c r="G9" s="32">
        <v>-11.107384159179929</v>
      </c>
      <c r="H9" s="33">
        <v>14.780895519874761</v>
      </c>
    </row>
    <row r="10" spans="1:8" x14ac:dyDescent="0.2">
      <c r="A10" s="34"/>
      <c r="B10" s="25" t="s">
        <v>241</v>
      </c>
      <c r="C10" s="26">
        <v>1222</v>
      </c>
      <c r="D10" s="26">
        <v>968.26577391304352</v>
      </c>
      <c r="E10" s="26">
        <v>1102.8839413043479</v>
      </c>
      <c r="F10" s="27"/>
      <c r="G10" s="35">
        <v>-9.7476316444887203</v>
      </c>
      <c r="H10" s="29">
        <v>13.903018264011678</v>
      </c>
    </row>
    <row r="11" spans="1:8" x14ac:dyDescent="0.2">
      <c r="A11" s="30" t="s">
        <v>19</v>
      </c>
      <c r="B11" s="31" t="s">
        <v>3</v>
      </c>
      <c r="C11" s="20">
        <v>7881</v>
      </c>
      <c r="D11" s="20">
        <v>5664.0921739130436</v>
      </c>
      <c r="E11" s="21">
        <v>7146.901904421683</v>
      </c>
      <c r="F11" s="22" t="s">
        <v>240</v>
      </c>
      <c r="G11" s="37">
        <v>-9.3147836007907188</v>
      </c>
      <c r="H11" s="33">
        <v>26.179124297058152</v>
      </c>
    </row>
    <row r="12" spans="1:8" x14ac:dyDescent="0.2">
      <c r="A12" s="34"/>
      <c r="B12" s="25" t="s">
        <v>241</v>
      </c>
      <c r="C12" s="26">
        <v>4860</v>
      </c>
      <c r="D12" s="26">
        <v>2813.8859130434785</v>
      </c>
      <c r="E12" s="26">
        <v>3796.5488021451829</v>
      </c>
      <c r="F12" s="27"/>
      <c r="G12" s="28">
        <v>-21.881711890016803</v>
      </c>
      <c r="H12" s="29">
        <v>34.921916505096078</v>
      </c>
    </row>
    <row r="13" spans="1:8" x14ac:dyDescent="0.2">
      <c r="A13" s="30" t="s">
        <v>20</v>
      </c>
      <c r="B13" s="31" t="s">
        <v>3</v>
      </c>
      <c r="C13" s="20">
        <v>805</v>
      </c>
      <c r="D13" s="20">
        <v>1056.710559006211</v>
      </c>
      <c r="E13" s="21">
        <v>965.49893207939931</v>
      </c>
      <c r="F13" s="22" t="s">
        <v>240</v>
      </c>
      <c r="G13" s="23">
        <v>19.937755537813587</v>
      </c>
      <c r="H13" s="24">
        <v>-8.6316566205784966</v>
      </c>
    </row>
    <row r="14" spans="1:8" x14ac:dyDescent="0.2">
      <c r="A14" s="34"/>
      <c r="B14" s="25" t="s">
        <v>241</v>
      </c>
      <c r="C14" s="26">
        <v>382</v>
      </c>
      <c r="D14" s="26">
        <v>480.42186335403727</v>
      </c>
      <c r="E14" s="26">
        <v>445.17490683229812</v>
      </c>
      <c r="F14" s="27"/>
      <c r="G14" s="38">
        <v>16.537933725732486</v>
      </c>
      <c r="H14" s="24">
        <v>-7.3366678767832383</v>
      </c>
    </row>
    <row r="15" spans="1:8" x14ac:dyDescent="0.2">
      <c r="A15" s="30" t="s">
        <v>21</v>
      </c>
      <c r="B15" s="31" t="s">
        <v>3</v>
      </c>
      <c r="C15" s="20">
        <v>625</v>
      </c>
      <c r="D15" s="20">
        <v>638.8739130434783</v>
      </c>
      <c r="E15" s="21">
        <v>754.00707858669807</v>
      </c>
      <c r="F15" s="22" t="s">
        <v>240</v>
      </c>
      <c r="G15" s="37">
        <v>20.641132573871701</v>
      </c>
      <c r="H15" s="33">
        <v>18.021265729061682</v>
      </c>
    </row>
    <row r="16" spans="1:8" x14ac:dyDescent="0.2">
      <c r="A16" s="34"/>
      <c r="B16" s="25" t="s">
        <v>241</v>
      </c>
      <c r="C16" s="26">
        <v>323</v>
      </c>
      <c r="D16" s="26">
        <v>281.12304347826085</v>
      </c>
      <c r="E16" s="26">
        <v>349.06983169705467</v>
      </c>
      <c r="F16" s="27"/>
      <c r="G16" s="28">
        <v>8.0711553241655309</v>
      </c>
      <c r="H16" s="29">
        <v>24.169768290107513</v>
      </c>
    </row>
    <row r="17" spans="1:8" x14ac:dyDescent="0.2">
      <c r="A17" s="30" t="s">
        <v>22</v>
      </c>
      <c r="B17" s="31" t="s">
        <v>3</v>
      </c>
      <c r="C17" s="20">
        <v>405</v>
      </c>
      <c r="D17" s="20">
        <v>448.8739130434783</v>
      </c>
      <c r="E17" s="21">
        <v>501.15342152814219</v>
      </c>
      <c r="F17" s="22" t="s">
        <v>240</v>
      </c>
      <c r="G17" s="37">
        <v>23.741585562504255</v>
      </c>
      <c r="H17" s="33">
        <v>11.646813718844925</v>
      </c>
    </row>
    <row r="18" spans="1:8" x14ac:dyDescent="0.2">
      <c r="A18" s="34"/>
      <c r="B18" s="25" t="s">
        <v>241</v>
      </c>
      <c r="C18" s="26">
        <v>138</v>
      </c>
      <c r="D18" s="26">
        <v>196.12304347826085</v>
      </c>
      <c r="E18" s="26">
        <v>200.13434782608695</v>
      </c>
      <c r="F18" s="27"/>
      <c r="G18" s="28">
        <v>45.02488972904851</v>
      </c>
      <c r="H18" s="29">
        <v>2.0452998672084703</v>
      </c>
    </row>
    <row r="19" spans="1:8" x14ac:dyDescent="0.2">
      <c r="A19" s="30" t="s">
        <v>189</v>
      </c>
      <c r="B19" s="31" t="s">
        <v>3</v>
      </c>
      <c r="C19" s="20">
        <v>6216</v>
      </c>
      <c r="D19" s="20">
        <v>5612.7763975155285</v>
      </c>
      <c r="E19" s="21">
        <v>5450.4466599554044</v>
      </c>
      <c r="F19" s="22" t="s">
        <v>240</v>
      </c>
      <c r="G19" s="23">
        <v>-12.315851673819111</v>
      </c>
      <c r="H19" s="24">
        <v>-2.8921468817460578</v>
      </c>
    </row>
    <row r="20" spans="1:8" x14ac:dyDescent="0.2">
      <c r="A20" s="30"/>
      <c r="B20" s="25" t="s">
        <v>241</v>
      </c>
      <c r="C20" s="26">
        <v>3053</v>
      </c>
      <c r="D20" s="26">
        <v>2619.0546583850933</v>
      </c>
      <c r="E20" s="26">
        <v>2586.3620791108206</v>
      </c>
      <c r="F20" s="27"/>
      <c r="G20" s="38">
        <v>-15.284569960339979</v>
      </c>
      <c r="H20" s="24">
        <v>-1.2482587627411732</v>
      </c>
    </row>
    <row r="21" spans="1:8" x14ac:dyDescent="0.2">
      <c r="A21" s="39" t="s">
        <v>12</v>
      </c>
      <c r="B21" s="31" t="s">
        <v>3</v>
      </c>
      <c r="C21" s="20">
        <v>63</v>
      </c>
      <c r="D21" s="20">
        <v>51.924347826086958</v>
      </c>
      <c r="E21" s="21">
        <v>46.366747154433902</v>
      </c>
      <c r="F21" s="22" t="s">
        <v>240</v>
      </c>
      <c r="G21" s="37">
        <v>-26.401988643755715</v>
      </c>
      <c r="H21" s="33">
        <v>-10.703265239396814</v>
      </c>
    </row>
    <row r="22" spans="1:8" x14ac:dyDescent="0.2">
      <c r="A22" s="34"/>
      <c r="B22" s="25" t="s">
        <v>241</v>
      </c>
      <c r="C22" s="26">
        <v>25</v>
      </c>
      <c r="D22" s="26">
        <v>20.073826086956522</v>
      </c>
      <c r="E22" s="26">
        <v>18.080608695652174</v>
      </c>
      <c r="F22" s="27"/>
      <c r="G22" s="28">
        <v>-27.677565217391304</v>
      </c>
      <c r="H22" s="29">
        <v>-9.929434392178436</v>
      </c>
    </row>
    <row r="23" spans="1:8" x14ac:dyDescent="0.2">
      <c r="A23" s="39" t="s">
        <v>23</v>
      </c>
      <c r="B23" s="31" t="s">
        <v>3</v>
      </c>
      <c r="C23" s="20">
        <v>1708</v>
      </c>
      <c r="D23" s="20">
        <v>1697.8739130434783</v>
      </c>
      <c r="E23" s="21">
        <v>1723.7789030950369</v>
      </c>
      <c r="F23" s="22" t="s">
        <v>240</v>
      </c>
      <c r="G23" s="23">
        <v>0.9238233662199633</v>
      </c>
      <c r="H23" s="24">
        <v>1.5257310835951898</v>
      </c>
    </row>
    <row r="24" spans="1:8" x14ac:dyDescent="0.2">
      <c r="A24" s="34"/>
      <c r="B24" s="25" t="s">
        <v>241</v>
      </c>
      <c r="C24" s="26">
        <v>807</v>
      </c>
      <c r="D24" s="26">
        <v>844.1230434782608</v>
      </c>
      <c r="E24" s="26">
        <v>842.33434782608697</v>
      </c>
      <c r="F24" s="27"/>
      <c r="G24" s="28">
        <v>4.3784817628360599</v>
      </c>
      <c r="H24" s="29">
        <v>-0.21189987241710639</v>
      </c>
    </row>
    <row r="25" spans="1:8" x14ac:dyDescent="0.2">
      <c r="A25" s="30" t="s">
        <v>24</v>
      </c>
      <c r="B25" s="31" t="s">
        <v>3</v>
      </c>
      <c r="C25" s="20">
        <v>2750</v>
      </c>
      <c r="D25" s="20">
        <v>2505.7478260869566</v>
      </c>
      <c r="E25" s="21">
        <v>3277.5981430010411</v>
      </c>
      <c r="F25" s="22" t="s">
        <v>240</v>
      </c>
      <c r="G25" s="23">
        <v>19.185387018219686</v>
      </c>
      <c r="H25" s="24">
        <v>30.803192120071685</v>
      </c>
    </row>
    <row r="26" spans="1:8" ht="13.5" thickBot="1" x14ac:dyDescent="0.25">
      <c r="A26" s="41"/>
      <c r="B26" s="42" t="s">
        <v>241</v>
      </c>
      <c r="C26" s="43">
        <v>1597</v>
      </c>
      <c r="D26" s="43">
        <v>1399.2460869565216</v>
      </c>
      <c r="E26" s="43">
        <v>1854.0033895297249</v>
      </c>
      <c r="F26" s="44"/>
      <c r="G26" s="45">
        <v>16.092886006870685</v>
      </c>
      <c r="H26" s="46">
        <v>32.500166111762297</v>
      </c>
    </row>
    <row r="31" spans="1:8" x14ac:dyDescent="0.2">
      <c r="A31" s="47"/>
      <c r="B31" s="48"/>
      <c r="C31" s="49"/>
      <c r="D31" s="55"/>
      <c r="E31" s="49"/>
      <c r="F31" s="49"/>
      <c r="G31" s="50"/>
      <c r="H31" s="51"/>
    </row>
    <row r="32" spans="1:8" ht="16.5" thickBot="1" x14ac:dyDescent="0.3">
      <c r="A32" s="4" t="s">
        <v>98</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45</v>
      </c>
      <c r="B35" s="19" t="s">
        <v>3</v>
      </c>
      <c r="C35" s="80">
        <v>1025.3048651070953</v>
      </c>
      <c r="D35" s="80">
        <v>920.69793862427082</v>
      </c>
      <c r="E35" s="83">
        <v>1199.8488084538983</v>
      </c>
      <c r="F35" s="22" t="s">
        <v>240</v>
      </c>
      <c r="G35" s="23">
        <v>17.023614076830839</v>
      </c>
      <c r="H35" s="24">
        <v>30.319484612590912</v>
      </c>
    </row>
    <row r="36" spans="1:8" ht="12.75" customHeight="1" x14ac:dyDescent="0.2">
      <c r="A36" s="206"/>
      <c r="B36" s="25" t="s">
        <v>241</v>
      </c>
      <c r="C36" s="82">
        <v>585.51028958136851</v>
      </c>
      <c r="D36" s="82">
        <v>474.14563506158919</v>
      </c>
      <c r="E36" s="82">
        <v>638.81338290090969</v>
      </c>
      <c r="F36" s="27"/>
      <c r="G36" s="28">
        <v>9.1036988193071977</v>
      </c>
      <c r="H36" s="29">
        <v>34.729360699045742</v>
      </c>
    </row>
    <row r="37" spans="1:8" x14ac:dyDescent="0.2">
      <c r="A37" s="30" t="s">
        <v>18</v>
      </c>
      <c r="B37" s="31" t="s">
        <v>3</v>
      </c>
      <c r="C37" s="80">
        <v>352.08131989731572</v>
      </c>
      <c r="D37" s="80">
        <v>342.37821156408751</v>
      </c>
      <c r="E37" s="83">
        <v>439.15349514638552</v>
      </c>
      <c r="F37" s="22" t="s">
        <v>240</v>
      </c>
      <c r="G37" s="32">
        <v>24.730700076466519</v>
      </c>
      <c r="H37" s="33">
        <v>28.265608123892918</v>
      </c>
    </row>
    <row r="38" spans="1:8" x14ac:dyDescent="0.2">
      <c r="A38" s="34"/>
      <c r="B38" s="25" t="s">
        <v>241</v>
      </c>
      <c r="C38" s="82">
        <v>182.93864110698647</v>
      </c>
      <c r="D38" s="82">
        <v>164.30749825587839</v>
      </c>
      <c r="E38" s="82">
        <v>216.25659924516822</v>
      </c>
      <c r="F38" s="27"/>
      <c r="G38" s="35">
        <v>18.212641100081584</v>
      </c>
      <c r="H38" s="29">
        <v>31.616999553111555</v>
      </c>
    </row>
    <row r="39" spans="1:8" x14ac:dyDescent="0.2">
      <c r="A39" s="30" t="s">
        <v>19</v>
      </c>
      <c r="B39" s="31" t="s">
        <v>3</v>
      </c>
      <c r="C39" s="80">
        <v>385.89841356658542</v>
      </c>
      <c r="D39" s="80">
        <v>303.71060912703126</v>
      </c>
      <c r="E39" s="83">
        <v>420.62960778521114</v>
      </c>
      <c r="F39" s="22" t="s">
        <v>240</v>
      </c>
      <c r="G39" s="37">
        <v>9.000087328069057</v>
      </c>
      <c r="H39" s="33">
        <v>38.496843753415561</v>
      </c>
    </row>
    <row r="40" spans="1:8" x14ac:dyDescent="0.2">
      <c r="A40" s="34"/>
      <c r="B40" s="25" t="s">
        <v>241</v>
      </c>
      <c r="C40" s="82">
        <v>243.08588737442287</v>
      </c>
      <c r="D40" s="82">
        <v>164.92703032206251</v>
      </c>
      <c r="E40" s="82">
        <v>239.42634626838617</v>
      </c>
      <c r="F40" s="27"/>
      <c r="G40" s="28">
        <v>-1.5054518983242957</v>
      </c>
      <c r="H40" s="29">
        <v>45.171077051981456</v>
      </c>
    </row>
    <row r="41" spans="1:8" x14ac:dyDescent="0.2">
      <c r="A41" s="30" t="s">
        <v>20</v>
      </c>
      <c r="B41" s="31" t="s">
        <v>3</v>
      </c>
      <c r="C41" s="80">
        <v>25.875430763534151</v>
      </c>
      <c r="D41" s="80">
        <v>33.909776236108357</v>
      </c>
      <c r="E41" s="83">
        <v>36.617769869210079</v>
      </c>
      <c r="F41" s="22" t="s">
        <v>240</v>
      </c>
      <c r="G41" s="23">
        <v>41.515595252678622</v>
      </c>
      <c r="H41" s="24">
        <v>7.9858788045264362</v>
      </c>
    </row>
    <row r="42" spans="1:8" x14ac:dyDescent="0.2">
      <c r="A42" s="34"/>
      <c r="B42" s="25" t="s">
        <v>241</v>
      </c>
      <c r="C42" s="82">
        <v>14.260682745981425</v>
      </c>
      <c r="D42" s="82">
        <v>16.393582975643437</v>
      </c>
      <c r="E42" s="82">
        <v>18.45834602128868</v>
      </c>
      <c r="F42" s="27"/>
      <c r="G42" s="38">
        <v>29.435219547886874</v>
      </c>
      <c r="H42" s="24">
        <v>12.594946746619939</v>
      </c>
    </row>
    <row r="43" spans="1:8" x14ac:dyDescent="0.2">
      <c r="A43" s="30" t="s">
        <v>21</v>
      </c>
      <c r="B43" s="31" t="s">
        <v>3</v>
      </c>
      <c r="C43" s="80">
        <v>10.001865350056425</v>
      </c>
      <c r="D43" s="80">
        <v>10.163603263999788</v>
      </c>
      <c r="E43" s="83">
        <v>12.221975866449265</v>
      </c>
      <c r="F43" s="22" t="s">
        <v>240</v>
      </c>
      <c r="G43" s="37">
        <v>22.196964653001601</v>
      </c>
      <c r="H43" s="33">
        <v>20.252390308665241</v>
      </c>
    </row>
    <row r="44" spans="1:8" x14ac:dyDescent="0.2">
      <c r="A44" s="34"/>
      <c r="B44" s="25" t="s">
        <v>241</v>
      </c>
      <c r="C44" s="82">
        <v>5.0930016660496591</v>
      </c>
      <c r="D44" s="82">
        <v>4.7216716180408911</v>
      </c>
      <c r="E44" s="82">
        <v>5.8488318091941336</v>
      </c>
      <c r="F44" s="27"/>
      <c r="G44" s="28">
        <v>14.84056343792102</v>
      </c>
      <c r="H44" s="29">
        <v>23.872058083126973</v>
      </c>
    </row>
    <row r="45" spans="1:8" x14ac:dyDescent="0.2">
      <c r="A45" s="30" t="s">
        <v>22</v>
      </c>
      <c r="B45" s="31" t="s">
        <v>3</v>
      </c>
      <c r="C45" s="80">
        <v>2.2821018177074857</v>
      </c>
      <c r="D45" s="80">
        <v>3.1169390507021415</v>
      </c>
      <c r="E45" s="83">
        <v>2.8892584060754314</v>
      </c>
      <c r="F45" s="22" t="s">
        <v>240</v>
      </c>
      <c r="G45" s="37">
        <v>26.605148975249165</v>
      </c>
      <c r="H45" s="33">
        <v>-7.304622930481159</v>
      </c>
    </row>
    <row r="46" spans="1:8" x14ac:dyDescent="0.2">
      <c r="A46" s="34"/>
      <c r="B46" s="25" t="s">
        <v>241</v>
      </c>
      <c r="C46" s="82">
        <v>0.90636838652955232</v>
      </c>
      <c r="D46" s="82">
        <v>1.889573339084581</v>
      </c>
      <c r="E46" s="82">
        <v>1.4900905338328996</v>
      </c>
      <c r="F46" s="27"/>
      <c r="G46" s="28">
        <v>64.40230660939045</v>
      </c>
      <c r="H46" s="29">
        <v>-21.141428966457269</v>
      </c>
    </row>
    <row r="47" spans="1:8" x14ac:dyDescent="0.2">
      <c r="A47" s="30" t="s">
        <v>189</v>
      </c>
      <c r="B47" s="31" t="s">
        <v>3</v>
      </c>
      <c r="C47" s="80">
        <v>113.70571797914418</v>
      </c>
      <c r="D47" s="80">
        <v>100.45196290747263</v>
      </c>
      <c r="E47" s="83">
        <v>106.85491070615325</v>
      </c>
      <c r="F47" s="22" t="s">
        <v>240</v>
      </c>
      <c r="G47" s="23">
        <v>-6.0250332127074699</v>
      </c>
      <c r="H47" s="24">
        <v>6.3741390544836349</v>
      </c>
    </row>
    <row r="48" spans="1:8" x14ac:dyDescent="0.2">
      <c r="A48" s="30"/>
      <c r="B48" s="25" t="s">
        <v>241</v>
      </c>
      <c r="C48" s="82">
        <v>62.676912528871064</v>
      </c>
      <c r="D48" s="82">
        <v>55.212862796800572</v>
      </c>
      <c r="E48" s="82">
        <v>58.788233781154446</v>
      </c>
      <c r="F48" s="27"/>
      <c r="G48" s="38">
        <v>-6.2043240338703072</v>
      </c>
      <c r="H48" s="24">
        <v>6.4756123903813432</v>
      </c>
    </row>
    <row r="49" spans="1:8" x14ac:dyDescent="0.2">
      <c r="A49" s="39" t="s">
        <v>12</v>
      </c>
      <c r="B49" s="31" t="s">
        <v>3</v>
      </c>
      <c r="C49" s="80">
        <v>0.71547073751679258</v>
      </c>
      <c r="D49" s="80">
        <v>0.5151113756760981</v>
      </c>
      <c r="E49" s="83">
        <v>0.55894453787561449</v>
      </c>
      <c r="F49" s="22" t="s">
        <v>240</v>
      </c>
      <c r="G49" s="37">
        <v>-21.87737267696491</v>
      </c>
      <c r="H49" s="33">
        <v>8.5094533472463354</v>
      </c>
    </row>
    <row r="50" spans="1:8" x14ac:dyDescent="0.2">
      <c r="A50" s="34"/>
      <c r="B50" s="25" t="s">
        <v>241</v>
      </c>
      <c r="C50" s="82">
        <v>0.41691373085653471</v>
      </c>
      <c r="D50" s="82">
        <v>0.17541677485172141</v>
      </c>
      <c r="E50" s="82">
        <v>0.22095253430976869</v>
      </c>
      <c r="F50" s="27"/>
      <c r="G50" s="28">
        <v>-47.002816660456489</v>
      </c>
      <c r="H50" s="29">
        <v>25.958611710047876</v>
      </c>
    </row>
    <row r="51" spans="1:8" x14ac:dyDescent="0.2">
      <c r="A51" s="39" t="s">
        <v>23</v>
      </c>
      <c r="B51" s="31" t="s">
        <v>3</v>
      </c>
      <c r="C51" s="80">
        <v>55.653365350551773</v>
      </c>
      <c r="D51" s="80">
        <v>57.82285143122315</v>
      </c>
      <c r="E51" s="83">
        <v>63.563285835837959</v>
      </c>
      <c r="F51" s="22" t="s">
        <v>240</v>
      </c>
      <c r="G51" s="23">
        <v>14.212834094511351</v>
      </c>
      <c r="H51" s="24">
        <v>9.9276224927141783</v>
      </c>
    </row>
    <row r="52" spans="1:8" x14ac:dyDescent="0.2">
      <c r="A52" s="34"/>
      <c r="B52" s="25" t="s">
        <v>241</v>
      </c>
      <c r="C52" s="82">
        <v>24.704815192811765</v>
      </c>
      <c r="D52" s="82">
        <v>27.195250075722068</v>
      </c>
      <c r="E52" s="82">
        <v>29.313646983819719</v>
      </c>
      <c r="F52" s="27"/>
      <c r="G52" s="28">
        <v>18.655601165350816</v>
      </c>
      <c r="H52" s="29">
        <v>7.7895842185646984</v>
      </c>
    </row>
    <row r="53" spans="1:8" x14ac:dyDescent="0.2">
      <c r="A53" s="30" t="s">
        <v>24</v>
      </c>
      <c r="B53" s="31" t="s">
        <v>3</v>
      </c>
      <c r="C53" s="80">
        <v>79.09117964468345</v>
      </c>
      <c r="D53" s="80">
        <v>68.628873667969899</v>
      </c>
      <c r="E53" s="83">
        <v>115.67218208702617</v>
      </c>
      <c r="F53" s="22" t="s">
        <v>240</v>
      </c>
      <c r="G53" s="23">
        <v>46.251683950957101</v>
      </c>
      <c r="H53" s="24">
        <v>68.547399811126553</v>
      </c>
    </row>
    <row r="54" spans="1:8" ht="13.5" thickBot="1" x14ac:dyDescent="0.25">
      <c r="A54" s="41"/>
      <c r="B54" s="42" t="s">
        <v>241</v>
      </c>
      <c r="C54" s="86">
        <v>51.427066848859255</v>
      </c>
      <c r="D54" s="86">
        <v>39.322748903505008</v>
      </c>
      <c r="E54" s="86">
        <v>69.010335723755617</v>
      </c>
      <c r="F54" s="44"/>
      <c r="G54" s="45">
        <v>34.19068975209575</v>
      </c>
      <c r="H54" s="46">
        <v>75.497231623103602</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H61" s="200">
        <v>16</v>
      </c>
    </row>
    <row r="62" spans="1:8"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7" display="Tilbake til innholdsfortegnelsen" xr:uid="{00000000-0004-0000-0B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163</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165</v>
      </c>
      <c r="B7" s="19" t="s">
        <v>3</v>
      </c>
      <c r="C7" s="20">
        <v>47091.596212135686</v>
      </c>
      <c r="D7" s="20">
        <v>44703.941502659662</v>
      </c>
      <c r="E7" s="79">
        <v>51744.680995961411</v>
      </c>
      <c r="F7" s="22" t="s">
        <v>240</v>
      </c>
      <c r="G7" s="23">
        <v>9.880923897471547</v>
      </c>
      <c r="H7" s="24">
        <v>15.749706304717819</v>
      </c>
    </row>
    <row r="8" spans="1:8" x14ac:dyDescent="0.2">
      <c r="A8" s="206"/>
      <c r="B8" s="25" t="s">
        <v>241</v>
      </c>
      <c r="C8" s="26">
        <v>24373.170409300845</v>
      </c>
      <c r="D8" s="26">
        <v>21677.887427966238</v>
      </c>
      <c r="E8" s="26">
        <v>25631.02574548325</v>
      </c>
      <c r="F8" s="27"/>
      <c r="G8" s="28">
        <v>5.160819520231172</v>
      </c>
      <c r="H8" s="29">
        <v>18.235809788444342</v>
      </c>
    </row>
    <row r="9" spans="1:8" x14ac:dyDescent="0.2">
      <c r="A9" s="30" t="s">
        <v>18</v>
      </c>
      <c r="B9" s="31" t="s">
        <v>3</v>
      </c>
      <c r="C9" s="20">
        <v>4601.1492898695651</v>
      </c>
      <c r="D9" s="20">
        <v>4277.1578497057972</v>
      </c>
      <c r="E9" s="36">
        <v>4744.7921840141544</v>
      </c>
      <c r="F9" s="22" t="s">
        <v>240</v>
      </c>
      <c r="G9" s="32">
        <v>3.1218916208793956</v>
      </c>
      <c r="H9" s="33">
        <v>10.933296145255042</v>
      </c>
    </row>
    <row r="10" spans="1:8" x14ac:dyDescent="0.2">
      <c r="A10" s="34"/>
      <c r="B10" s="25" t="s">
        <v>241</v>
      </c>
      <c r="C10" s="26">
        <v>2173.3339492753621</v>
      </c>
      <c r="D10" s="26">
        <v>1968.0353534105072</v>
      </c>
      <c r="E10" s="26">
        <v>2202.1958341042246</v>
      </c>
      <c r="F10" s="27"/>
      <c r="G10" s="35">
        <v>1.3280004593166979</v>
      </c>
      <c r="H10" s="29">
        <v>11.898184668681338</v>
      </c>
    </row>
    <row r="11" spans="1:8" x14ac:dyDescent="0.2">
      <c r="A11" s="30" t="s">
        <v>19</v>
      </c>
      <c r="B11" s="31" t="s">
        <v>3</v>
      </c>
      <c r="C11" s="20">
        <v>25129.852221391302</v>
      </c>
      <c r="D11" s="20">
        <v>21767.698417218973</v>
      </c>
      <c r="E11" s="36">
        <v>25125.544653105735</v>
      </c>
      <c r="F11" s="22" t="s">
        <v>240</v>
      </c>
      <c r="G11" s="37">
        <v>-1.7141240018517578E-2</v>
      </c>
      <c r="H11" s="33">
        <v>15.425821193988028</v>
      </c>
    </row>
    <row r="12" spans="1:8" x14ac:dyDescent="0.2">
      <c r="A12" s="34"/>
      <c r="B12" s="25" t="s">
        <v>241</v>
      </c>
      <c r="C12" s="26">
        <v>12415.63837944664</v>
      </c>
      <c r="D12" s="26">
        <v>10542.297520252569</v>
      </c>
      <c r="E12" s="26">
        <v>12249.110929553621</v>
      </c>
      <c r="F12" s="27"/>
      <c r="G12" s="28">
        <v>-1.3412717478039298</v>
      </c>
      <c r="H12" s="29">
        <v>16.190146464962993</v>
      </c>
    </row>
    <row r="13" spans="1:8" x14ac:dyDescent="0.2">
      <c r="A13" s="30" t="s">
        <v>20</v>
      </c>
      <c r="B13" s="31" t="s">
        <v>3</v>
      </c>
      <c r="C13" s="20">
        <v>2303.2895739217392</v>
      </c>
      <c r="D13" s="20">
        <v>2976.0947098234783</v>
      </c>
      <c r="E13" s="36">
        <v>3852.4969732029672</v>
      </c>
      <c r="F13" s="22" t="s">
        <v>240</v>
      </c>
      <c r="G13" s="23">
        <v>67.260643942543481</v>
      </c>
      <c r="H13" s="24">
        <v>29.448063614597515</v>
      </c>
    </row>
    <row r="14" spans="1:8" x14ac:dyDescent="0.2">
      <c r="A14" s="34"/>
      <c r="B14" s="25" t="s">
        <v>241</v>
      </c>
      <c r="C14" s="26">
        <v>1131.0003695652174</v>
      </c>
      <c r="D14" s="26">
        <v>1269.2212120463043</v>
      </c>
      <c r="E14" s="26">
        <v>1718.2933074534162</v>
      </c>
      <c r="F14" s="27"/>
      <c r="G14" s="38">
        <v>51.926856408894707</v>
      </c>
      <c r="H14" s="24">
        <v>35.381704240752043</v>
      </c>
    </row>
    <row r="15" spans="1:8" x14ac:dyDescent="0.2">
      <c r="A15" s="30" t="s">
        <v>21</v>
      </c>
      <c r="B15" s="31" t="s">
        <v>3</v>
      </c>
      <c r="C15" s="20">
        <v>1395.2895739217392</v>
      </c>
      <c r="D15" s="20">
        <v>1524.0947098234783</v>
      </c>
      <c r="E15" s="36">
        <v>1919.7369046490041</v>
      </c>
      <c r="F15" s="22" t="s">
        <v>240</v>
      </c>
      <c r="G15" s="37">
        <v>37.58698843088186</v>
      </c>
      <c r="H15" s="33">
        <v>25.959160692274125</v>
      </c>
    </row>
    <row r="16" spans="1:8" x14ac:dyDescent="0.2">
      <c r="A16" s="34"/>
      <c r="B16" s="25" t="s">
        <v>241</v>
      </c>
      <c r="C16" s="26">
        <v>674.0003695652174</v>
      </c>
      <c r="D16" s="26">
        <v>742.22121204630434</v>
      </c>
      <c r="E16" s="26">
        <v>932.36235507246374</v>
      </c>
      <c r="F16" s="27"/>
      <c r="G16" s="28">
        <v>38.332617780893798</v>
      </c>
      <c r="H16" s="29">
        <v>25.617853537483796</v>
      </c>
    </row>
    <row r="17" spans="1:8" x14ac:dyDescent="0.2">
      <c r="A17" s="30" t="s">
        <v>189</v>
      </c>
      <c r="B17" s="31" t="s">
        <v>3</v>
      </c>
      <c r="C17" s="20">
        <v>8451.1492898695651</v>
      </c>
      <c r="D17" s="20">
        <v>7993.1578497057972</v>
      </c>
      <c r="E17" s="36">
        <v>8526.5550617110912</v>
      </c>
      <c r="F17" s="22" t="s">
        <v>240</v>
      </c>
      <c r="G17" s="37">
        <v>0.89225464200373494</v>
      </c>
      <c r="H17" s="33">
        <v>6.6731725062195011</v>
      </c>
    </row>
    <row r="18" spans="1:8" x14ac:dyDescent="0.2">
      <c r="A18" s="34"/>
      <c r="B18" s="25" t="s">
        <v>241</v>
      </c>
      <c r="C18" s="26">
        <v>4475.3339492753621</v>
      </c>
      <c r="D18" s="26">
        <v>4093.035353410507</v>
      </c>
      <c r="E18" s="26">
        <v>4414.7626800295275</v>
      </c>
      <c r="F18" s="27"/>
      <c r="G18" s="28">
        <v>-1.3534469144060637</v>
      </c>
      <c r="H18" s="29">
        <v>7.8603603155038115</v>
      </c>
    </row>
    <row r="19" spans="1:8" x14ac:dyDescent="0.2">
      <c r="A19" s="39" t="s">
        <v>12</v>
      </c>
      <c r="B19" s="31" t="s">
        <v>3</v>
      </c>
      <c r="C19" s="20">
        <v>335.28957392173913</v>
      </c>
      <c r="D19" s="20">
        <v>436.0947098234783</v>
      </c>
      <c r="E19" s="36">
        <v>505.75685401527147</v>
      </c>
      <c r="F19" s="22" t="s">
        <v>240</v>
      </c>
      <c r="G19" s="37">
        <v>50.841807605184158</v>
      </c>
      <c r="H19" s="33">
        <v>15.974086046581704</v>
      </c>
    </row>
    <row r="20" spans="1:8" x14ac:dyDescent="0.2">
      <c r="A20" s="34"/>
      <c r="B20" s="25" t="s">
        <v>241</v>
      </c>
      <c r="C20" s="26">
        <v>163.0003695652174</v>
      </c>
      <c r="D20" s="26">
        <v>214.22121204630434</v>
      </c>
      <c r="E20" s="26">
        <v>247.57902173913044</v>
      </c>
      <c r="F20" s="27"/>
      <c r="G20" s="28">
        <v>51.888626019386209</v>
      </c>
      <c r="H20" s="29">
        <v>15.571665090577369</v>
      </c>
    </row>
    <row r="21" spans="1:8" x14ac:dyDescent="0.2">
      <c r="A21" s="39" t="s">
        <v>23</v>
      </c>
      <c r="B21" s="31" t="s">
        <v>3</v>
      </c>
      <c r="C21" s="20">
        <v>695.85971594782609</v>
      </c>
      <c r="D21" s="20">
        <v>607.06313988231886</v>
      </c>
      <c r="E21" s="36">
        <v>668.36433699817223</v>
      </c>
      <c r="F21" s="22" t="s">
        <v>240</v>
      </c>
      <c r="G21" s="23">
        <v>-3.951281891954693</v>
      </c>
      <c r="H21" s="24">
        <v>10.097993616897384</v>
      </c>
    </row>
    <row r="22" spans="1:8" x14ac:dyDescent="0.2">
      <c r="A22" s="34"/>
      <c r="B22" s="25" t="s">
        <v>241</v>
      </c>
      <c r="C22" s="26">
        <v>377.33357971014493</v>
      </c>
      <c r="D22" s="26">
        <v>337.8141413642029</v>
      </c>
      <c r="E22" s="26">
        <v>368.70419631093546</v>
      </c>
      <c r="F22" s="27"/>
      <c r="G22" s="38">
        <v>-2.2869375701569652</v>
      </c>
      <c r="H22" s="24">
        <v>9.144097645524397</v>
      </c>
    </row>
    <row r="23" spans="1:8" x14ac:dyDescent="0.2">
      <c r="A23" s="30" t="s">
        <v>24</v>
      </c>
      <c r="B23" s="31" t="s">
        <v>3</v>
      </c>
      <c r="C23" s="20">
        <v>5346.8868721765211</v>
      </c>
      <c r="D23" s="20">
        <v>6256.4284129470434</v>
      </c>
      <c r="E23" s="36">
        <v>7402.7251860491951</v>
      </c>
      <c r="F23" s="22" t="s">
        <v>240</v>
      </c>
      <c r="G23" s="37">
        <v>38.449257727344019</v>
      </c>
      <c r="H23" s="33">
        <v>18.321903447820276</v>
      </c>
    </row>
    <row r="24" spans="1:8" ht="13.5" thickBot="1" x14ac:dyDescent="0.25">
      <c r="A24" s="41"/>
      <c r="B24" s="42" t="s">
        <v>241</v>
      </c>
      <c r="C24" s="43">
        <v>3618.4001108695652</v>
      </c>
      <c r="D24" s="43">
        <v>3021.3663636138913</v>
      </c>
      <c r="E24" s="43">
        <v>3952.2304379604375</v>
      </c>
      <c r="F24" s="44"/>
      <c r="G24" s="45">
        <v>9.2259097076648828</v>
      </c>
      <c r="H24" s="46">
        <v>30.809374379647522</v>
      </c>
    </row>
    <row r="29" spans="1:8" x14ac:dyDescent="0.2">
      <c r="A29" s="58"/>
      <c r="B29" s="58"/>
      <c r="C29" s="21"/>
      <c r="D29" s="21"/>
      <c r="E29" s="21"/>
      <c r="F29" s="59"/>
      <c r="G29" s="38"/>
      <c r="H29" s="60"/>
    </row>
    <row r="30" spans="1:8" x14ac:dyDescent="0.2">
      <c r="A30" s="58"/>
      <c r="B30" s="62"/>
      <c r="C30" s="21"/>
      <c r="D30" s="21"/>
      <c r="E30" s="21"/>
      <c r="F30" s="63"/>
      <c r="G30" s="38"/>
      <c r="H30" s="60"/>
    </row>
    <row r="31" spans="1:8" x14ac:dyDescent="0.2">
      <c r="A31" s="47"/>
      <c r="B31" s="48"/>
      <c r="C31" s="49"/>
      <c r="D31" s="55"/>
      <c r="E31" s="49"/>
      <c r="F31" s="49"/>
      <c r="G31" s="50"/>
      <c r="H31" s="51"/>
    </row>
    <row r="32" spans="1:8" ht="16.5" thickBot="1" x14ac:dyDescent="0.3">
      <c r="A32" s="4" t="s">
        <v>164</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165</v>
      </c>
      <c r="B35" s="19" t="s">
        <v>3</v>
      </c>
      <c r="C35" s="80">
        <v>6062.0590272136787</v>
      </c>
      <c r="D35" s="80">
        <v>7230.9088147832808</v>
      </c>
      <c r="E35" s="81">
        <v>11747.082779961927</v>
      </c>
      <c r="F35" s="22" t="s">
        <v>240</v>
      </c>
      <c r="G35" s="23">
        <v>93.78040905288367</v>
      </c>
      <c r="H35" s="24">
        <v>62.456519378940641</v>
      </c>
    </row>
    <row r="36" spans="1:8" ht="12.75" customHeight="1" x14ac:dyDescent="0.2">
      <c r="A36" s="206"/>
      <c r="B36" s="25" t="s">
        <v>241</v>
      </c>
      <c r="C36" s="82">
        <v>3185.2108121119504</v>
      </c>
      <c r="D36" s="82">
        <v>2973.6566209012212</v>
      </c>
      <c r="E36" s="82">
        <v>5208.1941584267151</v>
      </c>
      <c r="F36" s="27"/>
      <c r="G36" s="28">
        <v>63.511756855221392</v>
      </c>
      <c r="H36" s="29">
        <v>75.144437384578595</v>
      </c>
    </row>
    <row r="37" spans="1:8" x14ac:dyDescent="0.2">
      <c r="A37" s="30" t="s">
        <v>18</v>
      </c>
      <c r="B37" s="31" t="s">
        <v>3</v>
      </c>
      <c r="C37" s="80">
        <v>2762.2181366845816</v>
      </c>
      <c r="D37" s="80">
        <v>3666.8924975994196</v>
      </c>
      <c r="E37" s="83">
        <v>4971.5763013366495</v>
      </c>
      <c r="F37" s="22" t="s">
        <v>240</v>
      </c>
      <c r="G37" s="32">
        <v>79.984927160890464</v>
      </c>
      <c r="H37" s="33">
        <v>35.580094169418885</v>
      </c>
    </row>
    <row r="38" spans="1:8" x14ac:dyDescent="0.2">
      <c r="A38" s="34"/>
      <c r="B38" s="25" t="s">
        <v>241</v>
      </c>
      <c r="C38" s="82">
        <v>1426.3594944071665</v>
      </c>
      <c r="D38" s="82">
        <v>1375.0007942829784</v>
      </c>
      <c r="E38" s="82">
        <v>2051.4853240236639</v>
      </c>
      <c r="F38" s="27"/>
      <c r="G38" s="35">
        <v>43.826667264995251</v>
      </c>
      <c r="H38" s="29">
        <v>49.198846470008903</v>
      </c>
    </row>
    <row r="39" spans="1:8" x14ac:dyDescent="0.2">
      <c r="A39" s="30" t="s">
        <v>19</v>
      </c>
      <c r="B39" s="31" t="s">
        <v>3</v>
      </c>
      <c r="C39" s="80">
        <v>1948.5093091017909</v>
      </c>
      <c r="D39" s="80">
        <v>1959.9317334918117</v>
      </c>
      <c r="E39" s="83">
        <v>2309.4331780250336</v>
      </c>
      <c r="F39" s="22" t="s">
        <v>240</v>
      </c>
      <c r="G39" s="37">
        <v>18.523076448098607</v>
      </c>
      <c r="H39" s="33">
        <v>17.832327451045998</v>
      </c>
    </row>
    <row r="40" spans="1:8" x14ac:dyDescent="0.2">
      <c r="A40" s="34"/>
      <c r="B40" s="25" t="s">
        <v>241</v>
      </c>
      <c r="C40" s="82">
        <v>1027.8070449701752</v>
      </c>
      <c r="D40" s="82">
        <v>857.38199230436817</v>
      </c>
      <c r="E40" s="82">
        <v>1071.2167706254224</v>
      </c>
      <c r="F40" s="27"/>
      <c r="G40" s="28">
        <v>4.2235287126784584</v>
      </c>
      <c r="H40" s="29">
        <v>24.940432647335513</v>
      </c>
    </row>
    <row r="41" spans="1:8" x14ac:dyDescent="0.2">
      <c r="A41" s="30" t="s">
        <v>20</v>
      </c>
      <c r="B41" s="31" t="s">
        <v>3</v>
      </c>
      <c r="C41" s="80">
        <v>123.73318596840178</v>
      </c>
      <c r="D41" s="80">
        <v>160.97136009515918</v>
      </c>
      <c r="E41" s="83">
        <v>224.15729448932063</v>
      </c>
      <c r="F41" s="22" t="s">
        <v>240</v>
      </c>
      <c r="G41" s="23">
        <v>81.161822299285603</v>
      </c>
      <c r="H41" s="24">
        <v>39.252904589244139</v>
      </c>
    </row>
    <row r="42" spans="1:8" x14ac:dyDescent="0.2">
      <c r="A42" s="34"/>
      <c r="B42" s="25" t="s">
        <v>241</v>
      </c>
      <c r="C42" s="82">
        <v>64.70129451669797</v>
      </c>
      <c r="D42" s="82">
        <v>76.23566897071133</v>
      </c>
      <c r="E42" s="82">
        <v>109.60577559416181</v>
      </c>
      <c r="F42" s="27"/>
      <c r="G42" s="38">
        <v>69.402755250708282</v>
      </c>
      <c r="H42" s="24">
        <v>43.772301173445214</v>
      </c>
    </row>
    <row r="43" spans="1:8" x14ac:dyDescent="0.2">
      <c r="A43" s="30" t="s">
        <v>21</v>
      </c>
      <c r="B43" s="31" t="s">
        <v>3</v>
      </c>
      <c r="C43" s="80">
        <v>24.818293969888263</v>
      </c>
      <c r="D43" s="80">
        <v>33.208015768235526</v>
      </c>
      <c r="E43" s="83">
        <v>48.252368577067074</v>
      </c>
      <c r="F43" s="22" t="s">
        <v>240</v>
      </c>
      <c r="G43" s="37">
        <v>94.422584548362153</v>
      </c>
      <c r="H43" s="33">
        <v>45.303377696001718</v>
      </c>
    </row>
    <row r="44" spans="1:8" x14ac:dyDescent="0.2">
      <c r="A44" s="34"/>
      <c r="B44" s="25" t="s">
        <v>241</v>
      </c>
      <c r="C44" s="82">
        <v>11.371125934634899</v>
      </c>
      <c r="D44" s="82">
        <v>14.753485784631968</v>
      </c>
      <c r="E44" s="82">
        <v>21.656319624479629</v>
      </c>
      <c r="F44" s="27"/>
      <c r="G44" s="28">
        <v>90.450090421718357</v>
      </c>
      <c r="H44" s="29">
        <v>46.787816388707455</v>
      </c>
    </row>
    <row r="45" spans="1:8" x14ac:dyDescent="0.2">
      <c r="A45" s="30" t="s">
        <v>189</v>
      </c>
      <c r="B45" s="31" t="s">
        <v>3</v>
      </c>
      <c r="C45" s="80">
        <v>679.71148863471342</v>
      </c>
      <c r="D45" s="80">
        <v>692.6582973733008</v>
      </c>
      <c r="E45" s="83">
        <v>865.48924949278478</v>
      </c>
      <c r="F45" s="22" t="s">
        <v>240</v>
      </c>
      <c r="G45" s="37">
        <v>27.331855348102096</v>
      </c>
      <c r="H45" s="33">
        <v>24.951834515646979</v>
      </c>
    </row>
    <row r="46" spans="1:8" x14ac:dyDescent="0.2">
      <c r="A46" s="34"/>
      <c r="B46" s="25" t="s">
        <v>241</v>
      </c>
      <c r="C46" s="82">
        <v>375.87817482526691</v>
      </c>
      <c r="D46" s="82">
        <v>359.00103929818448</v>
      </c>
      <c r="E46" s="82">
        <v>458.16202987917603</v>
      </c>
      <c r="F46" s="27"/>
      <c r="G46" s="28">
        <v>21.891096787452511</v>
      </c>
      <c r="H46" s="29">
        <v>27.621365880957498</v>
      </c>
    </row>
    <row r="47" spans="1:8" x14ac:dyDescent="0.2">
      <c r="A47" s="39" t="s">
        <v>12</v>
      </c>
      <c r="B47" s="31" t="s">
        <v>3</v>
      </c>
      <c r="C47" s="80">
        <v>20.478960578864299</v>
      </c>
      <c r="D47" s="80">
        <v>36.725818335874571</v>
      </c>
      <c r="E47" s="83">
        <v>42.29894916783585</v>
      </c>
      <c r="F47" s="22" t="s">
        <v>240</v>
      </c>
      <c r="G47" s="37">
        <v>106.54832067742385</v>
      </c>
      <c r="H47" s="33">
        <v>15.174967051768391</v>
      </c>
    </row>
    <row r="48" spans="1:8" x14ac:dyDescent="0.2">
      <c r="A48" s="34"/>
      <c r="B48" s="25" t="s">
        <v>241</v>
      </c>
      <c r="C48" s="82">
        <v>9.1813498656615202</v>
      </c>
      <c r="D48" s="82">
        <v>12.676847615234209</v>
      </c>
      <c r="E48" s="82">
        <v>15.813377161200478</v>
      </c>
      <c r="F48" s="27"/>
      <c r="G48" s="28">
        <v>72.233684508014534</v>
      </c>
      <c r="H48" s="29">
        <v>24.742188603710844</v>
      </c>
    </row>
    <row r="49" spans="1:8" x14ac:dyDescent="0.2">
      <c r="A49" s="39" t="s">
        <v>23</v>
      </c>
      <c r="B49" s="31" t="s">
        <v>3</v>
      </c>
      <c r="C49" s="80">
        <v>31.288874071004166</v>
      </c>
      <c r="D49" s="80">
        <v>38.562199446374002</v>
      </c>
      <c r="E49" s="83">
        <v>38.267048842391922</v>
      </c>
      <c r="F49" s="22" t="s">
        <v>240</v>
      </c>
      <c r="G49" s="23">
        <v>22.302415726280572</v>
      </c>
      <c r="H49" s="24">
        <v>-0.76538840683225828</v>
      </c>
    </row>
    <row r="50" spans="1:8" x14ac:dyDescent="0.2">
      <c r="A50" s="34"/>
      <c r="B50" s="25" t="s">
        <v>241</v>
      </c>
      <c r="C50" s="82">
        <v>17.613974864395626</v>
      </c>
      <c r="D50" s="82">
        <v>16.904076342795925</v>
      </c>
      <c r="E50" s="82">
        <v>18.110750378248355</v>
      </c>
      <c r="F50" s="27"/>
      <c r="G50" s="38">
        <v>2.8203487155922744</v>
      </c>
      <c r="H50" s="24">
        <v>7.1383612507564465</v>
      </c>
    </row>
    <row r="51" spans="1:8" x14ac:dyDescent="0.2">
      <c r="A51" s="30" t="s">
        <v>24</v>
      </c>
      <c r="B51" s="31" t="s">
        <v>3</v>
      </c>
      <c r="C51" s="80">
        <v>471.30077820443415</v>
      </c>
      <c r="D51" s="80">
        <v>641.95889267310577</v>
      </c>
      <c r="E51" s="83">
        <v>3301.5430595104126</v>
      </c>
      <c r="F51" s="22" t="s">
        <v>240</v>
      </c>
      <c r="G51" s="37">
        <v>600.51720943229941</v>
      </c>
      <c r="H51" s="33">
        <v>414.29197370611132</v>
      </c>
    </row>
    <row r="52" spans="1:8" ht="13.5" thickBot="1" x14ac:dyDescent="0.25">
      <c r="A52" s="41"/>
      <c r="B52" s="42" t="s">
        <v>241</v>
      </c>
      <c r="C52" s="86">
        <v>252.2983527279525</v>
      </c>
      <c r="D52" s="86">
        <v>261.70271630231724</v>
      </c>
      <c r="E52" s="86">
        <v>1462.1438111403622</v>
      </c>
      <c r="F52" s="44"/>
      <c r="G52" s="45">
        <v>479.52967006366396</v>
      </c>
      <c r="H52" s="46">
        <v>458.70410204352004</v>
      </c>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08">
        <v>17</v>
      </c>
    </row>
    <row r="62" spans="1:8"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0" display="Tilbake til innholdsfortegnelsen" xr:uid="{00000000-0004-0000-0C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151</v>
      </c>
      <c r="B4" s="5"/>
      <c r="C4" s="5"/>
      <c r="D4" s="5"/>
      <c r="E4" s="5"/>
      <c r="F4" s="5"/>
      <c r="G4" s="5"/>
      <c r="H4" s="6"/>
    </row>
    <row r="5" spans="1:9" x14ac:dyDescent="0.2">
      <c r="A5" s="7"/>
      <c r="B5" s="8"/>
      <c r="C5" s="9"/>
      <c r="D5" s="8"/>
      <c r="E5" s="10"/>
      <c r="F5" s="11"/>
      <c r="G5" s="203" t="s">
        <v>1</v>
      </c>
      <c r="H5" s="204"/>
    </row>
    <row r="6" spans="1:9" x14ac:dyDescent="0.2">
      <c r="A6" s="12"/>
      <c r="B6" s="13"/>
      <c r="C6" s="14" t="s">
        <v>235</v>
      </c>
      <c r="D6" s="15" t="s">
        <v>236</v>
      </c>
      <c r="E6" s="15" t="s">
        <v>237</v>
      </c>
      <c r="F6" s="16"/>
      <c r="G6" s="17" t="s">
        <v>238</v>
      </c>
      <c r="H6" s="18" t="s">
        <v>239</v>
      </c>
    </row>
    <row r="7" spans="1:9" x14ac:dyDescent="0.2">
      <c r="A7" s="205" t="s">
        <v>58</v>
      </c>
      <c r="B7" s="19" t="s">
        <v>3</v>
      </c>
      <c r="C7" s="20">
        <v>8798.6610285714287</v>
      </c>
      <c r="D7" s="20">
        <v>8629.6967836734693</v>
      </c>
      <c r="E7" s="79">
        <v>9959.9849839674844</v>
      </c>
      <c r="F7" s="22" t="s">
        <v>240</v>
      </c>
      <c r="G7" s="23">
        <v>13.198871414922664</v>
      </c>
      <c r="H7" s="24">
        <v>15.415236869165412</v>
      </c>
    </row>
    <row r="8" spans="1:9" x14ac:dyDescent="0.2">
      <c r="A8" s="206"/>
      <c r="B8" s="25" t="s">
        <v>241</v>
      </c>
      <c r="C8" s="26">
        <v>4512.3466285714285</v>
      </c>
      <c r="D8" s="26">
        <v>4372.7643300391837</v>
      </c>
      <c r="E8" s="26">
        <v>5067.0363519274379</v>
      </c>
      <c r="F8" s="27"/>
      <c r="G8" s="28">
        <v>12.292710844592619</v>
      </c>
      <c r="H8" s="29">
        <v>15.87718819234955</v>
      </c>
    </row>
    <row r="9" spans="1:9" x14ac:dyDescent="0.2">
      <c r="A9" s="30" t="s">
        <v>9</v>
      </c>
      <c r="B9" s="31" t="s">
        <v>3</v>
      </c>
      <c r="C9" s="20">
        <v>8180.3375999999998</v>
      </c>
      <c r="D9" s="20">
        <v>8035.3684571428566</v>
      </c>
      <c r="E9" s="21">
        <v>9318.0703321403344</v>
      </c>
      <c r="F9" s="22" t="s">
        <v>240</v>
      </c>
      <c r="G9" s="32">
        <v>13.90813909856648</v>
      </c>
      <c r="H9" s="33">
        <v>15.96319922152729</v>
      </c>
    </row>
    <row r="10" spans="1:9" x14ac:dyDescent="0.2">
      <c r="A10" s="34"/>
      <c r="B10" s="25" t="s">
        <v>241</v>
      </c>
      <c r="C10" s="26">
        <v>4141.7511999999997</v>
      </c>
      <c r="D10" s="26">
        <v>4062.5363396228568</v>
      </c>
      <c r="E10" s="26">
        <v>4713.2931682539684</v>
      </c>
      <c r="F10" s="27"/>
      <c r="G10" s="35">
        <v>13.799524419863005</v>
      </c>
      <c r="H10" s="29">
        <v>16.018486340272943</v>
      </c>
    </row>
    <row r="11" spans="1:9" x14ac:dyDescent="0.2">
      <c r="A11" s="30" t="s">
        <v>46</v>
      </c>
      <c r="B11" s="31" t="s">
        <v>3</v>
      </c>
      <c r="C11" s="20">
        <v>618.32342857142862</v>
      </c>
      <c r="D11" s="20">
        <v>594.32832653061223</v>
      </c>
      <c r="E11" s="21">
        <v>648.53126601248118</v>
      </c>
      <c r="F11" s="22" t="s">
        <v>240</v>
      </c>
      <c r="G11" s="37">
        <v>4.8854428031046098</v>
      </c>
      <c r="H11" s="33">
        <v>9.1200329956134425</v>
      </c>
    </row>
    <row r="12" spans="1:9" ht="13.5" thickBot="1" x14ac:dyDescent="0.25">
      <c r="A12" s="56"/>
      <c r="B12" s="42" t="s">
        <v>241</v>
      </c>
      <c r="C12" s="43">
        <v>370.59542857142856</v>
      </c>
      <c r="D12" s="43">
        <v>310.22799041632652</v>
      </c>
      <c r="E12" s="43">
        <v>353.74318367346939</v>
      </c>
      <c r="F12" s="44"/>
      <c r="G12" s="57">
        <v>-4.5473428970565664</v>
      </c>
      <c r="H12" s="46">
        <v>14.026843032037632</v>
      </c>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59</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58</v>
      </c>
      <c r="B35" s="19" t="s">
        <v>3</v>
      </c>
      <c r="C35" s="80">
        <v>1811.9238978132253</v>
      </c>
      <c r="D35" s="80">
        <v>1885.3077142325615</v>
      </c>
      <c r="E35" s="81">
        <v>1906.7762597156789</v>
      </c>
      <c r="F35" s="22" t="s">
        <v>240</v>
      </c>
      <c r="G35" s="23">
        <v>5.2348976696498681</v>
      </c>
      <c r="H35" s="24">
        <v>1.1387289894931882</v>
      </c>
    </row>
    <row r="36" spans="1:9" ht="12.75" customHeight="1" x14ac:dyDescent="0.2">
      <c r="A36" s="206"/>
      <c r="B36" s="25" t="s">
        <v>241</v>
      </c>
      <c r="C36" s="82">
        <v>934.05641670497062</v>
      </c>
      <c r="D36" s="82">
        <v>948.37905563044148</v>
      </c>
      <c r="E36" s="82">
        <v>966.97462730300037</v>
      </c>
      <c r="F36" s="27"/>
      <c r="G36" s="28">
        <v>3.5242208082199085</v>
      </c>
      <c r="H36" s="29">
        <v>1.960774182238481</v>
      </c>
    </row>
    <row r="37" spans="1:9" x14ac:dyDescent="0.2">
      <c r="A37" s="30" t="s">
        <v>9</v>
      </c>
      <c r="B37" s="31" t="s">
        <v>3</v>
      </c>
      <c r="C37" s="80">
        <v>1308.5133755640504</v>
      </c>
      <c r="D37" s="80">
        <v>1331.4704569125572</v>
      </c>
      <c r="E37" s="83">
        <v>1337.7085987305634</v>
      </c>
      <c r="F37" s="22" t="s">
        <v>240</v>
      </c>
      <c r="G37" s="32">
        <v>2.23117498924519</v>
      </c>
      <c r="H37" s="33">
        <v>0.46851522582569771</v>
      </c>
    </row>
    <row r="38" spans="1:9" x14ac:dyDescent="0.2">
      <c r="A38" s="34"/>
      <c r="B38" s="25" t="s">
        <v>241</v>
      </c>
      <c r="C38" s="82">
        <v>673.35990419821599</v>
      </c>
      <c r="D38" s="82">
        <v>678.08644787569528</v>
      </c>
      <c r="E38" s="82">
        <v>683.62041478150684</v>
      </c>
      <c r="F38" s="27"/>
      <c r="G38" s="35">
        <v>1.5237780745956684</v>
      </c>
      <c r="H38" s="29">
        <v>0.81611524948601755</v>
      </c>
    </row>
    <row r="39" spans="1:9" x14ac:dyDescent="0.2">
      <c r="A39" s="30" t="s">
        <v>46</v>
      </c>
      <c r="B39" s="31" t="s">
        <v>3</v>
      </c>
      <c r="C39" s="80">
        <v>503.41052224917502</v>
      </c>
      <c r="D39" s="80">
        <v>553.83725732000448</v>
      </c>
      <c r="E39" s="83">
        <v>569.45491315536867</v>
      </c>
      <c r="F39" s="22" t="s">
        <v>240</v>
      </c>
      <c r="G39" s="37">
        <v>13.119390236643369</v>
      </c>
      <c r="H39" s="33">
        <v>2.8198998223661249</v>
      </c>
    </row>
    <row r="40" spans="1:9" ht="13.5" thickBot="1" x14ac:dyDescent="0.25">
      <c r="A40" s="56"/>
      <c r="B40" s="42" t="s">
        <v>241</v>
      </c>
      <c r="C40" s="86">
        <v>260.69651250675474</v>
      </c>
      <c r="D40" s="86">
        <v>270.29260775474603</v>
      </c>
      <c r="E40" s="86">
        <v>283.35421252149376</v>
      </c>
      <c r="F40" s="44"/>
      <c r="G40" s="57">
        <v>8.691217153950987</v>
      </c>
      <c r="H40" s="46">
        <v>4.8323943726198166</v>
      </c>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H61" s="200">
        <v>18</v>
      </c>
    </row>
    <row r="62" spans="1:9"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3" display="Tilbake til innholdsfortegnelsen" xr:uid="{00000000-0004-0000-0D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152</v>
      </c>
      <c r="B4" s="5"/>
      <c r="C4" s="5"/>
      <c r="D4" s="5"/>
      <c r="E4" s="5"/>
      <c r="F4" s="5"/>
      <c r="G4" s="5"/>
      <c r="H4" s="6"/>
    </row>
    <row r="5" spans="1:9" x14ac:dyDescent="0.2">
      <c r="A5" s="7"/>
      <c r="B5" s="8"/>
      <c r="C5" s="9"/>
      <c r="D5" s="8"/>
      <c r="E5" s="10"/>
      <c r="F5" s="11"/>
      <c r="G5" s="203" t="s">
        <v>1</v>
      </c>
      <c r="H5" s="204"/>
    </row>
    <row r="6" spans="1:9" x14ac:dyDescent="0.2">
      <c r="A6" s="12"/>
      <c r="B6" s="13"/>
      <c r="C6" s="14" t="s">
        <v>235</v>
      </c>
      <c r="D6" s="15" t="s">
        <v>236</v>
      </c>
      <c r="E6" s="15" t="s">
        <v>237</v>
      </c>
      <c r="F6" s="16"/>
      <c r="G6" s="17" t="s">
        <v>238</v>
      </c>
      <c r="H6" s="18" t="s">
        <v>239</v>
      </c>
    </row>
    <row r="7" spans="1:9" x14ac:dyDescent="0.2">
      <c r="A7" s="205" t="s">
        <v>57</v>
      </c>
      <c r="B7" s="19" t="s">
        <v>3</v>
      </c>
      <c r="C7" s="20">
        <v>5593</v>
      </c>
      <c r="D7" s="20">
        <v>6040</v>
      </c>
      <c r="E7" s="79">
        <v>7444.3581696202691</v>
      </c>
      <c r="F7" s="22" t="s">
        <v>240</v>
      </c>
      <c r="G7" s="23">
        <v>33.101343994640985</v>
      </c>
      <c r="H7" s="24">
        <v>23.250963073183257</v>
      </c>
    </row>
    <row r="8" spans="1:9" x14ac:dyDescent="0.2">
      <c r="A8" s="206"/>
      <c r="B8" s="25" t="s">
        <v>241</v>
      </c>
      <c r="C8" s="26">
        <v>2768</v>
      </c>
      <c r="D8" s="26">
        <v>3080.2354285714287</v>
      </c>
      <c r="E8" s="26">
        <v>3758.2769368209256</v>
      </c>
      <c r="F8" s="27"/>
      <c r="G8" s="28">
        <v>35.775900896709743</v>
      </c>
      <c r="H8" s="29">
        <v>22.012652083674112</v>
      </c>
    </row>
    <row r="9" spans="1:9" x14ac:dyDescent="0.2">
      <c r="A9" s="30" t="s">
        <v>9</v>
      </c>
      <c r="B9" s="31" t="s">
        <v>3</v>
      </c>
      <c r="C9" s="20">
        <v>1642</v>
      </c>
      <c r="D9" s="20">
        <v>2183</v>
      </c>
      <c r="E9" s="21">
        <v>2864.7180905627724</v>
      </c>
      <c r="F9" s="22" t="s">
        <v>240</v>
      </c>
      <c r="G9" s="32">
        <v>74.46516994901171</v>
      </c>
      <c r="H9" s="33">
        <v>31.228497048225933</v>
      </c>
    </row>
    <row r="10" spans="1:9" x14ac:dyDescent="0.2">
      <c r="A10" s="34"/>
      <c r="B10" s="25" t="s">
        <v>241</v>
      </c>
      <c r="C10" s="26">
        <v>882</v>
      </c>
      <c r="D10" s="26">
        <v>1063.5230725995316</v>
      </c>
      <c r="E10" s="26">
        <v>1440.304342857143</v>
      </c>
      <c r="F10" s="27"/>
      <c r="G10" s="35">
        <v>63.299812115322339</v>
      </c>
      <c r="H10" s="29">
        <v>35.427653613255274</v>
      </c>
    </row>
    <row r="11" spans="1:9" x14ac:dyDescent="0.2">
      <c r="A11" s="30" t="s">
        <v>46</v>
      </c>
      <c r="B11" s="31" t="s">
        <v>3</v>
      </c>
      <c r="C11" s="20">
        <v>2574</v>
      </c>
      <c r="D11" s="20">
        <v>2470</v>
      </c>
      <c r="E11" s="21">
        <v>2943.0673731420725</v>
      </c>
      <c r="F11" s="22" t="s">
        <v>240</v>
      </c>
      <c r="G11" s="37">
        <v>14.338281784851304</v>
      </c>
      <c r="H11" s="33">
        <v>19.152525228423983</v>
      </c>
    </row>
    <row r="12" spans="1:9" x14ac:dyDescent="0.2">
      <c r="A12" s="34"/>
      <c r="B12" s="25" t="s">
        <v>241</v>
      </c>
      <c r="C12" s="26">
        <v>1196</v>
      </c>
      <c r="D12" s="26">
        <v>1332.7123559718971</v>
      </c>
      <c r="E12" s="26">
        <v>1506.9725939637826</v>
      </c>
      <c r="F12" s="27"/>
      <c r="G12" s="28">
        <v>26.00105300700524</v>
      </c>
      <c r="H12" s="29">
        <v>13.075607591617484</v>
      </c>
    </row>
    <row r="13" spans="1:9" x14ac:dyDescent="0.2">
      <c r="A13" s="30" t="s">
        <v>24</v>
      </c>
      <c r="B13" s="31" t="s">
        <v>3</v>
      </c>
      <c r="C13" s="20">
        <v>1383</v>
      </c>
      <c r="D13" s="20">
        <v>1393</v>
      </c>
      <c r="E13" s="21">
        <v>1625.1630917808909</v>
      </c>
      <c r="F13" s="22" t="s">
        <v>240</v>
      </c>
      <c r="G13" s="23">
        <v>17.50998494438835</v>
      </c>
      <c r="H13" s="24">
        <v>16.666410034521959</v>
      </c>
    </row>
    <row r="14" spans="1:9" ht="13.5" thickBot="1" x14ac:dyDescent="0.25">
      <c r="A14" s="56"/>
      <c r="B14" s="42" t="s">
        <v>241</v>
      </c>
      <c r="C14" s="43">
        <v>697</v>
      </c>
      <c r="D14" s="43">
        <v>694.8725714285714</v>
      </c>
      <c r="E14" s="43">
        <v>813.45108571428568</v>
      </c>
      <c r="F14" s="44"/>
      <c r="G14" s="57">
        <v>16.707472842795653</v>
      </c>
      <c r="H14" s="46">
        <v>17.064785568083593</v>
      </c>
    </row>
    <row r="15" spans="1:9" x14ac:dyDescent="0.2">
      <c r="A15" s="58"/>
      <c r="B15" s="62"/>
      <c r="C15" s="21"/>
      <c r="D15" s="21"/>
      <c r="E15" s="21"/>
      <c r="F15" s="63"/>
      <c r="G15" s="38"/>
      <c r="H15" s="60"/>
      <c r="I15" s="61"/>
    </row>
    <row r="16" spans="1:9" x14ac:dyDescent="0.2">
      <c r="A16" s="58"/>
      <c r="B16" s="62"/>
      <c r="C16" s="21"/>
      <c r="D16" s="21"/>
      <c r="E16" s="21"/>
      <c r="F16" s="63"/>
      <c r="G16" s="38"/>
      <c r="H16" s="60"/>
      <c r="I16" s="61"/>
    </row>
    <row r="17" spans="1:9" x14ac:dyDescent="0.2">
      <c r="A17" s="58"/>
      <c r="B17" s="62"/>
      <c r="C17" s="21"/>
      <c r="D17" s="21"/>
      <c r="E17" s="21"/>
      <c r="F17" s="63"/>
      <c r="G17" s="38"/>
      <c r="H17" s="60"/>
      <c r="I17" s="61"/>
    </row>
    <row r="18" spans="1:9" x14ac:dyDescent="0.2">
      <c r="A18" s="58"/>
      <c r="B18" s="62"/>
      <c r="C18" s="21"/>
      <c r="D18" s="21"/>
      <c r="E18" s="21"/>
      <c r="F18" s="63"/>
      <c r="G18" s="38"/>
      <c r="H18" s="60"/>
      <c r="I18" s="61"/>
    </row>
    <row r="19" spans="1:9" x14ac:dyDescent="0.2">
      <c r="A19" s="58"/>
      <c r="B19" s="62"/>
      <c r="C19" s="21"/>
      <c r="D19" s="21"/>
      <c r="E19" s="21"/>
      <c r="F19" s="63"/>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66" t="s">
        <v>73</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57</v>
      </c>
      <c r="B35" s="19" t="s">
        <v>3</v>
      </c>
      <c r="C35" s="80">
        <v>2387.3848808729376</v>
      </c>
      <c r="D35" s="80">
        <v>2938.8642235170141</v>
      </c>
      <c r="E35" s="81">
        <v>2546.7075651627815</v>
      </c>
      <c r="F35" s="22" t="s">
        <v>240</v>
      </c>
      <c r="G35" s="23">
        <v>6.6735232163985359</v>
      </c>
      <c r="H35" s="24">
        <v>-13.343816812500748</v>
      </c>
    </row>
    <row r="36" spans="1:9" ht="12.75" customHeight="1" x14ac:dyDescent="0.2">
      <c r="A36" s="206"/>
      <c r="B36" s="25" t="s">
        <v>241</v>
      </c>
      <c r="C36" s="82">
        <v>1230.7896372137748</v>
      </c>
      <c r="D36" s="82">
        <v>1543.8984577252115</v>
      </c>
      <c r="E36" s="82">
        <v>1329.4597835691711</v>
      </c>
      <c r="F36" s="27"/>
      <c r="G36" s="28">
        <v>8.0168164706653613</v>
      </c>
      <c r="H36" s="29">
        <v>-13.889428613847798</v>
      </c>
    </row>
    <row r="37" spans="1:9" x14ac:dyDescent="0.2">
      <c r="A37" s="30" t="s">
        <v>9</v>
      </c>
      <c r="B37" s="31" t="s">
        <v>3</v>
      </c>
      <c r="C37" s="80">
        <v>384.77035960993032</v>
      </c>
      <c r="D37" s="80">
        <v>453.33153965005283</v>
      </c>
      <c r="E37" s="83">
        <v>403.13164148272472</v>
      </c>
      <c r="F37" s="22" t="s">
        <v>240</v>
      </c>
      <c r="G37" s="32">
        <v>4.772010476952687</v>
      </c>
      <c r="H37" s="33">
        <v>-11.073550762887507</v>
      </c>
    </row>
    <row r="38" spans="1:9" x14ac:dyDescent="0.2">
      <c r="A38" s="34"/>
      <c r="B38" s="25" t="s">
        <v>241</v>
      </c>
      <c r="C38" s="82">
        <v>206.08040268181264</v>
      </c>
      <c r="D38" s="82">
        <v>223.7888534001421</v>
      </c>
      <c r="E38" s="82">
        <v>204.34109547535854</v>
      </c>
      <c r="F38" s="27"/>
      <c r="G38" s="35">
        <v>-0.84399447197294819</v>
      </c>
      <c r="H38" s="29">
        <v>-8.6902263581512358</v>
      </c>
    </row>
    <row r="39" spans="1:9" x14ac:dyDescent="0.2">
      <c r="A39" s="30" t="s">
        <v>46</v>
      </c>
      <c r="B39" s="31" t="s">
        <v>3</v>
      </c>
      <c r="C39" s="80">
        <v>1414.7660732440927</v>
      </c>
      <c r="D39" s="80">
        <v>1757.6769024086773</v>
      </c>
      <c r="E39" s="83">
        <v>1566.7707857865512</v>
      </c>
      <c r="F39" s="22" t="s">
        <v>240</v>
      </c>
      <c r="G39" s="37">
        <v>10.744158728227632</v>
      </c>
      <c r="H39" s="33">
        <v>-10.861274695054192</v>
      </c>
    </row>
    <row r="40" spans="1:9" x14ac:dyDescent="0.2">
      <c r="A40" s="34"/>
      <c r="B40" s="25" t="s">
        <v>241</v>
      </c>
      <c r="C40" s="82">
        <v>733.10690726924884</v>
      </c>
      <c r="D40" s="82">
        <v>933.63877939714939</v>
      </c>
      <c r="E40" s="82">
        <v>825.3343007908926</v>
      </c>
      <c r="F40" s="27"/>
      <c r="G40" s="28">
        <v>12.580347096330286</v>
      </c>
      <c r="H40" s="29">
        <v>-11.600254937588289</v>
      </c>
    </row>
    <row r="41" spans="1:9" x14ac:dyDescent="0.2">
      <c r="A41" s="30" t="s">
        <v>24</v>
      </c>
      <c r="B41" s="31" t="s">
        <v>3</v>
      </c>
      <c r="C41" s="80">
        <v>587.84844801891472</v>
      </c>
      <c r="D41" s="80">
        <v>727.85578145828481</v>
      </c>
      <c r="E41" s="83">
        <v>577.84481393974499</v>
      </c>
      <c r="F41" s="22" t="s">
        <v>240</v>
      </c>
      <c r="G41" s="23">
        <v>-1.7017369209500544</v>
      </c>
      <c r="H41" s="24">
        <v>-20.609985019008519</v>
      </c>
    </row>
    <row r="42" spans="1:9" ht="13.5" thickBot="1" x14ac:dyDescent="0.25">
      <c r="A42" s="56"/>
      <c r="B42" s="42" t="s">
        <v>241</v>
      </c>
      <c r="C42" s="86">
        <v>291.6023272627134</v>
      </c>
      <c r="D42" s="86">
        <v>386.47082492792043</v>
      </c>
      <c r="E42" s="86">
        <v>299.78438730291992</v>
      </c>
      <c r="F42" s="44"/>
      <c r="G42" s="57">
        <v>2.8058966871121953</v>
      </c>
      <c r="H42" s="46">
        <v>-22.430266926660806</v>
      </c>
    </row>
    <row r="43" spans="1:9" x14ac:dyDescent="0.2">
      <c r="A43" s="58"/>
      <c r="B43" s="62"/>
      <c r="C43" s="21"/>
      <c r="D43" s="21"/>
      <c r="E43" s="21"/>
      <c r="F43" s="63"/>
      <c r="G43" s="38"/>
      <c r="H43" s="60"/>
    </row>
    <row r="44" spans="1:9" x14ac:dyDescent="0.2">
      <c r="A44" s="58"/>
      <c r="B44" s="62"/>
      <c r="C44" s="21"/>
      <c r="D44" s="21"/>
      <c r="E44" s="21"/>
      <c r="F44" s="63"/>
      <c r="G44" s="38"/>
      <c r="H44" s="60"/>
    </row>
    <row r="45" spans="1:9" x14ac:dyDescent="0.2">
      <c r="A45" s="58"/>
      <c r="B45" s="62"/>
      <c r="C45" s="21"/>
      <c r="D45" s="21"/>
      <c r="E45" s="21"/>
      <c r="F45" s="63"/>
      <c r="G45" s="38"/>
      <c r="H45" s="60"/>
    </row>
    <row r="46" spans="1:9" x14ac:dyDescent="0.2">
      <c r="A46" s="58"/>
      <c r="B46" s="62"/>
      <c r="C46" s="21"/>
      <c r="D46" s="21"/>
      <c r="E46" s="21"/>
      <c r="F46" s="63"/>
      <c r="G46" s="38"/>
      <c r="H46" s="60"/>
    </row>
    <row r="47" spans="1:9" x14ac:dyDescent="0.2">
      <c r="A47" s="58"/>
      <c r="B47" s="62"/>
      <c r="C47" s="21"/>
      <c r="D47" s="21"/>
      <c r="E47" s="21"/>
      <c r="F47" s="63"/>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G61" s="53"/>
      <c r="H61" s="208">
        <v>19</v>
      </c>
    </row>
    <row r="62" spans="1:9"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5" display="Tilbake til innholdsfortegnelsen" xr:uid="{00000000-0004-0000-0E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153</v>
      </c>
      <c r="B4" s="5"/>
      <c r="C4" s="5"/>
      <c r="D4" s="5"/>
      <c r="E4" s="5"/>
      <c r="F4" s="5"/>
      <c r="G4" s="5"/>
      <c r="H4" s="6"/>
    </row>
    <row r="5" spans="1:9" x14ac:dyDescent="0.2">
      <c r="A5" s="7"/>
      <c r="B5" s="8"/>
      <c r="C5" s="9"/>
      <c r="D5" s="8"/>
      <c r="E5" s="10"/>
      <c r="F5" s="11"/>
      <c r="G5" s="203" t="s">
        <v>1</v>
      </c>
      <c r="H5" s="204"/>
    </row>
    <row r="6" spans="1:9" x14ac:dyDescent="0.2">
      <c r="A6" s="12"/>
      <c r="B6" s="13"/>
      <c r="C6" s="14" t="s">
        <v>235</v>
      </c>
      <c r="D6" s="15" t="s">
        <v>236</v>
      </c>
      <c r="E6" s="15" t="s">
        <v>237</v>
      </c>
      <c r="F6" s="16"/>
      <c r="G6" s="17" t="s">
        <v>238</v>
      </c>
      <c r="H6" s="18" t="s">
        <v>239</v>
      </c>
    </row>
    <row r="7" spans="1:9" ht="12.75" customHeight="1" x14ac:dyDescent="0.2">
      <c r="A7" s="205" t="s">
        <v>60</v>
      </c>
      <c r="B7" s="19" t="s">
        <v>3</v>
      </c>
      <c r="C7" s="20">
        <v>31589.073333333334</v>
      </c>
      <c r="D7" s="20">
        <v>37157.66333333333</v>
      </c>
      <c r="E7" s="79">
        <v>43341.593850143545</v>
      </c>
      <c r="F7" s="22" t="s">
        <v>240</v>
      </c>
      <c r="G7" s="23">
        <v>37.204385177100932</v>
      </c>
      <c r="H7" s="24">
        <v>16.642409565250432</v>
      </c>
    </row>
    <row r="8" spans="1:9" ht="13.7" customHeight="1" thickBot="1" x14ac:dyDescent="0.25">
      <c r="A8" s="211"/>
      <c r="B8" s="42" t="s">
        <v>241</v>
      </c>
      <c r="C8" s="43">
        <v>14157.14</v>
      </c>
      <c r="D8" s="43">
        <v>17803.260000000002</v>
      </c>
      <c r="E8" s="43">
        <v>20298.701810584957</v>
      </c>
      <c r="F8" s="44"/>
      <c r="G8" s="57">
        <v>43.381373713793579</v>
      </c>
      <c r="H8" s="46">
        <v>14.01676889842058</v>
      </c>
    </row>
    <row r="9" spans="1:9" x14ac:dyDescent="0.2">
      <c r="A9" s="58"/>
      <c r="B9" s="58"/>
      <c r="C9" s="21"/>
      <c r="D9" s="21"/>
      <c r="E9" s="21"/>
      <c r="F9" s="59"/>
      <c r="G9" s="38"/>
      <c r="H9" s="60"/>
      <c r="I9" s="61"/>
    </row>
    <row r="10" spans="1:9" x14ac:dyDescent="0.2">
      <c r="A10" s="58"/>
      <c r="B10" s="58"/>
      <c r="C10" s="21"/>
      <c r="D10" s="21"/>
      <c r="E10" s="21"/>
      <c r="F10" s="59"/>
      <c r="G10" s="38"/>
      <c r="H10" s="60"/>
      <c r="I10" s="61"/>
    </row>
    <row r="11" spans="1:9" x14ac:dyDescent="0.2">
      <c r="A11" s="58"/>
      <c r="B11" s="58"/>
      <c r="C11" s="21"/>
      <c r="D11" s="21"/>
      <c r="E11" s="21"/>
      <c r="F11" s="59"/>
      <c r="G11" s="38"/>
      <c r="H11" s="60"/>
      <c r="I11" s="61"/>
    </row>
    <row r="12" spans="1:9" x14ac:dyDescent="0.2">
      <c r="A12" s="58"/>
      <c r="B12" s="58"/>
      <c r="C12" s="21"/>
      <c r="D12" s="21"/>
      <c r="E12" s="21"/>
      <c r="F12" s="59"/>
      <c r="G12" s="38"/>
      <c r="H12" s="60"/>
      <c r="I12" s="61"/>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72</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60</v>
      </c>
      <c r="B35" s="19" t="s">
        <v>3</v>
      </c>
      <c r="C35" s="80">
        <v>1120.2980383203796</v>
      </c>
      <c r="D35" s="80">
        <v>724.48727871329743</v>
      </c>
      <c r="E35" s="81">
        <v>932.80251848134287</v>
      </c>
      <c r="F35" s="22" t="s">
        <v>240</v>
      </c>
      <c r="G35" s="23">
        <v>-16.736217812194127</v>
      </c>
      <c r="H35" s="24">
        <v>28.753471025470191</v>
      </c>
    </row>
    <row r="36" spans="1:9" ht="12.75" customHeight="1" thickBot="1" x14ac:dyDescent="0.25">
      <c r="A36" s="211"/>
      <c r="B36" s="42" t="s">
        <v>241</v>
      </c>
      <c r="C36" s="86">
        <v>485.77042894766703</v>
      </c>
      <c r="D36" s="86">
        <v>344.9671839410957</v>
      </c>
      <c r="E36" s="86">
        <v>430.09049827717251</v>
      </c>
      <c r="F36" s="44"/>
      <c r="G36" s="57">
        <v>-11.46219023482243</v>
      </c>
      <c r="H36" s="46">
        <v>24.675771580235846</v>
      </c>
    </row>
    <row r="37" spans="1:9" x14ac:dyDescent="0.2">
      <c r="A37" s="58"/>
      <c r="B37" s="58"/>
      <c r="C37" s="21"/>
      <c r="D37" s="21"/>
      <c r="E37" s="21"/>
      <c r="F37" s="59"/>
      <c r="G37" s="38"/>
      <c r="H37" s="60"/>
      <c r="I37" s="61"/>
    </row>
    <row r="38" spans="1:9" x14ac:dyDescent="0.2">
      <c r="A38" s="58"/>
      <c r="B38" s="62"/>
      <c r="C38" s="21"/>
      <c r="D38" s="21"/>
      <c r="E38" s="21"/>
      <c r="F38" s="63"/>
      <c r="G38" s="38"/>
      <c r="H38" s="60"/>
      <c r="I38" s="61"/>
    </row>
    <row r="39" spans="1:9" x14ac:dyDescent="0.2">
      <c r="A39" s="58"/>
      <c r="B39" s="58"/>
      <c r="C39" s="21"/>
      <c r="D39" s="21"/>
      <c r="E39" s="21"/>
      <c r="F39" s="59"/>
      <c r="G39" s="38"/>
      <c r="H39" s="60"/>
      <c r="I39" s="61"/>
    </row>
    <row r="40" spans="1:9" x14ac:dyDescent="0.2">
      <c r="A40" s="58"/>
      <c r="B40" s="62"/>
      <c r="C40" s="21"/>
      <c r="D40" s="21"/>
      <c r="E40" s="21"/>
      <c r="F40" s="63"/>
      <c r="G40" s="38"/>
      <c r="H40" s="60"/>
      <c r="I40" s="61"/>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H61" s="200">
        <v>20</v>
      </c>
    </row>
    <row r="62" spans="1:9"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7" display="Tilbake til innholdsfortegnelsen" xr:uid="{00000000-0004-0000-0F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8"/>
  <sheetViews>
    <sheetView showGridLines="0" showRowColHeaders="0" zoomScaleNormal="100" workbookViewId="0"/>
  </sheetViews>
  <sheetFormatPr defaultColWidth="11.42578125" defaultRowHeight="12.75" x14ac:dyDescent="0.2"/>
  <cols>
    <col min="1" max="1" width="26.42578125" style="98" customWidth="1"/>
    <col min="2" max="2" width="8.140625" style="98" customWidth="1"/>
    <col min="3" max="4" width="10.42578125" style="98" customWidth="1"/>
    <col min="5" max="5" width="9.85546875" style="98" customWidth="1"/>
    <col min="6" max="6" width="1.5703125" style="98" customWidth="1"/>
    <col min="7" max="7" width="7.5703125" style="98" customWidth="1"/>
    <col min="8" max="8" width="8.85546875" style="98" customWidth="1"/>
    <col min="9" max="16384" width="11.42578125" style="98"/>
  </cols>
  <sheetData>
    <row r="1" spans="1:8" ht="5.25" customHeight="1" x14ac:dyDescent="0.2"/>
    <row r="2" spans="1:8" x14ac:dyDescent="0.2">
      <c r="A2" s="92" t="s">
        <v>0</v>
      </c>
      <c r="B2" s="99"/>
      <c r="C2" s="99"/>
      <c r="D2" s="99"/>
      <c r="E2" s="99"/>
      <c r="F2" s="99"/>
      <c r="G2" s="99"/>
    </row>
    <row r="3" spans="1:8" ht="6" customHeight="1" x14ac:dyDescent="0.2">
      <c r="A3" s="3"/>
      <c r="B3" s="99"/>
      <c r="C3" s="99"/>
      <c r="D3" s="99"/>
      <c r="E3" s="99"/>
      <c r="F3" s="99"/>
      <c r="G3" s="99"/>
    </row>
    <row r="4" spans="1:8" ht="16.5" thickBot="1" x14ac:dyDescent="0.3">
      <c r="A4" s="100" t="s">
        <v>212</v>
      </c>
      <c r="B4" s="101"/>
      <c r="C4" s="101"/>
      <c r="D4" s="101"/>
      <c r="E4" s="101"/>
      <c r="F4" s="101"/>
      <c r="G4" s="101"/>
      <c r="H4" s="102"/>
    </row>
    <row r="5" spans="1:8" x14ac:dyDescent="0.2">
      <c r="A5" s="103"/>
      <c r="B5" s="104"/>
      <c r="C5" s="105"/>
      <c r="D5" s="104"/>
      <c r="E5" s="106"/>
      <c r="F5" s="107"/>
      <c r="G5" s="214" t="s">
        <v>1</v>
      </c>
      <c r="H5" s="215"/>
    </row>
    <row r="6" spans="1:8" x14ac:dyDescent="0.2">
      <c r="A6" s="108"/>
      <c r="B6" s="109"/>
      <c r="C6" s="110" t="s">
        <v>235</v>
      </c>
      <c r="D6" s="111" t="s">
        <v>236</v>
      </c>
      <c r="E6" s="111" t="s">
        <v>237</v>
      </c>
      <c r="F6" s="112"/>
      <c r="G6" s="113" t="s">
        <v>238</v>
      </c>
      <c r="H6" s="114" t="s">
        <v>239</v>
      </c>
    </row>
    <row r="7" spans="1:8" ht="12.75" customHeight="1" x14ac:dyDescent="0.2">
      <c r="A7" s="216" t="s">
        <v>193</v>
      </c>
      <c r="B7" s="115" t="s">
        <v>3</v>
      </c>
      <c r="C7" s="20">
        <v>7894</v>
      </c>
      <c r="D7" s="20">
        <v>7387</v>
      </c>
      <c r="E7" s="79">
        <v>8290.4691441808845</v>
      </c>
      <c r="F7" s="22" t="s">
        <v>240</v>
      </c>
      <c r="G7" s="116">
        <v>5.0224112513413246</v>
      </c>
      <c r="H7" s="117">
        <v>12.230528552604355</v>
      </c>
    </row>
    <row r="8" spans="1:8" ht="12.75" customHeight="1" x14ac:dyDescent="0.2">
      <c r="A8" s="217"/>
      <c r="B8" s="118" t="s">
        <v>241</v>
      </c>
      <c r="C8" s="26">
        <v>3490</v>
      </c>
      <c r="D8" s="26">
        <v>4010</v>
      </c>
      <c r="E8" s="26">
        <v>4182.753596988221</v>
      </c>
      <c r="F8" s="27"/>
      <c r="G8" s="119">
        <v>19.84967326613814</v>
      </c>
      <c r="H8" s="120">
        <v>4.3080697503296932</v>
      </c>
    </row>
    <row r="9" spans="1:8" x14ac:dyDescent="0.2">
      <c r="A9" s="121" t="s">
        <v>194</v>
      </c>
      <c r="B9" s="122" t="s">
        <v>3</v>
      </c>
      <c r="C9" s="20">
        <v>2696</v>
      </c>
      <c r="D9" s="20">
        <v>2670</v>
      </c>
      <c r="E9" s="20">
        <v>3379.9159164471516</v>
      </c>
      <c r="F9" s="22" t="s">
        <v>240</v>
      </c>
      <c r="G9" s="123">
        <v>25.367801055161408</v>
      </c>
      <c r="H9" s="124">
        <v>26.588611102889573</v>
      </c>
    </row>
    <row r="10" spans="1:8" x14ac:dyDescent="0.2">
      <c r="A10" s="125"/>
      <c r="B10" s="118" t="s">
        <v>241</v>
      </c>
      <c r="C10" s="26">
        <v>1093</v>
      </c>
      <c r="D10" s="26">
        <v>1324</v>
      </c>
      <c r="E10" s="26">
        <v>1560</v>
      </c>
      <c r="F10" s="27"/>
      <c r="G10" s="126">
        <v>42.726440988106134</v>
      </c>
      <c r="H10" s="120">
        <v>17.824773413897276</v>
      </c>
    </row>
    <row r="11" spans="1:8" x14ac:dyDescent="0.2">
      <c r="A11" s="121" t="s">
        <v>195</v>
      </c>
      <c r="B11" s="122" t="s">
        <v>3</v>
      </c>
      <c r="C11" s="20">
        <v>770</v>
      </c>
      <c r="D11" s="20">
        <v>828</v>
      </c>
      <c r="E11" s="20">
        <v>1018.7730068599467</v>
      </c>
      <c r="F11" s="22" t="s">
        <v>240</v>
      </c>
      <c r="G11" s="127">
        <v>32.308182709083979</v>
      </c>
      <c r="H11" s="124">
        <v>23.040218219800337</v>
      </c>
    </row>
    <row r="12" spans="1:8" x14ac:dyDescent="0.2">
      <c r="A12" s="125"/>
      <c r="B12" s="118" t="s">
        <v>241</v>
      </c>
      <c r="C12" s="26">
        <v>317</v>
      </c>
      <c r="D12" s="26">
        <v>350</v>
      </c>
      <c r="E12" s="26">
        <v>426.83333333333331</v>
      </c>
      <c r="F12" s="27"/>
      <c r="G12" s="119">
        <v>34.647739221871689</v>
      </c>
      <c r="H12" s="120">
        <v>21.952380952380949</v>
      </c>
    </row>
    <row r="13" spans="1:8" x14ac:dyDescent="0.2">
      <c r="A13" s="121" t="s">
        <v>228</v>
      </c>
      <c r="B13" s="122" t="s">
        <v>3</v>
      </c>
      <c r="C13" s="20">
        <v>287</v>
      </c>
      <c r="D13" s="20">
        <v>179</v>
      </c>
      <c r="E13" s="20">
        <v>593.31462518235878</v>
      </c>
      <c r="F13" s="22" t="s">
        <v>240</v>
      </c>
      <c r="G13" s="116">
        <v>106.72983455831314</v>
      </c>
      <c r="H13" s="117">
        <v>231.4606844594183</v>
      </c>
    </row>
    <row r="14" spans="1:8" x14ac:dyDescent="0.2">
      <c r="A14" s="125"/>
      <c r="B14" s="118" t="s">
        <v>241</v>
      </c>
      <c r="C14" s="26">
        <v>134</v>
      </c>
      <c r="D14" s="26">
        <v>133</v>
      </c>
      <c r="E14" s="26">
        <v>368.25</v>
      </c>
      <c r="F14" s="27"/>
      <c r="G14" s="128">
        <v>174.81343283582089</v>
      </c>
      <c r="H14" s="117">
        <v>176.87969924812029</v>
      </c>
    </row>
    <row r="15" spans="1:8" x14ac:dyDescent="0.2">
      <c r="A15" s="121" t="s">
        <v>196</v>
      </c>
      <c r="B15" s="122" t="s">
        <v>3</v>
      </c>
      <c r="C15" s="20">
        <v>3006</v>
      </c>
      <c r="D15" s="20">
        <v>2915</v>
      </c>
      <c r="E15" s="20">
        <v>2932.1377319616245</v>
      </c>
      <c r="F15" s="22" t="s">
        <v>240</v>
      </c>
      <c r="G15" s="127">
        <v>-2.4571612787217418</v>
      </c>
      <c r="H15" s="124">
        <v>0.58791533316036748</v>
      </c>
    </row>
    <row r="16" spans="1:8" x14ac:dyDescent="0.2">
      <c r="A16" s="125"/>
      <c r="B16" s="118" t="s">
        <v>241</v>
      </c>
      <c r="C16" s="26">
        <v>1242</v>
      </c>
      <c r="D16" s="26">
        <v>1539</v>
      </c>
      <c r="E16" s="26">
        <v>1416.8421052631579</v>
      </c>
      <c r="F16" s="27"/>
      <c r="G16" s="119">
        <v>14.077464191880679</v>
      </c>
      <c r="H16" s="120">
        <v>-7.9374850381313848</v>
      </c>
    </row>
    <row r="17" spans="1:9" x14ac:dyDescent="0.2">
      <c r="A17" s="121" t="s">
        <v>197</v>
      </c>
      <c r="B17" s="122" t="s">
        <v>3</v>
      </c>
      <c r="C17" s="20">
        <v>635</v>
      </c>
      <c r="D17" s="20">
        <v>659</v>
      </c>
      <c r="E17" s="20">
        <v>743.56241659390082</v>
      </c>
      <c r="F17" s="22" t="s">
        <v>240</v>
      </c>
      <c r="G17" s="127">
        <v>17.096443558094606</v>
      </c>
      <c r="H17" s="124">
        <v>12.831929680409829</v>
      </c>
    </row>
    <row r="18" spans="1:9" x14ac:dyDescent="0.2">
      <c r="A18" s="121"/>
      <c r="B18" s="118" t="s">
        <v>241</v>
      </c>
      <c r="C18" s="26">
        <v>203</v>
      </c>
      <c r="D18" s="26">
        <v>299</v>
      </c>
      <c r="E18" s="26">
        <v>296</v>
      </c>
      <c r="F18" s="27"/>
      <c r="G18" s="119">
        <v>45.812807881773409</v>
      </c>
      <c r="H18" s="120">
        <v>-1.0033444816053532</v>
      </c>
    </row>
    <row r="19" spans="1:9" x14ac:dyDescent="0.2">
      <c r="A19" s="129" t="s">
        <v>198</v>
      </c>
      <c r="B19" s="122" t="s">
        <v>3</v>
      </c>
      <c r="C19" s="20">
        <v>30</v>
      </c>
      <c r="D19" s="20">
        <v>43</v>
      </c>
      <c r="E19" s="20">
        <v>45.534255599472985</v>
      </c>
      <c r="F19" s="22" t="s">
        <v>240</v>
      </c>
      <c r="G19" s="116">
        <v>51.780851998243293</v>
      </c>
      <c r="H19" s="117">
        <v>5.8936176731929919</v>
      </c>
    </row>
    <row r="20" spans="1:9" x14ac:dyDescent="0.2">
      <c r="A20" s="125"/>
      <c r="B20" s="118" t="s">
        <v>241</v>
      </c>
      <c r="C20" s="26">
        <v>11</v>
      </c>
      <c r="D20" s="26">
        <v>23</v>
      </c>
      <c r="E20" s="26">
        <v>21.125</v>
      </c>
      <c r="F20" s="27"/>
      <c r="G20" s="128">
        <v>92.045454545454533</v>
      </c>
      <c r="H20" s="117">
        <v>-8.1521739130434838</v>
      </c>
    </row>
    <row r="21" spans="1:9" x14ac:dyDescent="0.2">
      <c r="A21" s="129" t="s">
        <v>199</v>
      </c>
      <c r="B21" s="122" t="s">
        <v>3</v>
      </c>
      <c r="C21" s="20">
        <v>22</v>
      </c>
      <c r="D21" s="20">
        <v>18</v>
      </c>
      <c r="E21" s="20">
        <v>12.869444444444444</v>
      </c>
      <c r="F21" s="22" t="s">
        <v>240</v>
      </c>
      <c r="G21" s="127">
        <v>-41.50252525252526</v>
      </c>
      <c r="H21" s="124">
        <v>-28.503086419753089</v>
      </c>
    </row>
    <row r="22" spans="1:9" x14ac:dyDescent="0.2">
      <c r="A22" s="125"/>
      <c r="B22" s="118" t="s">
        <v>241</v>
      </c>
      <c r="C22" s="26">
        <v>10</v>
      </c>
      <c r="D22" s="26">
        <v>6</v>
      </c>
      <c r="E22" s="26">
        <v>4.708333333333333</v>
      </c>
      <c r="F22" s="27"/>
      <c r="G22" s="119">
        <v>-52.916666666666664</v>
      </c>
      <c r="H22" s="120">
        <v>-21.527777777777786</v>
      </c>
    </row>
    <row r="23" spans="1:9" x14ac:dyDescent="0.2">
      <c r="A23" s="129" t="s">
        <v>200</v>
      </c>
      <c r="B23" s="122" t="s">
        <v>3</v>
      </c>
      <c r="C23" s="20">
        <v>535</v>
      </c>
      <c r="D23" s="20">
        <v>613</v>
      </c>
      <c r="E23" s="20">
        <v>660.55786061094022</v>
      </c>
      <c r="F23" s="22" t="s">
        <v>240</v>
      </c>
      <c r="G23" s="127">
        <v>23.468758992699108</v>
      </c>
      <c r="H23" s="124">
        <v>7.7582154340848604</v>
      </c>
    </row>
    <row r="24" spans="1:9" x14ac:dyDescent="0.2">
      <c r="A24" s="125"/>
      <c r="B24" s="118" t="s">
        <v>241</v>
      </c>
      <c r="C24" s="26">
        <v>198</v>
      </c>
      <c r="D24" s="26">
        <v>230</v>
      </c>
      <c r="E24" s="26">
        <v>246.70833333333334</v>
      </c>
      <c r="F24" s="27"/>
      <c r="G24" s="119">
        <v>24.60016835016836</v>
      </c>
      <c r="H24" s="120">
        <v>7.2644927536232018</v>
      </c>
    </row>
    <row r="25" spans="1:9" x14ac:dyDescent="0.2">
      <c r="A25" s="121" t="s">
        <v>24</v>
      </c>
      <c r="B25" s="122" t="s">
        <v>3</v>
      </c>
      <c r="C25" s="20">
        <v>2497</v>
      </c>
      <c r="D25" s="20">
        <v>2524</v>
      </c>
      <c r="E25" s="20">
        <v>2406.8039230422669</v>
      </c>
      <c r="F25" s="22" t="s">
        <v>240</v>
      </c>
      <c r="G25" s="116">
        <v>-3.6121776915391735</v>
      </c>
      <c r="H25" s="117">
        <v>-4.6432677083095513</v>
      </c>
      <c r="I25" s="130"/>
    </row>
    <row r="26" spans="1:9" ht="13.5" thickBot="1" x14ac:dyDescent="0.25">
      <c r="A26" s="131"/>
      <c r="B26" s="132" t="s">
        <v>241</v>
      </c>
      <c r="C26" s="43">
        <v>1279</v>
      </c>
      <c r="D26" s="43">
        <v>1290</v>
      </c>
      <c r="E26" s="43">
        <v>1231</v>
      </c>
      <c r="F26" s="44"/>
      <c r="G26" s="133">
        <v>-3.7529319781078954</v>
      </c>
      <c r="H26" s="134">
        <v>-4.5736434108527106</v>
      </c>
      <c r="I26" s="130"/>
    </row>
    <row r="27" spans="1:9" x14ac:dyDescent="0.2">
      <c r="A27" s="135"/>
      <c r="B27" s="135"/>
      <c r="C27" s="64"/>
      <c r="D27" s="64"/>
      <c r="E27" s="21"/>
      <c r="F27" s="59"/>
      <c r="G27" s="128"/>
      <c r="H27" s="136"/>
      <c r="I27" s="130"/>
    </row>
    <row r="28" spans="1:9" x14ac:dyDescent="0.2">
      <c r="A28" s="135"/>
      <c r="B28" s="135"/>
      <c r="C28" s="64"/>
      <c r="D28" s="64"/>
      <c r="E28" s="21"/>
      <c r="F28" s="59"/>
      <c r="G28" s="128"/>
      <c r="H28" s="136"/>
      <c r="I28" s="130"/>
    </row>
    <row r="29" spans="1:9" x14ac:dyDescent="0.2">
      <c r="A29" s="135"/>
      <c r="B29" s="135"/>
      <c r="C29" s="64"/>
      <c r="D29" s="64"/>
      <c r="E29" s="21"/>
      <c r="F29" s="59"/>
      <c r="G29" s="128"/>
      <c r="H29" s="136"/>
      <c r="I29" s="130"/>
    </row>
    <row r="30" spans="1:9" x14ac:dyDescent="0.2">
      <c r="A30" s="137"/>
      <c r="B30" s="138"/>
      <c r="C30" s="21"/>
      <c r="D30" s="21"/>
      <c r="E30" s="21"/>
      <c r="F30" s="63"/>
      <c r="G30" s="128"/>
      <c r="H30" s="136"/>
      <c r="I30" s="130"/>
    </row>
    <row r="31" spans="1:9" x14ac:dyDescent="0.2">
      <c r="A31" s="139"/>
      <c r="B31" s="140"/>
      <c r="C31" s="49"/>
      <c r="D31" s="55"/>
      <c r="E31" s="49"/>
      <c r="F31" s="49"/>
      <c r="G31" s="141"/>
      <c r="H31" s="142"/>
      <c r="I31" s="130"/>
    </row>
    <row r="32" spans="1:9" ht="16.5" thickBot="1" x14ac:dyDescent="0.3">
      <c r="A32" s="100" t="s">
        <v>213</v>
      </c>
      <c r="B32" s="101"/>
      <c r="C32" s="101"/>
      <c r="D32" s="101"/>
      <c r="E32" s="101"/>
      <c r="F32" s="101"/>
      <c r="G32" s="101"/>
      <c r="H32" s="102"/>
    </row>
    <row r="33" spans="1:8" x14ac:dyDescent="0.2">
      <c r="A33" s="103"/>
      <c r="B33" s="104"/>
      <c r="C33" s="218" t="s">
        <v>16</v>
      </c>
      <c r="D33" s="214"/>
      <c r="E33" s="214"/>
      <c r="F33" s="219"/>
      <c r="G33" s="214" t="s">
        <v>1</v>
      </c>
      <c r="H33" s="215"/>
    </row>
    <row r="34" spans="1:8" x14ac:dyDescent="0.2">
      <c r="A34" s="108"/>
      <c r="B34" s="109"/>
      <c r="C34" s="110" t="s">
        <v>235</v>
      </c>
      <c r="D34" s="111" t="s">
        <v>236</v>
      </c>
      <c r="E34" s="111" t="s">
        <v>237</v>
      </c>
      <c r="F34" s="112"/>
      <c r="G34" s="113" t="s">
        <v>238</v>
      </c>
      <c r="H34" s="114" t="s">
        <v>239</v>
      </c>
    </row>
    <row r="35" spans="1:8" ht="12.75" customHeight="1" x14ac:dyDescent="0.2">
      <c r="A35" s="216" t="s">
        <v>193</v>
      </c>
      <c r="B35" s="115" t="s">
        <v>3</v>
      </c>
      <c r="C35" s="80">
        <v>1934.5070014632761</v>
      </c>
      <c r="D35" s="80">
        <v>2152.7393297259464</v>
      </c>
      <c r="E35" s="81">
        <v>2157.1329736306443</v>
      </c>
      <c r="F35" s="22" t="s">
        <v>240</v>
      </c>
      <c r="G35" s="116">
        <v>11.508150241843126</v>
      </c>
      <c r="H35" s="117">
        <v>0.20409549098809521</v>
      </c>
    </row>
    <row r="36" spans="1:8" ht="12.75" customHeight="1" x14ac:dyDescent="0.2">
      <c r="A36" s="217"/>
      <c r="B36" s="118" t="s">
        <v>241</v>
      </c>
      <c r="C36" s="82">
        <v>924.04743928760467</v>
      </c>
      <c r="D36" s="82">
        <v>1031.7275860656703</v>
      </c>
      <c r="E36" s="82">
        <v>1032.6823758270218</v>
      </c>
      <c r="F36" s="27"/>
      <c r="G36" s="119">
        <v>11.756424174842081</v>
      </c>
      <c r="H36" s="120">
        <v>9.2542815976500492E-2</v>
      </c>
    </row>
    <row r="37" spans="1:8" x14ac:dyDescent="0.2">
      <c r="A37" s="121" t="s">
        <v>194</v>
      </c>
      <c r="B37" s="122" t="s">
        <v>3</v>
      </c>
      <c r="C37" s="80">
        <v>863.05560912347426</v>
      </c>
      <c r="D37" s="80">
        <v>975.05598335973025</v>
      </c>
      <c r="E37" s="80">
        <v>864.5734743724621</v>
      </c>
      <c r="F37" s="22" t="s">
        <v>240</v>
      </c>
      <c r="G37" s="123">
        <v>0.17587108326999612</v>
      </c>
      <c r="H37" s="124">
        <v>-11.330888776927537</v>
      </c>
    </row>
    <row r="38" spans="1:8" x14ac:dyDescent="0.2">
      <c r="A38" s="125"/>
      <c r="B38" s="118" t="s">
        <v>241</v>
      </c>
      <c r="C38" s="82">
        <v>449.6057685826587</v>
      </c>
      <c r="D38" s="82">
        <v>505.08519725253524</v>
      </c>
      <c r="E38" s="82">
        <v>448.69867454491799</v>
      </c>
      <c r="F38" s="27"/>
      <c r="G38" s="126">
        <v>-0.2017532027225144</v>
      </c>
      <c r="H38" s="120">
        <v>-11.163764650862419</v>
      </c>
    </row>
    <row r="39" spans="1:8" x14ac:dyDescent="0.2">
      <c r="A39" s="121" t="s">
        <v>195</v>
      </c>
      <c r="B39" s="122" t="s">
        <v>3</v>
      </c>
      <c r="C39" s="80">
        <v>121.5662117554343</v>
      </c>
      <c r="D39" s="80">
        <v>177.36069236121628</v>
      </c>
      <c r="E39" s="80">
        <v>177.73707566452845</v>
      </c>
      <c r="F39" s="22" t="s">
        <v>240</v>
      </c>
      <c r="G39" s="127">
        <v>46.205983634743944</v>
      </c>
      <c r="H39" s="124">
        <v>0.21221348332673529</v>
      </c>
    </row>
    <row r="40" spans="1:8" x14ac:dyDescent="0.2">
      <c r="A40" s="125"/>
      <c r="B40" s="118" t="s">
        <v>241</v>
      </c>
      <c r="C40" s="82">
        <v>57.194126712832336</v>
      </c>
      <c r="D40" s="82">
        <v>64.820678474066909</v>
      </c>
      <c r="E40" s="82">
        <v>70.1792177501613</v>
      </c>
      <c r="F40" s="27"/>
      <c r="G40" s="119">
        <v>22.703539303128423</v>
      </c>
      <c r="H40" s="120">
        <v>8.2667127253816233</v>
      </c>
    </row>
    <row r="41" spans="1:8" x14ac:dyDescent="0.2">
      <c r="A41" s="121" t="s">
        <v>228</v>
      </c>
      <c r="B41" s="122" t="s">
        <v>3</v>
      </c>
      <c r="C41" s="80">
        <v>259.88181809067305</v>
      </c>
      <c r="D41" s="80">
        <v>292.86950133351365</v>
      </c>
      <c r="E41" s="80">
        <v>396.34144156688819</v>
      </c>
      <c r="F41" s="22" t="s">
        <v>240</v>
      </c>
      <c r="G41" s="116">
        <v>52.508338012551604</v>
      </c>
      <c r="H41" s="117">
        <v>35.330391099871775</v>
      </c>
    </row>
    <row r="42" spans="1:8" x14ac:dyDescent="0.2">
      <c r="A42" s="125"/>
      <c r="B42" s="118" t="s">
        <v>241</v>
      </c>
      <c r="C42" s="82">
        <v>99.440138547712579</v>
      </c>
      <c r="D42" s="82">
        <v>125.3916082374004</v>
      </c>
      <c r="E42" s="82">
        <v>163.22152594456867</v>
      </c>
      <c r="F42" s="27"/>
      <c r="G42" s="128">
        <v>64.140485249075766</v>
      </c>
      <c r="H42" s="117">
        <v>30.169417426679729</v>
      </c>
    </row>
    <row r="43" spans="1:8" x14ac:dyDescent="0.2">
      <c r="A43" s="121" t="s">
        <v>196</v>
      </c>
      <c r="B43" s="122" t="s">
        <v>3</v>
      </c>
      <c r="C43" s="80">
        <v>71.710858376738784</v>
      </c>
      <c r="D43" s="80">
        <v>86.419016282297363</v>
      </c>
      <c r="E43" s="80">
        <v>75.964417507522043</v>
      </c>
      <c r="F43" s="22" t="s">
        <v>240</v>
      </c>
      <c r="G43" s="127">
        <v>5.9315412296933232</v>
      </c>
      <c r="H43" s="124">
        <v>-12.097567438888916</v>
      </c>
    </row>
    <row r="44" spans="1:8" x14ac:dyDescent="0.2">
      <c r="A44" s="125"/>
      <c r="B44" s="118" t="s">
        <v>241</v>
      </c>
      <c r="C44" s="82">
        <v>38.148978714880222</v>
      </c>
      <c r="D44" s="82">
        <v>45.252551974333507</v>
      </c>
      <c r="E44" s="82">
        <v>39.987109797530948</v>
      </c>
      <c r="F44" s="27"/>
      <c r="G44" s="119">
        <v>4.8182969625180334</v>
      </c>
      <c r="H44" s="120">
        <v>-11.635680082283599</v>
      </c>
    </row>
    <row r="45" spans="1:8" x14ac:dyDescent="0.2">
      <c r="A45" s="121" t="s">
        <v>197</v>
      </c>
      <c r="B45" s="122" t="s">
        <v>3</v>
      </c>
      <c r="C45" s="80">
        <v>27.703010589347752</v>
      </c>
      <c r="D45" s="80">
        <v>28.25942119445947</v>
      </c>
      <c r="E45" s="80">
        <v>28.359405321326086</v>
      </c>
      <c r="F45" s="22" t="s">
        <v>240</v>
      </c>
      <c r="G45" s="127">
        <v>2.3693985527722106</v>
      </c>
      <c r="H45" s="124">
        <v>0.35380812005524831</v>
      </c>
    </row>
    <row r="46" spans="1:8" x14ac:dyDescent="0.2">
      <c r="A46" s="121"/>
      <c r="B46" s="118" t="s">
        <v>241</v>
      </c>
      <c r="C46" s="82">
        <v>11.068912568976046</v>
      </c>
      <c r="D46" s="82">
        <v>12.8383873648667</v>
      </c>
      <c r="E46" s="82">
        <v>12.321054931708435</v>
      </c>
      <c r="F46" s="27"/>
      <c r="G46" s="119">
        <v>11.31224368184003</v>
      </c>
      <c r="H46" s="120">
        <v>-4.0295748870608747</v>
      </c>
    </row>
    <row r="47" spans="1:8" x14ac:dyDescent="0.2">
      <c r="A47" s="129" t="s">
        <v>198</v>
      </c>
      <c r="B47" s="122" t="s">
        <v>3</v>
      </c>
      <c r="C47" s="80">
        <v>13.782414659347754</v>
      </c>
      <c r="D47" s="80">
        <v>17.870146194459473</v>
      </c>
      <c r="E47" s="80">
        <v>17.056298878687514</v>
      </c>
      <c r="F47" s="22" t="s">
        <v>240</v>
      </c>
      <c r="G47" s="116">
        <v>23.754068501481981</v>
      </c>
      <c r="H47" s="117">
        <v>-4.5542286387353954</v>
      </c>
    </row>
    <row r="48" spans="1:8" x14ac:dyDescent="0.2">
      <c r="A48" s="125"/>
      <c r="B48" s="118" t="s">
        <v>241</v>
      </c>
      <c r="C48" s="82">
        <v>7.3868712389760471</v>
      </c>
      <c r="D48" s="82">
        <v>9.3119859348667013</v>
      </c>
      <c r="E48" s="82">
        <v>8.970870412551136</v>
      </c>
      <c r="F48" s="27"/>
      <c r="G48" s="128">
        <v>21.44343826134785</v>
      </c>
      <c r="H48" s="117">
        <v>-3.6631876884428323</v>
      </c>
    </row>
    <row r="49" spans="1:9" x14ac:dyDescent="0.2">
      <c r="A49" s="129" t="s">
        <v>199</v>
      </c>
      <c r="B49" s="122" t="s">
        <v>3</v>
      </c>
      <c r="C49" s="80">
        <v>13.016409659347756</v>
      </c>
      <c r="D49" s="80">
        <v>15.000097194459471</v>
      </c>
      <c r="E49" s="80">
        <v>12.029020945507664</v>
      </c>
      <c r="F49" s="22" t="s">
        <v>240</v>
      </c>
      <c r="G49" s="127">
        <v>-7.5857224817059858</v>
      </c>
      <c r="H49" s="124">
        <v>-19.807046650665853</v>
      </c>
    </row>
    <row r="50" spans="1:9" x14ac:dyDescent="0.2">
      <c r="A50" s="125"/>
      <c r="B50" s="118" t="s">
        <v>241</v>
      </c>
      <c r="C50" s="82">
        <v>6.4791162389760473</v>
      </c>
      <c r="D50" s="82">
        <v>7.7062389348667013</v>
      </c>
      <c r="E50" s="82">
        <v>6.1144262735061901</v>
      </c>
      <c r="F50" s="27"/>
      <c r="G50" s="119">
        <v>-5.6286992240703029</v>
      </c>
      <c r="H50" s="120">
        <v>-20.656155029899111</v>
      </c>
    </row>
    <row r="51" spans="1:9" x14ac:dyDescent="0.2">
      <c r="A51" s="129" t="s">
        <v>200</v>
      </c>
      <c r="B51" s="122" t="s">
        <v>3</v>
      </c>
      <c r="C51" s="80">
        <v>171.73617129673877</v>
      </c>
      <c r="D51" s="80">
        <v>212.43769997229739</v>
      </c>
      <c r="E51" s="80">
        <v>280.72431945708195</v>
      </c>
      <c r="F51" s="22" t="s">
        <v>240</v>
      </c>
      <c r="G51" s="127">
        <v>63.462546845780793</v>
      </c>
      <c r="H51" s="124">
        <v>32.144303715248924</v>
      </c>
    </row>
    <row r="52" spans="1:9" x14ac:dyDescent="0.2">
      <c r="A52" s="125"/>
      <c r="B52" s="118" t="s">
        <v>241</v>
      </c>
      <c r="C52" s="82">
        <v>70.838934194880238</v>
      </c>
      <c r="D52" s="82">
        <v>85.254580674333511</v>
      </c>
      <c r="E52" s="82">
        <v>113.68537739000286</v>
      </c>
      <c r="F52" s="27"/>
      <c r="G52" s="119">
        <v>60.484313721110823</v>
      </c>
      <c r="H52" s="120">
        <v>33.348116301542774</v>
      </c>
    </row>
    <row r="53" spans="1:9" x14ac:dyDescent="0.2">
      <c r="A53" s="121" t="s">
        <v>24</v>
      </c>
      <c r="B53" s="122" t="s">
        <v>3</v>
      </c>
      <c r="C53" s="80">
        <v>392.05449791217302</v>
      </c>
      <c r="D53" s="80">
        <v>347.46677183351369</v>
      </c>
      <c r="E53" s="80">
        <v>343.47558301828735</v>
      </c>
      <c r="F53" s="22" t="s">
        <v>240</v>
      </c>
      <c r="G53" s="116">
        <v>-12.390857687537149</v>
      </c>
      <c r="H53" s="117">
        <v>-1.148653378901713</v>
      </c>
      <c r="I53" s="130"/>
    </row>
    <row r="54" spans="1:9" ht="13.5" thickBot="1" x14ac:dyDescent="0.25">
      <c r="A54" s="131"/>
      <c r="B54" s="132" t="s">
        <v>241</v>
      </c>
      <c r="C54" s="86">
        <v>183.88459248771258</v>
      </c>
      <c r="D54" s="86">
        <v>176.06635721840038</v>
      </c>
      <c r="E54" s="86">
        <v>169.50411878207427</v>
      </c>
      <c r="F54" s="44"/>
      <c r="G54" s="133">
        <v>-7.8203798975703904</v>
      </c>
      <c r="H54" s="134">
        <v>-3.7271393240595216</v>
      </c>
      <c r="I54" s="130"/>
    </row>
    <row r="55" spans="1:9" x14ac:dyDescent="0.2">
      <c r="A55" s="137"/>
      <c r="B55" s="138"/>
      <c r="C55" s="21"/>
      <c r="D55" s="21"/>
      <c r="E55" s="21"/>
      <c r="F55" s="63"/>
      <c r="G55" s="128"/>
      <c r="H55" s="136"/>
      <c r="I55" s="130"/>
    </row>
    <row r="56" spans="1:9" x14ac:dyDescent="0.2">
      <c r="A56" s="137"/>
      <c r="B56" s="138"/>
      <c r="C56" s="21"/>
      <c r="D56" s="21"/>
      <c r="E56" s="21"/>
      <c r="F56" s="63"/>
      <c r="G56" s="128"/>
      <c r="H56" s="136"/>
      <c r="I56" s="130"/>
    </row>
    <row r="57" spans="1:9" x14ac:dyDescent="0.2">
      <c r="A57" s="137"/>
      <c r="B57" s="138"/>
      <c r="C57" s="21"/>
      <c r="D57" s="21"/>
      <c r="E57" s="21"/>
      <c r="F57" s="63"/>
      <c r="G57" s="128"/>
      <c r="H57" s="136"/>
      <c r="I57" s="130"/>
    </row>
    <row r="58" spans="1:9" x14ac:dyDescent="0.2">
      <c r="A58" s="137"/>
      <c r="B58" s="138"/>
      <c r="C58" s="21"/>
      <c r="D58" s="21"/>
      <c r="E58" s="21"/>
      <c r="F58" s="63"/>
      <c r="G58" s="128"/>
      <c r="H58" s="136"/>
      <c r="I58" s="130"/>
    </row>
    <row r="59" spans="1:9" x14ac:dyDescent="0.2">
      <c r="A59" s="139"/>
      <c r="B59" s="140"/>
      <c r="C59" s="49"/>
      <c r="D59" s="49"/>
      <c r="E59" s="49"/>
      <c r="F59" s="49"/>
      <c r="G59" s="141"/>
      <c r="H59" s="142"/>
      <c r="I59" s="130"/>
    </row>
    <row r="60" spans="1:9" x14ac:dyDescent="0.2">
      <c r="A60" s="143"/>
      <c r="B60" s="143"/>
      <c r="C60" s="143"/>
      <c r="D60" s="143"/>
      <c r="E60" s="143"/>
      <c r="F60" s="143"/>
      <c r="G60" s="143"/>
      <c r="H60" s="143"/>
    </row>
    <row r="61" spans="1:9" ht="12.75" customHeight="1" x14ac:dyDescent="0.2">
      <c r="A61" s="144" t="s">
        <v>242</v>
      </c>
      <c r="G61" s="145"/>
      <c r="H61" s="212">
        <v>21</v>
      </c>
    </row>
    <row r="62" spans="1:9" ht="12.75" customHeight="1" x14ac:dyDescent="0.2">
      <c r="A62" s="144" t="s">
        <v>243</v>
      </c>
      <c r="G62" s="145"/>
      <c r="H62" s="213"/>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6" display="Tilbake til innholdsfortegnelsen" xr:uid="{00000000-0004-0000-10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8"/>
  <sheetViews>
    <sheetView showGridLines="0" showRowColHeaders="0" zoomScaleNormal="100" workbookViewId="0"/>
  </sheetViews>
  <sheetFormatPr defaultColWidth="11.42578125" defaultRowHeight="12.75" x14ac:dyDescent="0.2"/>
  <cols>
    <col min="1" max="1" width="26.42578125" style="98" customWidth="1"/>
    <col min="2" max="2" width="8.140625" style="98" customWidth="1"/>
    <col min="3" max="4" width="10.42578125" style="98" customWidth="1"/>
    <col min="5" max="5" width="9.85546875" style="98" customWidth="1"/>
    <col min="6" max="6" width="1.5703125" style="98" customWidth="1"/>
    <col min="7" max="7" width="7.5703125" style="98" customWidth="1"/>
    <col min="8" max="8" width="8.85546875" style="98" customWidth="1"/>
    <col min="9" max="16384" width="11.42578125" style="98"/>
  </cols>
  <sheetData>
    <row r="1" spans="1:8" ht="5.25" customHeight="1" x14ac:dyDescent="0.2"/>
    <row r="2" spans="1:8" x14ac:dyDescent="0.2">
      <c r="A2" s="92" t="s">
        <v>0</v>
      </c>
      <c r="B2" s="99"/>
      <c r="C2" s="99"/>
      <c r="D2" s="99"/>
      <c r="E2" s="99"/>
      <c r="F2" s="99"/>
      <c r="G2" s="99"/>
    </row>
    <row r="3" spans="1:8" ht="6" customHeight="1" x14ac:dyDescent="0.2">
      <c r="A3" s="3"/>
      <c r="B3" s="99"/>
      <c r="C3" s="99"/>
      <c r="D3" s="99"/>
      <c r="E3" s="99"/>
      <c r="F3" s="99"/>
      <c r="G3" s="99"/>
    </row>
    <row r="4" spans="1:8" ht="16.5" thickBot="1" x14ac:dyDescent="0.3">
      <c r="A4" s="100" t="s">
        <v>214</v>
      </c>
      <c r="B4" s="101"/>
      <c r="C4" s="101"/>
      <c r="D4" s="101"/>
      <c r="E4" s="101"/>
      <c r="F4" s="101"/>
      <c r="G4" s="101"/>
      <c r="H4" s="102"/>
    </row>
    <row r="5" spans="1:8" x14ac:dyDescent="0.2">
      <c r="A5" s="103"/>
      <c r="B5" s="104"/>
      <c r="C5" s="105"/>
      <c r="D5" s="104"/>
      <c r="E5" s="106"/>
      <c r="F5" s="107"/>
      <c r="G5" s="214" t="s">
        <v>1</v>
      </c>
      <c r="H5" s="215"/>
    </row>
    <row r="6" spans="1:8" x14ac:dyDescent="0.2">
      <c r="A6" s="108"/>
      <c r="B6" s="109"/>
      <c r="C6" s="110" t="s">
        <v>235</v>
      </c>
      <c r="D6" s="111" t="s">
        <v>236</v>
      </c>
      <c r="E6" s="111" t="s">
        <v>237</v>
      </c>
      <c r="F6" s="112"/>
      <c r="G6" s="113" t="s">
        <v>238</v>
      </c>
      <c r="H6" s="114" t="s">
        <v>239</v>
      </c>
    </row>
    <row r="7" spans="1:8" ht="12.75" customHeight="1" x14ac:dyDescent="0.2">
      <c r="A7" s="216" t="s">
        <v>201</v>
      </c>
      <c r="B7" s="115" t="s">
        <v>3</v>
      </c>
      <c r="C7" s="20">
        <v>1922</v>
      </c>
      <c r="D7" s="20">
        <v>2198</v>
      </c>
      <c r="E7" s="79">
        <v>2599.0758538075265</v>
      </c>
      <c r="F7" s="22" t="s">
        <v>240</v>
      </c>
      <c r="G7" s="116">
        <v>35.227671894252154</v>
      </c>
      <c r="H7" s="117">
        <v>18.247309090424309</v>
      </c>
    </row>
    <row r="8" spans="1:8" ht="12.75" customHeight="1" x14ac:dyDescent="0.2">
      <c r="A8" s="217"/>
      <c r="B8" s="118" t="s">
        <v>241</v>
      </c>
      <c r="C8" s="26">
        <v>914</v>
      </c>
      <c r="D8" s="26">
        <v>1048</v>
      </c>
      <c r="E8" s="26">
        <v>1238.1462747778537</v>
      </c>
      <c r="F8" s="27"/>
      <c r="G8" s="119">
        <v>35.464581485541999</v>
      </c>
      <c r="H8" s="120">
        <v>18.143728509337194</v>
      </c>
    </row>
    <row r="9" spans="1:8" x14ac:dyDescent="0.2">
      <c r="A9" s="121" t="s">
        <v>202</v>
      </c>
      <c r="B9" s="122" t="s">
        <v>3</v>
      </c>
      <c r="C9" s="20">
        <v>584</v>
      </c>
      <c r="D9" s="20">
        <v>608</v>
      </c>
      <c r="E9" s="20">
        <v>667.40534422035705</v>
      </c>
      <c r="F9" s="22" t="s">
        <v>240</v>
      </c>
      <c r="G9" s="123">
        <v>14.281737024033745</v>
      </c>
      <c r="H9" s="124">
        <v>9.770615825716618</v>
      </c>
    </row>
    <row r="10" spans="1:8" x14ac:dyDescent="0.2">
      <c r="A10" s="125"/>
      <c r="B10" s="118" t="s">
        <v>241</v>
      </c>
      <c r="C10" s="26">
        <v>263</v>
      </c>
      <c r="D10" s="26">
        <v>310</v>
      </c>
      <c r="E10" s="26">
        <v>325.92857142857144</v>
      </c>
      <c r="F10" s="27"/>
      <c r="G10" s="126">
        <v>23.927213470939705</v>
      </c>
      <c r="H10" s="120">
        <v>5.1382488479262634</v>
      </c>
    </row>
    <row r="11" spans="1:8" x14ac:dyDescent="0.2">
      <c r="A11" s="121" t="s">
        <v>203</v>
      </c>
      <c r="B11" s="122" t="s">
        <v>3</v>
      </c>
      <c r="C11" s="20">
        <v>174</v>
      </c>
      <c r="D11" s="20">
        <v>162</v>
      </c>
      <c r="E11" s="20">
        <v>205.36092059838893</v>
      </c>
      <c r="F11" s="22" t="s">
        <v>240</v>
      </c>
      <c r="G11" s="127">
        <v>18.023517585280999</v>
      </c>
      <c r="H11" s="124">
        <v>26.766000369375888</v>
      </c>
    </row>
    <row r="12" spans="1:8" x14ac:dyDescent="0.2">
      <c r="A12" s="125"/>
      <c r="B12" s="118" t="s">
        <v>241</v>
      </c>
      <c r="C12" s="26">
        <v>79</v>
      </c>
      <c r="D12" s="26">
        <v>75</v>
      </c>
      <c r="E12" s="26">
        <v>94.454545454545453</v>
      </c>
      <c r="F12" s="27"/>
      <c r="G12" s="119">
        <v>19.562715765247418</v>
      </c>
      <c r="H12" s="120">
        <v>25.939393939393923</v>
      </c>
    </row>
    <row r="13" spans="1:8" x14ac:dyDescent="0.2">
      <c r="A13" s="121" t="s">
        <v>204</v>
      </c>
      <c r="B13" s="122" t="s">
        <v>3</v>
      </c>
      <c r="C13" s="20">
        <v>91</v>
      </c>
      <c r="D13" s="20">
        <v>82</v>
      </c>
      <c r="E13" s="20">
        <v>69.545454545454533</v>
      </c>
      <c r="F13" s="22" t="s">
        <v>240</v>
      </c>
      <c r="G13" s="116">
        <v>-23.576423576423593</v>
      </c>
      <c r="H13" s="117">
        <v>-15.18847006651886</v>
      </c>
    </row>
    <row r="14" spans="1:8" x14ac:dyDescent="0.2">
      <c r="A14" s="125"/>
      <c r="B14" s="118" t="s">
        <v>241</v>
      </c>
      <c r="C14" s="26">
        <v>44</v>
      </c>
      <c r="D14" s="26">
        <v>44</v>
      </c>
      <c r="E14" s="26">
        <v>36</v>
      </c>
      <c r="F14" s="27"/>
      <c r="G14" s="128">
        <v>-18.181818181818173</v>
      </c>
      <c r="H14" s="117">
        <v>-18.181818181818173</v>
      </c>
    </row>
    <row r="15" spans="1:8" x14ac:dyDescent="0.2">
      <c r="A15" s="121" t="s">
        <v>205</v>
      </c>
      <c r="B15" s="122" t="s">
        <v>3</v>
      </c>
      <c r="C15" s="20">
        <v>9</v>
      </c>
      <c r="D15" s="20">
        <v>15</v>
      </c>
      <c r="E15" s="20">
        <v>19.333333333333336</v>
      </c>
      <c r="F15" s="22" t="s">
        <v>240</v>
      </c>
      <c r="G15" s="127">
        <v>114.81481481481484</v>
      </c>
      <c r="H15" s="124">
        <v>28.888888888888886</v>
      </c>
    </row>
    <row r="16" spans="1:8" x14ac:dyDescent="0.2">
      <c r="A16" s="125"/>
      <c r="B16" s="118" t="s">
        <v>241</v>
      </c>
      <c r="C16" s="26">
        <v>4</v>
      </c>
      <c r="D16" s="26">
        <v>6</v>
      </c>
      <c r="E16" s="26">
        <v>8</v>
      </c>
      <c r="F16" s="27"/>
      <c r="G16" s="119">
        <v>100</v>
      </c>
      <c r="H16" s="120">
        <v>33.333333333333314</v>
      </c>
    </row>
    <row r="17" spans="1:9" x14ac:dyDescent="0.2">
      <c r="A17" s="121" t="s">
        <v>206</v>
      </c>
      <c r="B17" s="122" t="s">
        <v>3</v>
      </c>
      <c r="C17" s="20">
        <v>86</v>
      </c>
      <c r="D17" s="20">
        <v>94</v>
      </c>
      <c r="E17" s="20">
        <v>91.906666666666652</v>
      </c>
      <c r="F17" s="22" t="s">
        <v>240</v>
      </c>
      <c r="G17" s="127">
        <v>6.8682170542635532</v>
      </c>
      <c r="H17" s="124">
        <v>-2.2269503546099401</v>
      </c>
    </row>
    <row r="18" spans="1:9" x14ac:dyDescent="0.2">
      <c r="A18" s="125"/>
      <c r="B18" s="118" t="s">
        <v>241</v>
      </c>
      <c r="C18" s="26">
        <v>50</v>
      </c>
      <c r="D18" s="26">
        <v>51</v>
      </c>
      <c r="E18" s="26">
        <v>51</v>
      </c>
      <c r="F18" s="27"/>
      <c r="G18" s="119">
        <v>2</v>
      </c>
      <c r="H18" s="120">
        <v>0</v>
      </c>
    </row>
    <row r="19" spans="1:9" x14ac:dyDescent="0.2">
      <c r="A19" s="121" t="s">
        <v>207</v>
      </c>
      <c r="B19" s="122" t="s">
        <v>3</v>
      </c>
      <c r="C19" s="20">
        <v>985</v>
      </c>
      <c r="D19" s="20">
        <v>1241</v>
      </c>
      <c r="E19" s="20">
        <v>1555.9189647544324</v>
      </c>
      <c r="F19" s="22" t="s">
        <v>240</v>
      </c>
      <c r="G19" s="116">
        <v>57.961316218724107</v>
      </c>
      <c r="H19" s="117">
        <v>25.376226007609375</v>
      </c>
    </row>
    <row r="20" spans="1:9" ht="13.5" thickBot="1" x14ac:dyDescent="0.25">
      <c r="A20" s="131"/>
      <c r="B20" s="132" t="s">
        <v>241</v>
      </c>
      <c r="C20" s="43">
        <v>479</v>
      </c>
      <c r="D20" s="43">
        <v>565</v>
      </c>
      <c r="E20" s="43">
        <v>723.76315789473688</v>
      </c>
      <c r="F20" s="44"/>
      <c r="G20" s="133">
        <v>51.098780353807285</v>
      </c>
      <c r="H20" s="134">
        <v>28.099673963670227</v>
      </c>
    </row>
    <row r="25" spans="1:9" x14ac:dyDescent="0.2">
      <c r="I25" s="130"/>
    </row>
    <row r="26" spans="1:9" x14ac:dyDescent="0.2">
      <c r="I26" s="130"/>
    </row>
    <row r="27" spans="1:9" x14ac:dyDescent="0.2">
      <c r="A27" s="135"/>
      <c r="B27" s="135"/>
      <c r="C27" s="64"/>
      <c r="D27" s="64"/>
      <c r="E27" s="21"/>
      <c r="F27" s="59"/>
      <c r="G27" s="128"/>
      <c r="H27" s="136"/>
      <c r="I27" s="130"/>
    </row>
    <row r="28" spans="1:9" x14ac:dyDescent="0.2">
      <c r="A28" s="135"/>
      <c r="B28" s="135"/>
      <c r="C28" s="64"/>
      <c r="D28" s="64"/>
      <c r="E28" s="21"/>
      <c r="F28" s="59"/>
      <c r="G28" s="128"/>
      <c r="H28" s="136"/>
      <c r="I28" s="130"/>
    </row>
    <row r="29" spans="1:9" x14ac:dyDescent="0.2">
      <c r="A29" s="135"/>
      <c r="B29" s="135"/>
      <c r="C29" s="64"/>
      <c r="D29" s="64"/>
      <c r="E29" s="21"/>
      <c r="F29" s="59"/>
      <c r="G29" s="128"/>
      <c r="H29" s="136"/>
      <c r="I29" s="130"/>
    </row>
    <row r="30" spans="1:9" x14ac:dyDescent="0.2">
      <c r="A30" s="137"/>
      <c r="B30" s="138"/>
      <c r="C30" s="21"/>
      <c r="D30" s="21"/>
      <c r="E30" s="21"/>
      <c r="F30" s="63"/>
      <c r="G30" s="128"/>
      <c r="H30" s="136"/>
      <c r="I30" s="130"/>
    </row>
    <row r="31" spans="1:9" x14ac:dyDescent="0.2">
      <c r="A31" s="139"/>
      <c r="B31" s="140"/>
      <c r="C31" s="49"/>
      <c r="D31" s="55"/>
      <c r="E31" s="49"/>
      <c r="F31" s="49"/>
      <c r="G31" s="141"/>
      <c r="H31" s="142"/>
      <c r="I31" s="130"/>
    </row>
    <row r="32" spans="1:9" ht="16.5" thickBot="1" x14ac:dyDescent="0.3">
      <c r="A32" s="100" t="s">
        <v>215</v>
      </c>
      <c r="B32" s="101"/>
      <c r="C32" s="101"/>
      <c r="D32" s="101"/>
      <c r="E32" s="101"/>
      <c r="F32" s="101"/>
      <c r="G32" s="101"/>
      <c r="H32" s="102"/>
    </row>
    <row r="33" spans="1:8" x14ac:dyDescent="0.2">
      <c r="A33" s="103"/>
      <c r="B33" s="104"/>
      <c r="C33" s="218" t="s">
        <v>16</v>
      </c>
      <c r="D33" s="214"/>
      <c r="E33" s="214"/>
      <c r="F33" s="219"/>
      <c r="G33" s="214" t="s">
        <v>1</v>
      </c>
      <c r="H33" s="215"/>
    </row>
    <row r="34" spans="1:8" x14ac:dyDescent="0.2">
      <c r="A34" s="108"/>
      <c r="B34" s="109"/>
      <c r="C34" s="110" t="s">
        <v>235</v>
      </c>
      <c r="D34" s="111" t="s">
        <v>236</v>
      </c>
      <c r="E34" s="111" t="s">
        <v>237</v>
      </c>
      <c r="F34" s="112"/>
      <c r="G34" s="113" t="s">
        <v>238</v>
      </c>
      <c r="H34" s="114" t="s">
        <v>239</v>
      </c>
    </row>
    <row r="35" spans="1:8" ht="12.75" customHeight="1" x14ac:dyDescent="0.2">
      <c r="A35" s="216" t="s">
        <v>201</v>
      </c>
      <c r="B35" s="115" t="s">
        <v>3</v>
      </c>
      <c r="C35" s="80">
        <v>604.64367061974212</v>
      </c>
      <c r="D35" s="80">
        <v>653.27095088339615</v>
      </c>
      <c r="E35" s="81">
        <v>748.15269359427487</v>
      </c>
      <c r="F35" s="22" t="s">
        <v>240</v>
      </c>
      <c r="G35" s="116">
        <v>23.734478660372019</v>
      </c>
      <c r="H35" s="117">
        <v>14.52410253089829</v>
      </c>
    </row>
    <row r="36" spans="1:8" ht="12.75" customHeight="1" x14ac:dyDescent="0.2">
      <c r="A36" s="217"/>
      <c r="B36" s="118" t="s">
        <v>241</v>
      </c>
      <c r="C36" s="82">
        <v>306.68514386652657</v>
      </c>
      <c r="D36" s="82">
        <v>364.71920635729759</v>
      </c>
      <c r="E36" s="82">
        <v>404.12520572816993</v>
      </c>
      <c r="F36" s="27"/>
      <c r="G36" s="119">
        <v>31.772018896373595</v>
      </c>
      <c r="H36" s="120">
        <v>10.804476069260843</v>
      </c>
    </row>
    <row r="37" spans="1:8" x14ac:dyDescent="0.2">
      <c r="A37" s="121" t="s">
        <v>202</v>
      </c>
      <c r="B37" s="122" t="s">
        <v>3</v>
      </c>
      <c r="C37" s="80">
        <v>308.46656184659787</v>
      </c>
      <c r="D37" s="80">
        <v>310.56113145390185</v>
      </c>
      <c r="E37" s="80">
        <v>334.02031087574954</v>
      </c>
      <c r="F37" s="22" t="s">
        <v>240</v>
      </c>
      <c r="G37" s="123">
        <v>8.2841228806705089</v>
      </c>
      <c r="H37" s="124">
        <v>7.5538040810267546</v>
      </c>
    </row>
    <row r="38" spans="1:8" x14ac:dyDescent="0.2">
      <c r="A38" s="125"/>
      <c r="B38" s="118" t="s">
        <v>241</v>
      </c>
      <c r="C38" s="82">
        <v>147.85907821405488</v>
      </c>
      <c r="D38" s="82">
        <v>183.74114836742868</v>
      </c>
      <c r="E38" s="82">
        <v>183.30472243369593</v>
      </c>
      <c r="F38" s="27"/>
      <c r="G38" s="126">
        <v>23.972585686167051</v>
      </c>
      <c r="H38" s="120">
        <v>-0.23752215418836897</v>
      </c>
    </row>
    <row r="39" spans="1:8" x14ac:dyDescent="0.2">
      <c r="A39" s="121" t="s">
        <v>203</v>
      </c>
      <c r="B39" s="122" t="s">
        <v>3</v>
      </c>
      <c r="C39" s="80">
        <v>88.260294782787156</v>
      </c>
      <c r="D39" s="80">
        <v>70.107496227077348</v>
      </c>
      <c r="E39" s="80">
        <v>81.218601658467122</v>
      </c>
      <c r="F39" s="22" t="s">
        <v>240</v>
      </c>
      <c r="G39" s="127">
        <v>-7.9783249553493789</v>
      </c>
      <c r="H39" s="124">
        <v>15.84866958506268</v>
      </c>
    </row>
    <row r="40" spans="1:8" x14ac:dyDescent="0.2">
      <c r="A40" s="125"/>
      <c r="B40" s="118" t="s">
        <v>241</v>
      </c>
      <c r="C40" s="82">
        <v>50.874265011409506</v>
      </c>
      <c r="D40" s="82">
        <v>41.07971072254059</v>
      </c>
      <c r="E40" s="82">
        <v>47.32914749801612</v>
      </c>
      <c r="F40" s="27"/>
      <c r="G40" s="119">
        <v>-6.9683906246081904</v>
      </c>
      <c r="H40" s="120">
        <v>15.212952247120953</v>
      </c>
    </row>
    <row r="41" spans="1:8" x14ac:dyDescent="0.2">
      <c r="A41" s="121" t="s">
        <v>204</v>
      </c>
      <c r="B41" s="122" t="s">
        <v>3</v>
      </c>
      <c r="C41" s="80">
        <v>37.832628796081949</v>
      </c>
      <c r="D41" s="80">
        <v>33.731899111737732</v>
      </c>
      <c r="E41" s="80">
        <v>28.092611449694591</v>
      </c>
      <c r="F41" s="22" t="s">
        <v>240</v>
      </c>
      <c r="G41" s="116">
        <v>-25.745018668636803</v>
      </c>
      <c r="H41" s="117">
        <v>-16.717966703750847</v>
      </c>
    </row>
    <row r="42" spans="1:8" x14ac:dyDescent="0.2">
      <c r="A42" s="125"/>
      <c r="B42" s="118" t="s">
        <v>241</v>
      </c>
      <c r="C42" s="82">
        <v>20.763486651756864</v>
      </c>
      <c r="D42" s="82">
        <v>23.025731962810834</v>
      </c>
      <c r="E42" s="82">
        <v>17.735213554211988</v>
      </c>
      <c r="F42" s="27"/>
      <c r="G42" s="128">
        <v>-14.584607818208823</v>
      </c>
      <c r="H42" s="117">
        <v>-22.976548225019002</v>
      </c>
    </row>
    <row r="43" spans="1:8" x14ac:dyDescent="0.2">
      <c r="A43" s="121" t="s">
        <v>205</v>
      </c>
      <c r="B43" s="122" t="s">
        <v>3</v>
      </c>
      <c r="C43" s="80">
        <v>5.5139225422974212</v>
      </c>
      <c r="D43" s="80">
        <v>4.9612889545339609</v>
      </c>
      <c r="E43" s="80">
        <v>3.0121035658709734</v>
      </c>
      <c r="F43" s="22" t="s">
        <v>240</v>
      </c>
      <c r="G43" s="127">
        <v>-45.372762443341188</v>
      </c>
      <c r="H43" s="124">
        <v>-39.287882776545203</v>
      </c>
    </row>
    <row r="44" spans="1:8" x14ac:dyDescent="0.2">
      <c r="A44" s="125"/>
      <c r="B44" s="118" t="s">
        <v>241</v>
      </c>
      <c r="C44" s="82">
        <v>3.0403692359652656</v>
      </c>
      <c r="D44" s="82">
        <v>3.9000572189729761</v>
      </c>
      <c r="E44" s="82">
        <v>2.0736025077445692</v>
      </c>
      <c r="F44" s="27"/>
      <c r="G44" s="119">
        <v>-31.797674992385069</v>
      </c>
      <c r="H44" s="120">
        <v>-46.831484993170882</v>
      </c>
    </row>
    <row r="45" spans="1:8" x14ac:dyDescent="0.2">
      <c r="A45" s="121" t="s">
        <v>206</v>
      </c>
      <c r="B45" s="122" t="s">
        <v>3</v>
      </c>
      <c r="C45" s="80">
        <v>37.334640711487104</v>
      </c>
      <c r="D45" s="80">
        <v>43.872952772669812</v>
      </c>
      <c r="E45" s="80">
        <v>38.998106812100694</v>
      </c>
      <c r="F45" s="22" t="s">
        <v>240</v>
      </c>
      <c r="G45" s="127">
        <v>4.4555567401021676</v>
      </c>
      <c r="H45" s="124">
        <v>-11.111278481365062</v>
      </c>
    </row>
    <row r="46" spans="1:8" x14ac:dyDescent="0.2">
      <c r="A46" s="125"/>
      <c r="B46" s="118" t="s">
        <v>241</v>
      </c>
      <c r="C46" s="82">
        <v>19.322774179826329</v>
      </c>
      <c r="D46" s="82">
        <v>29.719286094864877</v>
      </c>
      <c r="E46" s="82">
        <v>23.95143453872285</v>
      </c>
      <c r="F46" s="27"/>
      <c r="G46" s="119">
        <v>23.954429709834372</v>
      </c>
      <c r="H46" s="120">
        <v>-19.40777291127003</v>
      </c>
    </row>
    <row r="47" spans="1:8" x14ac:dyDescent="0.2">
      <c r="A47" s="121" t="s">
        <v>207</v>
      </c>
      <c r="B47" s="122" t="s">
        <v>3</v>
      </c>
      <c r="C47" s="80">
        <v>127.23562194049052</v>
      </c>
      <c r="D47" s="80">
        <v>190.03618236347546</v>
      </c>
      <c r="E47" s="80">
        <v>282.2950431293786</v>
      </c>
      <c r="F47" s="22" t="s">
        <v>240</v>
      </c>
      <c r="G47" s="116">
        <v>121.86793197066388</v>
      </c>
      <c r="H47" s="117">
        <v>48.548049965265506</v>
      </c>
    </row>
    <row r="48" spans="1:8" ht="13.5" thickBot="1" x14ac:dyDescent="0.25">
      <c r="A48" s="131"/>
      <c r="B48" s="132" t="s">
        <v>241</v>
      </c>
      <c r="C48" s="86">
        <v>64.825170573513731</v>
      </c>
      <c r="D48" s="86">
        <v>83.25327199067965</v>
      </c>
      <c r="E48" s="86">
        <v>129.73108519577846</v>
      </c>
      <c r="F48" s="44"/>
      <c r="G48" s="133">
        <v>100.12455663137735</v>
      </c>
      <c r="H48" s="134">
        <v>55.827010871479132</v>
      </c>
    </row>
    <row r="53" spans="1:9" x14ac:dyDescent="0.2">
      <c r="I53" s="130"/>
    </row>
    <row r="54" spans="1:9" x14ac:dyDescent="0.2">
      <c r="I54" s="130"/>
    </row>
    <row r="55" spans="1:9" x14ac:dyDescent="0.2">
      <c r="A55" s="137"/>
      <c r="B55" s="138"/>
      <c r="C55" s="21"/>
      <c r="D55" s="21"/>
      <c r="E55" s="21"/>
      <c r="F55" s="63"/>
      <c r="G55" s="128"/>
      <c r="H55" s="136"/>
      <c r="I55" s="130"/>
    </row>
    <row r="56" spans="1:9" x14ac:dyDescent="0.2">
      <c r="A56" s="137"/>
      <c r="B56" s="138"/>
      <c r="C56" s="21"/>
      <c r="D56" s="21"/>
      <c r="E56" s="21"/>
      <c r="F56" s="63"/>
      <c r="G56" s="128"/>
      <c r="H56" s="136"/>
      <c r="I56" s="130"/>
    </row>
    <row r="57" spans="1:9" x14ac:dyDescent="0.2">
      <c r="A57" s="137"/>
      <c r="B57" s="138"/>
      <c r="C57" s="21"/>
      <c r="D57" s="21"/>
      <c r="E57" s="21"/>
      <c r="F57" s="63"/>
      <c r="G57" s="128"/>
      <c r="H57" s="136"/>
      <c r="I57" s="130"/>
    </row>
    <row r="58" spans="1:9" x14ac:dyDescent="0.2">
      <c r="A58" s="137"/>
      <c r="B58" s="138"/>
      <c r="C58" s="21"/>
      <c r="D58" s="21"/>
      <c r="E58" s="21"/>
      <c r="F58" s="63"/>
      <c r="G58" s="128"/>
      <c r="H58" s="136"/>
      <c r="I58" s="130"/>
    </row>
    <row r="59" spans="1:9" x14ac:dyDescent="0.2">
      <c r="A59" s="139"/>
      <c r="B59" s="140"/>
      <c r="C59" s="49"/>
      <c r="D59" s="49"/>
      <c r="E59" s="49"/>
      <c r="F59" s="49"/>
      <c r="G59" s="141"/>
      <c r="H59" s="142"/>
      <c r="I59" s="130"/>
    </row>
    <row r="60" spans="1:9" x14ac:dyDescent="0.2">
      <c r="A60" s="143"/>
      <c r="B60" s="143"/>
      <c r="C60" s="143"/>
      <c r="D60" s="143"/>
      <c r="E60" s="143"/>
      <c r="F60" s="143"/>
      <c r="G60" s="143"/>
      <c r="H60" s="143"/>
    </row>
    <row r="61" spans="1:9" ht="12.75" customHeight="1" x14ac:dyDescent="0.2">
      <c r="A61" s="144" t="s">
        <v>242</v>
      </c>
      <c r="G61" s="145"/>
      <c r="H61" s="212">
        <v>22</v>
      </c>
    </row>
    <row r="62" spans="1:9" ht="12.75" customHeight="1" x14ac:dyDescent="0.2">
      <c r="A62" s="144" t="s">
        <v>243</v>
      </c>
      <c r="G62" s="145"/>
      <c r="H62" s="213"/>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8" display="Tilbake til innholdsfortegnelsen" xr:uid="{00000000-0004-0000-1100-000000000000}"/>
  </hyperlinks>
  <pageMargins left="0.78740157480314965" right="0.78740157480314965" top="0.98425196850393704" bottom="0.19685039370078741" header="3.937007874015748E-2" footer="3.937007874015748E-2"/>
  <pageSetup paperSize="9" scale="95"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8"/>
  <sheetViews>
    <sheetView showGridLines="0" showRowColHeaders="0" zoomScaleNormal="100" workbookViewId="0"/>
  </sheetViews>
  <sheetFormatPr defaultColWidth="11.42578125" defaultRowHeight="12.75" x14ac:dyDescent="0.2"/>
  <cols>
    <col min="1" max="1" width="26.42578125" style="98" customWidth="1"/>
    <col min="2" max="2" width="8.140625" style="98" customWidth="1"/>
    <col min="3" max="4" width="10.42578125" style="98" customWidth="1"/>
    <col min="5" max="5" width="9.85546875" style="98" customWidth="1"/>
    <col min="6" max="6" width="1.5703125" style="98" customWidth="1"/>
    <col min="7" max="7" width="7.5703125" style="98" customWidth="1"/>
    <col min="8" max="8" width="8.85546875" style="98" customWidth="1"/>
    <col min="9" max="16384" width="11.42578125" style="98"/>
  </cols>
  <sheetData>
    <row r="1" spans="1:8" ht="5.25" customHeight="1" x14ac:dyDescent="0.2"/>
    <row r="2" spans="1:8" x14ac:dyDescent="0.2">
      <c r="A2" s="92" t="s">
        <v>0</v>
      </c>
      <c r="B2" s="99"/>
      <c r="C2" s="99"/>
      <c r="D2" s="99"/>
      <c r="E2" s="99"/>
      <c r="F2" s="99"/>
      <c r="G2" s="99"/>
    </row>
    <row r="3" spans="1:8" ht="6" customHeight="1" x14ac:dyDescent="0.2">
      <c r="A3" s="3"/>
      <c r="B3" s="99"/>
      <c r="C3" s="99"/>
      <c r="D3" s="99"/>
      <c r="E3" s="99"/>
      <c r="F3" s="99"/>
      <c r="G3" s="99"/>
    </row>
    <row r="4" spans="1:8" ht="16.5" thickBot="1" x14ac:dyDescent="0.3">
      <c r="A4" s="100" t="s">
        <v>216</v>
      </c>
      <c r="B4" s="101"/>
      <c r="C4" s="101"/>
      <c r="D4" s="101"/>
      <c r="E4" s="101"/>
      <c r="F4" s="101"/>
      <c r="G4" s="101"/>
      <c r="H4" s="102"/>
    </row>
    <row r="5" spans="1:8" x14ac:dyDescent="0.2">
      <c r="A5" s="103"/>
      <c r="B5" s="104"/>
      <c r="C5" s="105"/>
      <c r="D5" s="104"/>
      <c r="E5" s="106"/>
      <c r="F5" s="107"/>
      <c r="G5" s="214" t="s">
        <v>1</v>
      </c>
      <c r="H5" s="215"/>
    </row>
    <row r="6" spans="1:8" x14ac:dyDescent="0.2">
      <c r="A6" s="108"/>
      <c r="B6" s="109"/>
      <c r="C6" s="110" t="s">
        <v>235</v>
      </c>
      <c r="D6" s="111" t="s">
        <v>236</v>
      </c>
      <c r="E6" s="111" t="s">
        <v>237</v>
      </c>
      <c r="F6" s="112"/>
      <c r="G6" s="113" t="s">
        <v>238</v>
      </c>
      <c r="H6" s="114" t="s">
        <v>239</v>
      </c>
    </row>
    <row r="7" spans="1:8" ht="12.75" customHeight="1" x14ac:dyDescent="0.2">
      <c r="A7" s="216" t="s">
        <v>208</v>
      </c>
      <c r="B7" s="115" t="s">
        <v>3</v>
      </c>
      <c r="C7" s="20">
        <v>430654</v>
      </c>
      <c r="D7" s="20">
        <v>517184.1942857143</v>
      </c>
      <c r="E7" s="79">
        <v>691062.45396135456</v>
      </c>
      <c r="F7" s="22" t="s">
        <v>240</v>
      </c>
      <c r="G7" s="116">
        <v>60.468137753592089</v>
      </c>
      <c r="H7" s="117">
        <v>33.620180507601248</v>
      </c>
    </row>
    <row r="8" spans="1:8" ht="12.75" customHeight="1" x14ac:dyDescent="0.2">
      <c r="A8" s="217"/>
      <c r="B8" s="118" t="s">
        <v>241</v>
      </c>
      <c r="C8" s="26">
        <v>183760</v>
      </c>
      <c r="D8" s="26">
        <v>228326.07428571431</v>
      </c>
      <c r="E8" s="26">
        <v>301607.50943435158</v>
      </c>
      <c r="F8" s="27"/>
      <c r="G8" s="119">
        <v>64.13120887807554</v>
      </c>
      <c r="H8" s="120">
        <v>32.095079538282192</v>
      </c>
    </row>
    <row r="9" spans="1:8" x14ac:dyDescent="0.2">
      <c r="A9" s="121" t="s">
        <v>227</v>
      </c>
      <c r="B9" s="122" t="s">
        <v>3</v>
      </c>
      <c r="C9" s="20">
        <v>14329</v>
      </c>
      <c r="D9" s="20">
        <v>17725.239999999998</v>
      </c>
      <c r="E9" s="20">
        <v>22030.224281048781</v>
      </c>
      <c r="F9" s="22" t="s">
        <v>240</v>
      </c>
      <c r="G9" s="123">
        <v>53.745720434425152</v>
      </c>
      <c r="H9" s="124">
        <v>24.287311658678718</v>
      </c>
    </row>
    <row r="10" spans="1:8" x14ac:dyDescent="0.2">
      <c r="A10" s="125"/>
      <c r="B10" s="118" t="s">
        <v>241</v>
      </c>
      <c r="C10" s="26">
        <v>6585</v>
      </c>
      <c r="D10" s="26">
        <v>8004.18</v>
      </c>
      <c r="E10" s="26">
        <v>10006.154972067039</v>
      </c>
      <c r="F10" s="27"/>
      <c r="G10" s="126">
        <v>51.953758117950485</v>
      </c>
      <c r="H10" s="120">
        <v>25.011618580129863</v>
      </c>
    </row>
    <row r="11" spans="1:8" x14ac:dyDescent="0.2">
      <c r="A11" s="121" t="s">
        <v>230</v>
      </c>
      <c r="B11" s="122" t="s">
        <v>3</v>
      </c>
      <c r="C11" s="20">
        <v>242248</v>
      </c>
      <c r="D11" s="20">
        <v>305203.95199999999</v>
      </c>
      <c r="E11" s="20">
        <v>453992.15953938343</v>
      </c>
      <c r="F11" s="22" t="s">
        <v>240</v>
      </c>
      <c r="G11" s="127">
        <v>87.408011434308406</v>
      </c>
      <c r="H11" s="124">
        <v>48.750419699474747</v>
      </c>
    </row>
    <row r="12" spans="1:8" x14ac:dyDescent="0.2">
      <c r="A12" s="125"/>
      <c r="B12" s="118" t="s">
        <v>241</v>
      </c>
      <c r="C12" s="26">
        <v>90206</v>
      </c>
      <c r="D12" s="26">
        <v>130505.264</v>
      </c>
      <c r="E12" s="26">
        <v>184981.67894650204</v>
      </c>
      <c r="F12" s="27"/>
      <c r="G12" s="119">
        <v>105.0658259389642</v>
      </c>
      <c r="H12" s="120">
        <v>41.742695487365211</v>
      </c>
    </row>
    <row r="13" spans="1:8" x14ac:dyDescent="0.2">
      <c r="A13" s="121" t="s">
        <v>209</v>
      </c>
      <c r="B13" s="122" t="s">
        <v>3</v>
      </c>
      <c r="C13" s="20">
        <v>135335</v>
      </c>
      <c r="D13" s="20">
        <v>138143.95199999999</v>
      </c>
      <c r="E13" s="20">
        <v>162614.27128742638</v>
      </c>
      <c r="F13" s="22" t="s">
        <v>240</v>
      </c>
      <c r="G13" s="116">
        <v>20.156848773359727</v>
      </c>
      <c r="H13" s="117">
        <v>17.713637790980812</v>
      </c>
    </row>
    <row r="14" spans="1:8" x14ac:dyDescent="0.2">
      <c r="A14" s="125"/>
      <c r="B14" s="118" t="s">
        <v>241</v>
      </c>
      <c r="C14" s="26">
        <v>70881</v>
      </c>
      <c r="D14" s="26">
        <v>65511.263999999996</v>
      </c>
      <c r="E14" s="26">
        <v>79625.217832935567</v>
      </c>
      <c r="F14" s="27"/>
      <c r="G14" s="128">
        <v>12.336476394147326</v>
      </c>
      <c r="H14" s="117">
        <v>21.544316154448765</v>
      </c>
    </row>
    <row r="15" spans="1:8" x14ac:dyDescent="0.2">
      <c r="A15" s="121" t="s">
        <v>210</v>
      </c>
      <c r="B15" s="122" t="s">
        <v>3</v>
      </c>
      <c r="C15" s="20">
        <v>26769</v>
      </c>
      <c r="D15" s="20">
        <v>37676.991999999998</v>
      </c>
      <c r="E15" s="20">
        <v>55213.444003375902</v>
      </c>
      <c r="F15" s="22" t="s">
        <v>240</v>
      </c>
      <c r="G15" s="127">
        <v>106.25889649735103</v>
      </c>
      <c r="H15" s="124">
        <v>46.544193345837982</v>
      </c>
    </row>
    <row r="16" spans="1:8" x14ac:dyDescent="0.2">
      <c r="A16" s="125"/>
      <c r="B16" s="118" t="s">
        <v>241</v>
      </c>
      <c r="C16" s="26">
        <v>10285</v>
      </c>
      <c r="D16" s="26">
        <v>15935.544</v>
      </c>
      <c r="E16" s="26">
        <v>22593.287130434783</v>
      </c>
      <c r="F16" s="27"/>
      <c r="G16" s="119">
        <v>119.67221322736785</v>
      </c>
      <c r="H16" s="120">
        <v>41.779202080799905</v>
      </c>
    </row>
    <row r="17" spans="1:9" x14ac:dyDescent="0.2">
      <c r="A17" s="121" t="s">
        <v>211</v>
      </c>
      <c r="B17" s="122" t="s">
        <v>3</v>
      </c>
      <c r="C17" s="20">
        <v>28312</v>
      </c>
      <c r="D17" s="20">
        <v>39915.983999999997</v>
      </c>
      <c r="E17" s="20">
        <v>37674.269332092175</v>
      </c>
      <c r="F17" s="22" t="s">
        <v>240</v>
      </c>
      <c r="G17" s="116">
        <v>33.068201935900589</v>
      </c>
      <c r="H17" s="117">
        <v>-5.616082689851325</v>
      </c>
    </row>
    <row r="18" spans="1:9" ht="13.5" thickBot="1" x14ac:dyDescent="0.25">
      <c r="A18" s="131"/>
      <c r="B18" s="132" t="s">
        <v>241</v>
      </c>
      <c r="C18" s="43">
        <v>13086</v>
      </c>
      <c r="D18" s="43">
        <v>17647.088</v>
      </c>
      <c r="E18" s="43">
        <v>16901.01725984252</v>
      </c>
      <c r="F18" s="44"/>
      <c r="G18" s="133">
        <v>29.153425491689745</v>
      </c>
      <c r="H18" s="134">
        <v>-4.2277272043834131</v>
      </c>
    </row>
    <row r="25" spans="1:9" x14ac:dyDescent="0.2">
      <c r="I25" s="130"/>
    </row>
    <row r="26" spans="1:9" x14ac:dyDescent="0.2">
      <c r="I26" s="130"/>
    </row>
    <row r="27" spans="1:9" x14ac:dyDescent="0.2">
      <c r="A27" s="135"/>
      <c r="B27" s="135"/>
      <c r="C27" s="64"/>
      <c r="D27" s="64"/>
      <c r="E27" s="21"/>
      <c r="F27" s="59"/>
      <c r="G27" s="128"/>
      <c r="H27" s="136"/>
      <c r="I27" s="130"/>
    </row>
    <row r="28" spans="1:9" x14ac:dyDescent="0.2">
      <c r="A28" s="135"/>
      <c r="B28" s="135"/>
      <c r="C28" s="64"/>
      <c r="D28" s="64"/>
      <c r="E28" s="21"/>
      <c r="F28" s="59"/>
      <c r="G28" s="128"/>
      <c r="H28" s="136"/>
      <c r="I28" s="130"/>
    </row>
    <row r="29" spans="1:9" x14ac:dyDescent="0.2">
      <c r="A29" s="135"/>
      <c r="B29" s="135"/>
      <c r="C29" s="64"/>
      <c r="D29" s="64"/>
      <c r="E29" s="21"/>
      <c r="F29" s="59"/>
      <c r="G29" s="128"/>
      <c r="H29" s="136"/>
      <c r="I29" s="130"/>
    </row>
    <row r="30" spans="1:9" x14ac:dyDescent="0.2">
      <c r="A30" s="137"/>
      <c r="B30" s="138"/>
      <c r="C30" s="21"/>
      <c r="D30" s="21"/>
      <c r="E30" s="21"/>
      <c r="F30" s="63"/>
      <c r="G30" s="128"/>
      <c r="H30" s="136"/>
      <c r="I30" s="130"/>
    </row>
    <row r="31" spans="1:9" x14ac:dyDescent="0.2">
      <c r="A31" s="139"/>
      <c r="B31" s="140"/>
      <c r="C31" s="49"/>
      <c r="D31" s="55"/>
      <c r="E31" s="49"/>
      <c r="F31" s="49"/>
      <c r="G31" s="141"/>
      <c r="H31" s="142"/>
      <c r="I31" s="130"/>
    </row>
    <row r="32" spans="1:9" ht="16.5" thickBot="1" x14ac:dyDescent="0.3">
      <c r="A32" s="100" t="s">
        <v>217</v>
      </c>
      <c r="B32" s="101"/>
      <c r="C32" s="101"/>
      <c r="D32" s="101"/>
      <c r="E32" s="101"/>
      <c r="F32" s="101"/>
      <c r="G32" s="101"/>
      <c r="H32" s="102"/>
    </row>
    <row r="33" spans="1:8" x14ac:dyDescent="0.2">
      <c r="A33" s="103"/>
      <c r="B33" s="104"/>
      <c r="C33" s="218" t="s">
        <v>16</v>
      </c>
      <c r="D33" s="214"/>
      <c r="E33" s="214"/>
      <c r="F33" s="219"/>
      <c r="G33" s="214" t="s">
        <v>1</v>
      </c>
      <c r="H33" s="215"/>
    </row>
    <row r="34" spans="1:8" x14ac:dyDescent="0.2">
      <c r="A34" s="108"/>
      <c r="B34" s="109"/>
      <c r="C34" s="110" t="s">
        <v>235</v>
      </c>
      <c r="D34" s="111" t="s">
        <v>236</v>
      </c>
      <c r="E34" s="111" t="s">
        <v>237</v>
      </c>
      <c r="F34" s="112"/>
      <c r="G34" s="113" t="s">
        <v>238</v>
      </c>
      <c r="H34" s="114" t="s">
        <v>239</v>
      </c>
    </row>
    <row r="35" spans="1:8" ht="12.75" customHeight="1" x14ac:dyDescent="0.2">
      <c r="A35" s="216" t="s">
        <v>208</v>
      </c>
      <c r="B35" s="115" t="s">
        <v>3</v>
      </c>
      <c r="C35" s="80">
        <v>1704.7751721129086</v>
      </c>
      <c r="D35" s="80">
        <v>2006.380833258675</v>
      </c>
      <c r="E35" s="81">
        <v>2646.7039589618189</v>
      </c>
      <c r="F35" s="22" t="s">
        <v>240</v>
      </c>
      <c r="G35" s="116">
        <v>55.25237592951791</v>
      </c>
      <c r="H35" s="117">
        <v>31.914336256051627</v>
      </c>
    </row>
    <row r="36" spans="1:8" ht="12.75" customHeight="1" x14ac:dyDescent="0.2">
      <c r="A36" s="217"/>
      <c r="B36" s="118" t="s">
        <v>241</v>
      </c>
      <c r="C36" s="82">
        <v>829.72777714408835</v>
      </c>
      <c r="D36" s="82">
        <v>991.26830893099452</v>
      </c>
      <c r="E36" s="82">
        <v>1301.0757492318392</v>
      </c>
      <c r="F36" s="27"/>
      <c r="G36" s="119">
        <v>56.807544000771429</v>
      </c>
      <c r="H36" s="120">
        <v>31.253641169558591</v>
      </c>
    </row>
    <row r="37" spans="1:8" x14ac:dyDescent="0.2">
      <c r="A37" s="121" t="s">
        <v>227</v>
      </c>
      <c r="B37" s="122" t="s">
        <v>3</v>
      </c>
      <c r="C37" s="80">
        <v>526.16154959198388</v>
      </c>
      <c r="D37" s="80">
        <v>607.17797486114455</v>
      </c>
      <c r="E37" s="80">
        <v>803.23816256196983</v>
      </c>
      <c r="F37" s="22" t="s">
        <v>240</v>
      </c>
      <c r="G37" s="123">
        <v>52.659988778132345</v>
      </c>
      <c r="H37" s="124">
        <v>32.290398502294551</v>
      </c>
    </row>
    <row r="38" spans="1:8" x14ac:dyDescent="0.2">
      <c r="A38" s="125"/>
      <c r="B38" s="118" t="s">
        <v>241</v>
      </c>
      <c r="C38" s="82">
        <v>246.53901640078834</v>
      </c>
      <c r="D38" s="82">
        <v>293.51292462613816</v>
      </c>
      <c r="E38" s="82">
        <v>384.23203144872673</v>
      </c>
      <c r="F38" s="27"/>
      <c r="G38" s="126">
        <v>55.850395226732189</v>
      </c>
      <c r="H38" s="120">
        <v>30.908044999429563</v>
      </c>
    </row>
    <row r="39" spans="1:8" x14ac:dyDescent="0.2">
      <c r="A39" s="121" t="s">
        <v>230</v>
      </c>
      <c r="B39" s="122" t="s">
        <v>3</v>
      </c>
      <c r="C39" s="80">
        <v>333.48805947324126</v>
      </c>
      <c r="D39" s="80">
        <v>391.73746629468036</v>
      </c>
      <c r="E39" s="80">
        <v>600.44324023327056</v>
      </c>
      <c r="F39" s="22" t="s">
        <v>240</v>
      </c>
      <c r="G39" s="127">
        <v>80.049397025397695</v>
      </c>
      <c r="H39" s="124">
        <v>53.276949971794011</v>
      </c>
    </row>
    <row r="40" spans="1:8" x14ac:dyDescent="0.2">
      <c r="A40" s="125"/>
      <c r="B40" s="118" t="s">
        <v>241</v>
      </c>
      <c r="C40" s="82">
        <v>154.88452860852559</v>
      </c>
      <c r="D40" s="82">
        <v>201.43897436774864</v>
      </c>
      <c r="E40" s="82">
        <v>298.10848310792801</v>
      </c>
      <c r="F40" s="27"/>
      <c r="G40" s="119">
        <v>92.471440360195345</v>
      </c>
      <c r="H40" s="120">
        <v>47.989476238942075</v>
      </c>
    </row>
    <row r="41" spans="1:8" x14ac:dyDescent="0.2">
      <c r="A41" s="121" t="s">
        <v>209</v>
      </c>
      <c r="B41" s="122" t="s">
        <v>3</v>
      </c>
      <c r="C41" s="80">
        <v>565.42085865239414</v>
      </c>
      <c r="D41" s="80">
        <v>631.72522876898427</v>
      </c>
      <c r="E41" s="80">
        <v>781.90647997684891</v>
      </c>
      <c r="F41" s="22" t="s">
        <v>240</v>
      </c>
      <c r="G41" s="116">
        <v>38.287519466547394</v>
      </c>
      <c r="H41" s="117">
        <v>23.773191946206794</v>
      </c>
    </row>
    <row r="42" spans="1:8" x14ac:dyDescent="0.2">
      <c r="A42" s="125"/>
      <c r="B42" s="118" t="s">
        <v>241</v>
      </c>
      <c r="C42" s="82">
        <v>293.82469921336588</v>
      </c>
      <c r="D42" s="82">
        <v>321.04908908000834</v>
      </c>
      <c r="E42" s="82">
        <v>400.31196481502968</v>
      </c>
      <c r="F42" s="27"/>
      <c r="G42" s="128">
        <v>36.241767927187169</v>
      </c>
      <c r="H42" s="117">
        <v>24.688709119890476</v>
      </c>
    </row>
    <row r="43" spans="1:8" x14ac:dyDescent="0.2">
      <c r="A43" s="121" t="s">
        <v>210</v>
      </c>
      <c r="B43" s="122" t="s">
        <v>3</v>
      </c>
      <c r="C43" s="80">
        <v>125.46354583305789</v>
      </c>
      <c r="D43" s="80">
        <v>162.10541194477281</v>
      </c>
      <c r="E43" s="80">
        <v>215.45768190854088</v>
      </c>
      <c r="F43" s="22" t="s">
        <v>240</v>
      </c>
      <c r="G43" s="127">
        <v>71.729310277289159</v>
      </c>
      <c r="H43" s="124">
        <v>32.912084379974004</v>
      </c>
    </row>
    <row r="44" spans="1:8" x14ac:dyDescent="0.2">
      <c r="A44" s="125"/>
      <c r="B44" s="118" t="s">
        <v>241</v>
      </c>
      <c r="C44" s="82">
        <v>57.210958488281882</v>
      </c>
      <c r="D44" s="82">
        <v>75.061339137419878</v>
      </c>
      <c r="E44" s="82">
        <v>99.254539100185411</v>
      </c>
      <c r="F44" s="27"/>
      <c r="G44" s="119">
        <v>73.488684201148317</v>
      </c>
      <c r="H44" s="120">
        <v>32.231239464664242</v>
      </c>
    </row>
    <row r="45" spans="1:8" x14ac:dyDescent="0.2">
      <c r="A45" s="121" t="s">
        <v>211</v>
      </c>
      <c r="B45" s="122" t="s">
        <v>3</v>
      </c>
      <c r="C45" s="80">
        <v>154.24115856223148</v>
      </c>
      <c r="D45" s="80">
        <v>213.63475138909291</v>
      </c>
      <c r="E45" s="80">
        <v>248.66865479205339</v>
      </c>
      <c r="F45" s="22" t="s">
        <v>240</v>
      </c>
      <c r="G45" s="116">
        <v>61.22068655995173</v>
      </c>
      <c r="H45" s="117">
        <v>16.398972159334349</v>
      </c>
    </row>
    <row r="46" spans="1:8" ht="13.5" thickBot="1" x14ac:dyDescent="0.25">
      <c r="A46" s="131"/>
      <c r="B46" s="132" t="s">
        <v>241</v>
      </c>
      <c r="C46" s="86">
        <v>77.268574433126673</v>
      </c>
      <c r="D46" s="86">
        <v>100.20598171967958</v>
      </c>
      <c r="E46" s="86">
        <v>119.16873075996942</v>
      </c>
      <c r="F46" s="44"/>
      <c r="G46" s="133">
        <v>54.2266459996695</v>
      </c>
      <c r="H46" s="134">
        <v>18.923769534374742</v>
      </c>
    </row>
    <row r="53" spans="1:9" x14ac:dyDescent="0.2">
      <c r="I53" s="130"/>
    </row>
    <row r="54" spans="1:9" x14ac:dyDescent="0.2">
      <c r="I54" s="130"/>
    </row>
    <row r="55" spans="1:9" x14ac:dyDescent="0.2">
      <c r="A55" s="137"/>
      <c r="B55" s="138"/>
      <c r="C55" s="21"/>
      <c r="D55" s="21"/>
      <c r="E55" s="21"/>
      <c r="F55" s="63"/>
      <c r="G55" s="128"/>
      <c r="H55" s="136"/>
      <c r="I55" s="130"/>
    </row>
    <row r="56" spans="1:9" x14ac:dyDescent="0.2">
      <c r="A56" s="137"/>
      <c r="B56" s="138"/>
      <c r="C56" s="21"/>
      <c r="D56" s="21"/>
      <c r="E56" s="21"/>
      <c r="F56" s="63"/>
      <c r="G56" s="128"/>
      <c r="H56" s="136"/>
      <c r="I56" s="130"/>
    </row>
    <row r="57" spans="1:9" x14ac:dyDescent="0.2">
      <c r="A57" s="137"/>
      <c r="B57" s="138"/>
      <c r="C57" s="21"/>
      <c r="D57" s="21"/>
      <c r="E57" s="21"/>
      <c r="F57" s="63"/>
      <c r="G57" s="128"/>
      <c r="H57" s="136"/>
      <c r="I57" s="130"/>
    </row>
    <row r="58" spans="1:9" x14ac:dyDescent="0.2">
      <c r="A58" s="137"/>
      <c r="B58" s="138"/>
      <c r="C58" s="21"/>
      <c r="D58" s="21"/>
      <c r="E58" s="21"/>
      <c r="F58" s="63"/>
      <c r="G58" s="128"/>
      <c r="H58" s="136"/>
      <c r="I58" s="130"/>
    </row>
    <row r="59" spans="1:9" x14ac:dyDescent="0.2">
      <c r="A59" s="139"/>
      <c r="B59" s="140"/>
      <c r="C59" s="49"/>
      <c r="D59" s="49"/>
      <c r="E59" s="49"/>
      <c r="F59" s="49"/>
      <c r="G59" s="141"/>
      <c r="H59" s="142"/>
      <c r="I59" s="130"/>
    </row>
    <row r="60" spans="1:9" x14ac:dyDescent="0.2">
      <c r="A60" s="143"/>
      <c r="B60" s="143"/>
      <c r="C60" s="143"/>
      <c r="D60" s="143"/>
      <c r="E60" s="143"/>
      <c r="F60" s="143"/>
      <c r="G60" s="143"/>
      <c r="H60" s="143"/>
    </row>
    <row r="61" spans="1:9" ht="12.75" customHeight="1" x14ac:dyDescent="0.2">
      <c r="A61" s="144" t="s">
        <v>242</v>
      </c>
      <c r="G61" s="145"/>
      <c r="H61" s="212">
        <v>23</v>
      </c>
    </row>
    <row r="62" spans="1:9" ht="12.75" customHeight="1" x14ac:dyDescent="0.2">
      <c r="A62" s="144" t="s">
        <v>243</v>
      </c>
      <c r="G62" s="145"/>
      <c r="H62" s="213"/>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70" display="Tilbake til innholdsfortegnelsen" xr:uid="{00000000-0004-0000-12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154</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61</v>
      </c>
      <c r="B7" s="19" t="s">
        <v>3</v>
      </c>
      <c r="C7" s="20">
        <v>169642</v>
      </c>
      <c r="D7" s="20">
        <v>354485</v>
      </c>
      <c r="E7" s="79">
        <v>435759.60238948843</v>
      </c>
      <c r="F7" s="22" t="s">
        <v>240</v>
      </c>
      <c r="G7" s="23">
        <v>156.8701161207062</v>
      </c>
      <c r="H7" s="24">
        <v>22.927515237453889</v>
      </c>
    </row>
    <row r="8" spans="1:8" x14ac:dyDescent="0.2">
      <c r="A8" s="206"/>
      <c r="B8" s="25" t="s">
        <v>241</v>
      </c>
      <c r="C8" s="26">
        <v>62196</v>
      </c>
      <c r="D8" s="26">
        <v>150658</v>
      </c>
      <c r="E8" s="26">
        <v>175866.41322132733</v>
      </c>
      <c r="F8" s="27"/>
      <c r="G8" s="28">
        <v>182.76161364288271</v>
      </c>
      <c r="H8" s="29">
        <v>16.732210185537653</v>
      </c>
    </row>
    <row r="9" spans="1:8" x14ac:dyDescent="0.2">
      <c r="A9" s="30" t="s">
        <v>62</v>
      </c>
      <c r="B9" s="31" t="s">
        <v>3</v>
      </c>
      <c r="C9" s="20">
        <v>68285.765704347825</v>
      </c>
      <c r="D9" s="20">
        <v>136349.47408515849</v>
      </c>
      <c r="E9" s="21">
        <v>156654.98040647653</v>
      </c>
      <c r="F9" s="22" t="s">
        <v>240</v>
      </c>
      <c r="G9" s="32">
        <v>129.41088642797797</v>
      </c>
      <c r="H9" s="33">
        <v>14.892251295839998</v>
      </c>
    </row>
    <row r="10" spans="1:8" x14ac:dyDescent="0.2">
      <c r="A10" s="34"/>
      <c r="B10" s="25" t="s">
        <v>241</v>
      </c>
      <c r="C10" s="26">
        <v>23192</v>
      </c>
      <c r="D10" s="26">
        <v>55803.35650478398</v>
      </c>
      <c r="E10" s="26">
        <v>60012.241716666671</v>
      </c>
      <c r="F10" s="27"/>
      <c r="G10" s="35">
        <v>158.76268418707605</v>
      </c>
      <c r="H10" s="29">
        <v>7.542351348564253</v>
      </c>
    </row>
    <row r="11" spans="1:8" x14ac:dyDescent="0.2">
      <c r="A11" s="30" t="s">
        <v>47</v>
      </c>
      <c r="B11" s="31" t="s">
        <v>3</v>
      </c>
      <c r="C11" s="20">
        <v>10166.449391304348</v>
      </c>
      <c r="D11" s="20">
        <v>16391.626309345666</v>
      </c>
      <c r="E11" s="21">
        <v>18214.2432963842</v>
      </c>
      <c r="F11" s="22" t="s">
        <v>240</v>
      </c>
      <c r="G11" s="37">
        <v>79.160320337239455</v>
      </c>
      <c r="H11" s="33">
        <v>11.119195573653201</v>
      </c>
    </row>
    <row r="12" spans="1:8" x14ac:dyDescent="0.2">
      <c r="A12" s="34"/>
      <c r="B12" s="25" t="s">
        <v>241</v>
      </c>
      <c r="C12" s="26">
        <v>5114</v>
      </c>
      <c r="D12" s="26">
        <v>8021</v>
      </c>
      <c r="E12" s="26">
        <v>8994.477764592124</v>
      </c>
      <c r="F12" s="27"/>
      <c r="G12" s="28">
        <v>75.879502631836601</v>
      </c>
      <c r="H12" s="29">
        <v>12.136613447102903</v>
      </c>
    </row>
    <row r="13" spans="1:8" x14ac:dyDescent="0.2">
      <c r="A13" s="30" t="s">
        <v>48</v>
      </c>
      <c r="B13" s="31" t="s">
        <v>3</v>
      </c>
      <c r="C13" s="20">
        <v>31090.407304347827</v>
      </c>
      <c r="D13" s="20">
        <v>83374.360223098891</v>
      </c>
      <c r="E13" s="21">
        <v>118255.97671390641</v>
      </c>
      <c r="F13" s="22" t="s">
        <v>240</v>
      </c>
      <c r="G13" s="23">
        <v>280.36161944192008</v>
      </c>
      <c r="H13" s="24">
        <v>41.837342316593322</v>
      </c>
    </row>
    <row r="14" spans="1:8" x14ac:dyDescent="0.2">
      <c r="A14" s="34"/>
      <c r="B14" s="25" t="s">
        <v>241</v>
      </c>
      <c r="C14" s="26">
        <v>11027</v>
      </c>
      <c r="D14" s="26">
        <v>33273.732644084703</v>
      </c>
      <c r="E14" s="26">
        <v>45303.582944255795</v>
      </c>
      <c r="F14" s="27"/>
      <c r="G14" s="38">
        <v>310.84232288252281</v>
      </c>
      <c r="H14" s="24">
        <v>36.154195349374845</v>
      </c>
    </row>
    <row r="15" spans="1:8" x14ac:dyDescent="0.2">
      <c r="A15" s="30" t="s">
        <v>49</v>
      </c>
      <c r="B15" s="31" t="s">
        <v>3</v>
      </c>
      <c r="C15" s="20">
        <v>59019.676591304349</v>
      </c>
      <c r="D15" s="20">
        <v>110930.49911576656</v>
      </c>
      <c r="E15" s="21">
        <v>125422.09481941198</v>
      </c>
      <c r="F15" s="22" t="s">
        <v>240</v>
      </c>
      <c r="G15" s="37">
        <v>112.50894966423965</v>
      </c>
      <c r="H15" s="33">
        <v>13.063671234835113</v>
      </c>
    </row>
    <row r="16" spans="1:8" x14ac:dyDescent="0.2">
      <c r="A16" s="34"/>
      <c r="B16" s="25" t="s">
        <v>241</v>
      </c>
      <c r="C16" s="26">
        <v>24616</v>
      </c>
      <c r="D16" s="26">
        <v>48177.71817893257</v>
      </c>
      <c r="E16" s="26">
        <v>53731.842905883423</v>
      </c>
      <c r="F16" s="27"/>
      <c r="G16" s="28">
        <v>118.28015480128138</v>
      </c>
      <c r="H16" s="29">
        <v>11.528409681676436</v>
      </c>
    </row>
    <row r="17" spans="1:9" x14ac:dyDescent="0.2">
      <c r="A17" s="30" t="s">
        <v>50</v>
      </c>
      <c r="B17" s="31" t="s">
        <v>3</v>
      </c>
      <c r="C17" s="20">
        <v>31031.005565217391</v>
      </c>
      <c r="D17" s="20">
        <v>52626.456672561559</v>
      </c>
      <c r="E17" s="21">
        <v>82468.627727573607</v>
      </c>
      <c r="F17" s="22" t="s">
        <v>240</v>
      </c>
      <c r="G17" s="37">
        <v>165.7620216471895</v>
      </c>
      <c r="H17" s="33">
        <v>56.705643780443239</v>
      </c>
    </row>
    <row r="18" spans="1:9" ht="13.5" thickBot="1" x14ac:dyDescent="0.25">
      <c r="A18" s="56"/>
      <c r="B18" s="42" t="s">
        <v>241</v>
      </c>
      <c r="C18" s="43">
        <v>8161</v>
      </c>
      <c r="D18" s="43">
        <v>26994.524101029339</v>
      </c>
      <c r="E18" s="43">
        <v>32124.792663690478</v>
      </c>
      <c r="F18" s="44"/>
      <c r="G18" s="57">
        <v>293.63794465985148</v>
      </c>
      <c r="H18" s="46">
        <v>19.004849070354666</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71</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61</v>
      </c>
      <c r="B35" s="19" t="s">
        <v>3</v>
      </c>
      <c r="C35" s="80">
        <v>773.78802688841324</v>
      </c>
      <c r="D35" s="80">
        <v>2098.2771570466793</v>
      </c>
      <c r="E35" s="81">
        <v>3478.2308923883515</v>
      </c>
      <c r="F35" s="22" t="s">
        <v>240</v>
      </c>
      <c r="G35" s="23">
        <v>349.50694137451956</v>
      </c>
      <c r="H35" s="24">
        <v>65.766037184713667</v>
      </c>
    </row>
    <row r="36" spans="1:9" ht="12.75" customHeight="1" x14ac:dyDescent="0.2">
      <c r="A36" s="206"/>
      <c r="B36" s="25" t="s">
        <v>241</v>
      </c>
      <c r="C36" s="82">
        <v>225.66951530811207</v>
      </c>
      <c r="D36" s="82">
        <v>838.3394809967931</v>
      </c>
      <c r="E36" s="82">
        <v>1237.1224239163612</v>
      </c>
      <c r="F36" s="27"/>
      <c r="G36" s="28">
        <v>448.20094873128426</v>
      </c>
      <c r="H36" s="29">
        <v>47.568193072025139</v>
      </c>
    </row>
    <row r="37" spans="1:9" x14ac:dyDescent="0.2">
      <c r="A37" s="30" t="s">
        <v>62</v>
      </c>
      <c r="B37" s="31" t="s">
        <v>3</v>
      </c>
      <c r="C37" s="80">
        <v>165.50438323851944</v>
      </c>
      <c r="D37" s="80">
        <v>427.030205273511</v>
      </c>
      <c r="E37" s="83">
        <v>598.6802847226794</v>
      </c>
      <c r="F37" s="22" t="s">
        <v>240</v>
      </c>
      <c r="G37" s="32">
        <v>261.73077293057622</v>
      </c>
      <c r="H37" s="33">
        <v>40.196238422813025</v>
      </c>
    </row>
    <row r="38" spans="1:9" x14ac:dyDescent="0.2">
      <c r="A38" s="34"/>
      <c r="B38" s="25" t="s">
        <v>241</v>
      </c>
      <c r="C38" s="82">
        <v>45.296786116696495</v>
      </c>
      <c r="D38" s="82">
        <v>161.1525048415007</v>
      </c>
      <c r="E38" s="82">
        <v>200.59694486323804</v>
      </c>
      <c r="F38" s="27"/>
      <c r="G38" s="35">
        <v>342.8502815772564</v>
      </c>
      <c r="H38" s="29">
        <v>24.47646721999908</v>
      </c>
    </row>
    <row r="39" spans="1:9" x14ac:dyDescent="0.2">
      <c r="A39" s="30" t="s">
        <v>47</v>
      </c>
      <c r="B39" s="31" t="s">
        <v>3</v>
      </c>
      <c r="C39" s="80">
        <v>138.51362542790139</v>
      </c>
      <c r="D39" s="80">
        <v>241.80665297843356</v>
      </c>
      <c r="E39" s="83">
        <v>294.38077791045106</v>
      </c>
      <c r="F39" s="22" t="s">
        <v>240</v>
      </c>
      <c r="G39" s="37">
        <v>112.52838989741201</v>
      </c>
      <c r="H39" s="33">
        <v>21.742216057515378</v>
      </c>
    </row>
    <row r="40" spans="1:9" x14ac:dyDescent="0.2">
      <c r="A40" s="34"/>
      <c r="B40" s="25" t="s">
        <v>241</v>
      </c>
      <c r="C40" s="82">
        <v>65.066768348684334</v>
      </c>
      <c r="D40" s="82">
        <v>121.99344512332722</v>
      </c>
      <c r="E40" s="82">
        <v>144.94260381173427</v>
      </c>
      <c r="F40" s="27"/>
      <c r="G40" s="28">
        <v>122.75980118607666</v>
      </c>
      <c r="H40" s="29">
        <v>18.811796539729642</v>
      </c>
    </row>
    <row r="41" spans="1:9" x14ac:dyDescent="0.2">
      <c r="A41" s="30" t="s">
        <v>48</v>
      </c>
      <c r="B41" s="31" t="s">
        <v>3</v>
      </c>
      <c r="C41" s="80">
        <v>213.24163166368564</v>
      </c>
      <c r="D41" s="80">
        <v>744.84448253314326</v>
      </c>
      <c r="E41" s="83">
        <v>1661.1144500713212</v>
      </c>
      <c r="F41" s="22" t="s">
        <v>240</v>
      </c>
      <c r="G41" s="23">
        <v>678.98224521708335</v>
      </c>
      <c r="H41" s="24">
        <v>123.01493654380488</v>
      </c>
    </row>
    <row r="42" spans="1:9" x14ac:dyDescent="0.2">
      <c r="A42" s="34"/>
      <c r="B42" s="25" t="s">
        <v>241</v>
      </c>
      <c r="C42" s="82">
        <v>49.065626271450718</v>
      </c>
      <c r="D42" s="82">
        <v>269.35578951161176</v>
      </c>
      <c r="E42" s="82">
        <v>504.56002122994192</v>
      </c>
      <c r="F42" s="27"/>
      <c r="G42" s="38">
        <v>928.3370652165197</v>
      </c>
      <c r="H42" s="24">
        <v>87.321023299627512</v>
      </c>
    </row>
    <row r="43" spans="1:9" x14ac:dyDescent="0.2">
      <c r="A43" s="30" t="s">
        <v>49</v>
      </c>
      <c r="B43" s="31" t="s">
        <v>3</v>
      </c>
      <c r="C43" s="80">
        <v>169.9578574247042</v>
      </c>
      <c r="D43" s="80">
        <v>522.60520499379584</v>
      </c>
      <c r="E43" s="83">
        <v>759.86176722704477</v>
      </c>
      <c r="F43" s="22" t="s">
        <v>240</v>
      </c>
      <c r="G43" s="37">
        <v>347.0883422166483</v>
      </c>
      <c r="H43" s="33">
        <v>45.398813476430178</v>
      </c>
    </row>
    <row r="44" spans="1:9" x14ac:dyDescent="0.2">
      <c r="A44" s="34"/>
      <c r="B44" s="25" t="s">
        <v>241</v>
      </c>
      <c r="C44" s="82">
        <v>45.55965418687861</v>
      </c>
      <c r="D44" s="82">
        <v>207.10999926553328</v>
      </c>
      <c r="E44" s="82">
        <v>259.71992713935703</v>
      </c>
      <c r="F44" s="27"/>
      <c r="G44" s="28">
        <v>470.06562445365864</v>
      </c>
      <c r="H44" s="29">
        <v>25.401925575970481</v>
      </c>
    </row>
    <row r="45" spans="1:9" x14ac:dyDescent="0.2">
      <c r="A45" s="30" t="s">
        <v>50</v>
      </c>
      <c r="B45" s="31" t="s">
        <v>3</v>
      </c>
      <c r="C45" s="80">
        <v>86.570529133602676</v>
      </c>
      <c r="D45" s="80">
        <v>161.99061126779566</v>
      </c>
      <c r="E45" s="83">
        <v>352.25859060964029</v>
      </c>
      <c r="F45" s="22" t="s">
        <v>240</v>
      </c>
      <c r="G45" s="37">
        <v>306.90358963384199</v>
      </c>
      <c r="H45" s="33">
        <v>117.4561771529475</v>
      </c>
    </row>
    <row r="46" spans="1:9" ht="13.5" thickBot="1" x14ac:dyDescent="0.25">
      <c r="A46" s="56"/>
      <c r="B46" s="42" t="s">
        <v>241</v>
      </c>
      <c r="C46" s="86">
        <v>20.680680384401988</v>
      </c>
      <c r="D46" s="86">
        <v>78.727742254820129</v>
      </c>
      <c r="E46" s="86">
        <v>127.30292687209024</v>
      </c>
      <c r="F46" s="44"/>
      <c r="G46" s="57">
        <v>515.56450032517341</v>
      </c>
      <c r="H46" s="46">
        <v>61.700212944054158</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G61" s="53"/>
      <c r="H61" s="208">
        <v>24</v>
      </c>
    </row>
    <row r="62" spans="1:9"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3" display="Tilbake til innholdsfortegnelsen" xr:uid="{00000000-0004-0000-13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155</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51</v>
      </c>
      <c r="B7" s="19" t="s">
        <v>3</v>
      </c>
      <c r="C7" s="20">
        <v>12717.945965835412</v>
      </c>
      <c r="D7" s="20">
        <v>11276.932267581047</v>
      </c>
      <c r="E7" s="79">
        <v>12908.829353385247</v>
      </c>
      <c r="F7" s="22" t="s">
        <v>240</v>
      </c>
      <c r="G7" s="23">
        <v>1.500897928506788</v>
      </c>
      <c r="H7" s="24">
        <v>14.471108339415878</v>
      </c>
    </row>
    <row r="8" spans="1:8" x14ac:dyDescent="0.2">
      <c r="A8" s="206"/>
      <c r="B8" s="25" t="s">
        <v>241</v>
      </c>
      <c r="C8" s="26">
        <v>5363.9700748129671</v>
      </c>
      <c r="D8" s="26">
        <v>4577.5723748753117</v>
      </c>
      <c r="E8" s="26">
        <v>5306.42957857494</v>
      </c>
      <c r="F8" s="27"/>
      <c r="G8" s="28">
        <v>-1.0727221709944672</v>
      </c>
      <c r="H8" s="29">
        <v>15.922352373936661</v>
      </c>
    </row>
    <row r="9" spans="1:8" x14ac:dyDescent="0.2">
      <c r="A9" s="30" t="s">
        <v>12</v>
      </c>
      <c r="B9" s="31" t="s">
        <v>3</v>
      </c>
      <c r="C9" s="20">
        <v>291.84243322999998</v>
      </c>
      <c r="D9" s="20">
        <v>275.00228392999998</v>
      </c>
      <c r="E9" s="21">
        <v>225.30801411426944</v>
      </c>
      <c r="F9" s="22" t="s">
        <v>240</v>
      </c>
      <c r="G9" s="32">
        <v>-22.798062084170951</v>
      </c>
      <c r="H9" s="33">
        <v>-18.070493490294027</v>
      </c>
    </row>
    <row r="10" spans="1:8" x14ac:dyDescent="0.2">
      <c r="A10" s="34"/>
      <c r="B10" s="25" t="s">
        <v>241</v>
      </c>
      <c r="C10" s="26">
        <v>104.881</v>
      </c>
      <c r="D10" s="26">
        <v>86.985352232500006</v>
      </c>
      <c r="E10" s="26">
        <v>74.231999999999999</v>
      </c>
      <c r="F10" s="27"/>
      <c r="G10" s="35">
        <v>-29.222642804702474</v>
      </c>
      <c r="H10" s="29">
        <v>-14.661494039148153</v>
      </c>
    </row>
    <row r="11" spans="1:8" x14ac:dyDescent="0.2">
      <c r="A11" s="30" t="s">
        <v>18</v>
      </c>
      <c r="B11" s="31" t="s">
        <v>3</v>
      </c>
      <c r="C11" s="20">
        <v>282.73697329200002</v>
      </c>
      <c r="D11" s="20">
        <v>244.80091357200001</v>
      </c>
      <c r="E11" s="21">
        <v>431.70798972791232</v>
      </c>
      <c r="F11" s="22" t="s">
        <v>240</v>
      </c>
      <c r="G11" s="37">
        <v>52.688905416717716</v>
      </c>
      <c r="H11" s="33">
        <v>76.35064486838192</v>
      </c>
    </row>
    <row r="12" spans="1:8" x14ac:dyDescent="0.2">
      <c r="A12" s="34"/>
      <c r="B12" s="25" t="s">
        <v>241</v>
      </c>
      <c r="C12" s="26">
        <v>133.35239999999999</v>
      </c>
      <c r="D12" s="26">
        <v>84.394140892999999</v>
      </c>
      <c r="E12" s="26">
        <v>163.49279999999999</v>
      </c>
      <c r="F12" s="27"/>
      <c r="G12" s="28">
        <v>22.602067904289697</v>
      </c>
      <c r="H12" s="29">
        <v>93.725296886766188</v>
      </c>
    </row>
    <row r="13" spans="1:8" x14ac:dyDescent="0.2">
      <c r="A13" s="30" t="s">
        <v>63</v>
      </c>
      <c r="B13" s="31" t="s">
        <v>3</v>
      </c>
      <c r="C13" s="20">
        <v>1106.9091246124999</v>
      </c>
      <c r="D13" s="20">
        <v>1216.5085647374999</v>
      </c>
      <c r="E13" s="21">
        <v>1628.7383140816532</v>
      </c>
      <c r="F13" s="22" t="s">
        <v>240</v>
      </c>
      <c r="G13" s="23">
        <v>47.142911542248953</v>
      </c>
      <c r="H13" s="24">
        <v>33.88630062239676</v>
      </c>
    </row>
    <row r="14" spans="1:8" x14ac:dyDescent="0.2">
      <c r="A14" s="34"/>
      <c r="B14" s="25" t="s">
        <v>241</v>
      </c>
      <c r="C14" s="26">
        <v>473.30374999999998</v>
      </c>
      <c r="D14" s="26">
        <v>435.69507087187503</v>
      </c>
      <c r="E14" s="26">
        <v>616.72</v>
      </c>
      <c r="F14" s="27"/>
      <c r="G14" s="38">
        <v>30.301101565326718</v>
      </c>
      <c r="H14" s="24">
        <v>41.548537321267759</v>
      </c>
    </row>
    <row r="15" spans="1:8" x14ac:dyDescent="0.2">
      <c r="A15" s="30" t="s">
        <v>52</v>
      </c>
      <c r="B15" s="31" t="s">
        <v>3</v>
      </c>
      <c r="C15" s="20">
        <v>7814.2425815249999</v>
      </c>
      <c r="D15" s="20">
        <v>6663.0399687749996</v>
      </c>
      <c r="E15" s="21">
        <v>6759.1811654393887</v>
      </c>
      <c r="F15" s="22" t="s">
        <v>240</v>
      </c>
      <c r="G15" s="37">
        <v>-13.501774549206644</v>
      </c>
      <c r="H15" s="33">
        <v>1.4429028958994081</v>
      </c>
    </row>
    <row r="16" spans="1:8" x14ac:dyDescent="0.2">
      <c r="A16" s="34"/>
      <c r="B16" s="25" t="s">
        <v>241</v>
      </c>
      <c r="C16" s="26">
        <v>3133.4175</v>
      </c>
      <c r="D16" s="26">
        <v>2867.2436640687501</v>
      </c>
      <c r="E16" s="26">
        <v>2839.3807547169808</v>
      </c>
      <c r="F16" s="27"/>
      <c r="G16" s="28">
        <v>-9.3838993776928561</v>
      </c>
      <c r="H16" s="29">
        <v>-0.97176635878342665</v>
      </c>
    </row>
    <row r="17" spans="1:9" x14ac:dyDescent="0.2">
      <c r="A17" s="30" t="s">
        <v>50</v>
      </c>
      <c r="B17" s="31" t="s">
        <v>3</v>
      </c>
      <c r="C17" s="20">
        <v>4350.2121661500005</v>
      </c>
      <c r="D17" s="20">
        <v>4182.0114196499999</v>
      </c>
      <c r="E17" s="21">
        <v>5325.193769067414</v>
      </c>
      <c r="F17" s="22" t="s">
        <v>240</v>
      </c>
      <c r="G17" s="37">
        <v>22.412277049472891</v>
      </c>
      <c r="H17" s="33">
        <v>27.335706068279691</v>
      </c>
    </row>
    <row r="18" spans="1:9" ht="13.5" thickBot="1" x14ac:dyDescent="0.25">
      <c r="A18" s="56"/>
      <c r="B18" s="42" t="s">
        <v>241</v>
      </c>
      <c r="C18" s="43">
        <v>1914.405</v>
      </c>
      <c r="D18" s="43">
        <v>1499.9267611625</v>
      </c>
      <c r="E18" s="43">
        <v>2035.4572972972974</v>
      </c>
      <c r="F18" s="44"/>
      <c r="G18" s="57">
        <v>6.3232334483715533</v>
      </c>
      <c r="H18" s="46">
        <v>35.703779011165892</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70</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51</v>
      </c>
      <c r="B35" s="19" t="s">
        <v>3</v>
      </c>
      <c r="C35" s="80">
        <v>593.00593686028037</v>
      </c>
      <c r="D35" s="80">
        <v>599.94610259804858</v>
      </c>
      <c r="E35" s="81">
        <v>865.82652334351633</v>
      </c>
      <c r="F35" s="22" t="s">
        <v>240</v>
      </c>
      <c r="G35" s="23">
        <v>46.006383667540916</v>
      </c>
      <c r="H35" s="24">
        <v>44.31738444404931</v>
      </c>
    </row>
    <row r="36" spans="1:9" ht="12.75" customHeight="1" x14ac:dyDescent="0.2">
      <c r="A36" s="206"/>
      <c r="B36" s="25" t="s">
        <v>241</v>
      </c>
      <c r="C36" s="82">
        <v>246.51905838508475</v>
      </c>
      <c r="D36" s="82">
        <v>222.00533916257521</v>
      </c>
      <c r="E36" s="82">
        <v>332.57071891291406</v>
      </c>
      <c r="F36" s="27"/>
      <c r="G36" s="28">
        <v>34.906696906739342</v>
      </c>
      <c r="H36" s="29">
        <v>49.803027335919808</v>
      </c>
    </row>
    <row r="37" spans="1:9" x14ac:dyDescent="0.2">
      <c r="A37" s="30" t="s">
        <v>12</v>
      </c>
      <c r="B37" s="31" t="s">
        <v>3</v>
      </c>
      <c r="C37" s="80">
        <v>4.3967812578006056</v>
      </c>
      <c r="D37" s="80">
        <v>6.0730403122216261</v>
      </c>
      <c r="E37" s="83">
        <v>3.4617769736564021</v>
      </c>
      <c r="F37" s="22" t="s">
        <v>240</v>
      </c>
      <c r="G37" s="32">
        <v>-21.265653879991277</v>
      </c>
      <c r="H37" s="33">
        <v>-42.997628935711404</v>
      </c>
    </row>
    <row r="38" spans="1:9" x14ac:dyDescent="0.2">
      <c r="A38" s="34"/>
      <c r="B38" s="25" t="s">
        <v>241</v>
      </c>
      <c r="C38" s="82">
        <v>1.8905072658898954</v>
      </c>
      <c r="D38" s="82">
        <v>2.8500215397366011</v>
      </c>
      <c r="E38" s="82">
        <v>1.5765290684623694</v>
      </c>
      <c r="F38" s="27"/>
      <c r="G38" s="35">
        <v>-16.608145501082262</v>
      </c>
      <c r="H38" s="29">
        <v>-44.683608650618403</v>
      </c>
    </row>
    <row r="39" spans="1:9" x14ac:dyDescent="0.2">
      <c r="A39" s="30" t="s">
        <v>18</v>
      </c>
      <c r="B39" s="31" t="s">
        <v>3</v>
      </c>
      <c r="C39" s="80">
        <v>32.676635325528288</v>
      </c>
      <c r="D39" s="80">
        <v>41.588474536253685</v>
      </c>
      <c r="E39" s="83">
        <v>63.134180580610312</v>
      </c>
      <c r="F39" s="22" t="s">
        <v>240</v>
      </c>
      <c r="G39" s="37">
        <v>93.208939511857835</v>
      </c>
      <c r="H39" s="33">
        <v>51.806915941518156</v>
      </c>
    </row>
    <row r="40" spans="1:9" x14ac:dyDescent="0.2">
      <c r="A40" s="34"/>
      <c r="B40" s="25" t="s">
        <v>241</v>
      </c>
      <c r="C40" s="82">
        <v>14.287668002132875</v>
      </c>
      <c r="D40" s="82">
        <v>17.09213363485301</v>
      </c>
      <c r="E40" s="82">
        <v>26.477129530265969</v>
      </c>
      <c r="F40" s="27"/>
      <c r="G40" s="28">
        <v>85.31456306454939</v>
      </c>
      <c r="H40" s="29">
        <v>54.908275911649639</v>
      </c>
    </row>
    <row r="41" spans="1:9" x14ac:dyDescent="0.2">
      <c r="A41" s="30" t="s">
        <v>63</v>
      </c>
      <c r="B41" s="31" t="s">
        <v>3</v>
      </c>
      <c r="C41" s="80">
        <v>55.697563804012269</v>
      </c>
      <c r="D41" s="80">
        <v>69.980895426110735</v>
      </c>
      <c r="E41" s="83">
        <v>109.11947314745356</v>
      </c>
      <c r="F41" s="22" t="s">
        <v>240</v>
      </c>
      <c r="G41" s="23">
        <v>95.914265714424204</v>
      </c>
      <c r="H41" s="24">
        <v>55.92751776471232</v>
      </c>
    </row>
    <row r="42" spans="1:9" x14ac:dyDescent="0.2">
      <c r="A42" s="34"/>
      <c r="B42" s="25" t="s">
        <v>241</v>
      </c>
      <c r="C42" s="82">
        <v>21.456072476178008</v>
      </c>
      <c r="D42" s="82">
        <v>23.488008022757338</v>
      </c>
      <c r="E42" s="82">
        <v>38.266276274745913</v>
      </c>
      <c r="F42" s="27"/>
      <c r="G42" s="38">
        <v>78.347068491830186</v>
      </c>
      <c r="H42" s="24">
        <v>62.918354922520592</v>
      </c>
    </row>
    <row r="43" spans="1:9" x14ac:dyDescent="0.2">
      <c r="A43" s="30" t="s">
        <v>52</v>
      </c>
      <c r="B43" s="31" t="s">
        <v>3</v>
      </c>
      <c r="C43" s="80">
        <v>365.06667916418689</v>
      </c>
      <c r="D43" s="80">
        <v>341.68380831054014</v>
      </c>
      <c r="E43" s="83">
        <v>366.66323286665187</v>
      </c>
      <c r="F43" s="22" t="s">
        <v>240</v>
      </c>
      <c r="G43" s="37">
        <v>0.43733208029838977</v>
      </c>
      <c r="H43" s="33">
        <v>7.3106843077003845</v>
      </c>
    </row>
    <row r="44" spans="1:9" x14ac:dyDescent="0.2">
      <c r="A44" s="34"/>
      <c r="B44" s="25" t="s">
        <v>241</v>
      </c>
      <c r="C44" s="82">
        <v>148.09125566942444</v>
      </c>
      <c r="D44" s="82">
        <v>131.63145917281932</v>
      </c>
      <c r="E44" s="82">
        <v>143.66426608517295</v>
      </c>
      <c r="F44" s="27"/>
      <c r="G44" s="28">
        <v>-2.9893659583342327</v>
      </c>
      <c r="H44" s="29">
        <v>9.1412850605535851</v>
      </c>
    </row>
    <row r="45" spans="1:9" x14ac:dyDescent="0.2">
      <c r="A45" s="30" t="s">
        <v>50</v>
      </c>
      <c r="B45" s="31" t="s">
        <v>3</v>
      </c>
      <c r="C45" s="80">
        <v>135.16827730875235</v>
      </c>
      <c r="D45" s="80">
        <v>140.61988401292237</v>
      </c>
      <c r="E45" s="83">
        <v>335.65812101068923</v>
      </c>
      <c r="F45" s="22" t="s">
        <v>240</v>
      </c>
      <c r="G45" s="37">
        <v>148.32610705245327</v>
      </c>
      <c r="H45" s="33">
        <v>138.69890333563615</v>
      </c>
    </row>
    <row r="46" spans="1:9" ht="13.5" thickBot="1" x14ac:dyDescent="0.25">
      <c r="A46" s="56"/>
      <c r="B46" s="42" t="s">
        <v>241</v>
      </c>
      <c r="C46" s="86">
        <v>60.793554971459557</v>
      </c>
      <c r="D46" s="86">
        <v>46.943716792408928</v>
      </c>
      <c r="E46" s="86">
        <v>122.5865179542669</v>
      </c>
      <c r="F46" s="44"/>
      <c r="G46" s="57">
        <v>101.6439374401069</v>
      </c>
      <c r="H46" s="46">
        <v>161.13509182998877</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H61" s="200">
        <v>25</v>
      </c>
    </row>
    <row r="62" spans="1:9"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5" display="Tilbake til innholdsfortegnelsen" xr:uid="{00000000-0004-0000-14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156</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ht="12.75" customHeight="1" x14ac:dyDescent="0.2">
      <c r="A7" s="205" t="s">
        <v>64</v>
      </c>
      <c r="B7" s="19" t="s">
        <v>3</v>
      </c>
      <c r="C7" s="20">
        <v>11455.784425959999</v>
      </c>
      <c r="D7" s="20">
        <v>12078.23712256</v>
      </c>
      <c r="E7" s="79">
        <v>13781.552944092942</v>
      </c>
      <c r="F7" s="22" t="s">
        <v>240</v>
      </c>
      <c r="G7" s="23">
        <v>20.302132369587113</v>
      </c>
      <c r="H7" s="24">
        <v>14.102354542712618</v>
      </c>
    </row>
    <row r="8" spans="1:8" ht="12.75" customHeight="1" x14ac:dyDescent="0.2">
      <c r="A8" s="206"/>
      <c r="B8" s="25" t="s">
        <v>241</v>
      </c>
      <c r="C8" s="26">
        <v>6032.47</v>
      </c>
      <c r="D8" s="26">
        <v>5969.2924722400003</v>
      </c>
      <c r="E8" s="26">
        <v>6953.5780216841595</v>
      </c>
      <c r="F8" s="27"/>
      <c r="G8" s="28">
        <v>15.269168710066666</v>
      </c>
      <c r="H8" s="29">
        <v>16.489149325846356</v>
      </c>
    </row>
    <row r="9" spans="1:8" x14ac:dyDescent="0.2">
      <c r="A9" s="30" t="s">
        <v>53</v>
      </c>
      <c r="B9" s="31" t="s">
        <v>3</v>
      </c>
      <c r="C9" s="20">
        <v>2.2378442596000001</v>
      </c>
      <c r="D9" s="20">
        <v>5.2623712255999999</v>
      </c>
      <c r="E9" s="21">
        <v>1.0756298993860389</v>
      </c>
      <c r="F9" s="22" t="s">
        <v>240</v>
      </c>
      <c r="G9" s="32">
        <v>-51.93455063855513</v>
      </c>
      <c r="H9" s="33">
        <v>-79.559976799937772</v>
      </c>
    </row>
    <row r="10" spans="1:8" x14ac:dyDescent="0.2">
      <c r="A10" s="34"/>
      <c r="B10" s="25" t="s">
        <v>241</v>
      </c>
      <c r="C10" s="26">
        <v>0.11470000000000001</v>
      </c>
      <c r="D10" s="26">
        <v>3.1729247223999999</v>
      </c>
      <c r="E10" s="26">
        <v>0.14136000000000001</v>
      </c>
      <c r="F10" s="27"/>
      <c r="G10" s="35">
        <v>23.243243243243256</v>
      </c>
      <c r="H10" s="29">
        <v>-95.544804482689543</v>
      </c>
    </row>
    <row r="11" spans="1:8" x14ac:dyDescent="0.2">
      <c r="A11" s="30" t="s">
        <v>54</v>
      </c>
      <c r="B11" s="31" t="s">
        <v>3</v>
      </c>
      <c r="C11" s="20">
        <v>691.18922129800001</v>
      </c>
      <c r="D11" s="20">
        <v>467.31185612799999</v>
      </c>
      <c r="E11" s="21">
        <v>444.12281885535702</v>
      </c>
      <c r="F11" s="22" t="s">
        <v>240</v>
      </c>
      <c r="G11" s="37">
        <v>-35.74511795462773</v>
      </c>
      <c r="H11" s="33">
        <v>-4.962218905546294</v>
      </c>
    </row>
    <row r="12" spans="1:8" x14ac:dyDescent="0.2">
      <c r="A12" s="34"/>
      <c r="B12" s="25" t="s">
        <v>241</v>
      </c>
      <c r="C12" s="26">
        <v>393.57349999999997</v>
      </c>
      <c r="D12" s="26">
        <v>239.86462361199997</v>
      </c>
      <c r="E12" s="26">
        <v>235.70679999999999</v>
      </c>
      <c r="F12" s="27"/>
      <c r="G12" s="28">
        <v>-40.111110123013873</v>
      </c>
      <c r="H12" s="29">
        <v>-1.7334042633671487</v>
      </c>
    </row>
    <row r="13" spans="1:8" x14ac:dyDescent="0.2">
      <c r="A13" s="30" t="s">
        <v>66</v>
      </c>
      <c r="B13" s="31" t="s">
        <v>3</v>
      </c>
      <c r="C13" s="20">
        <v>33.475688519199998</v>
      </c>
      <c r="D13" s="20">
        <v>38.524742451199998</v>
      </c>
      <c r="E13" s="21">
        <v>53.189364026524458</v>
      </c>
      <c r="F13" s="22" t="s">
        <v>240</v>
      </c>
      <c r="G13" s="23">
        <v>58.889529623916985</v>
      </c>
      <c r="H13" s="24">
        <v>38.065462978501188</v>
      </c>
    </row>
    <row r="14" spans="1:8" x14ac:dyDescent="0.2">
      <c r="A14" s="34"/>
      <c r="B14" s="25" t="s">
        <v>241</v>
      </c>
      <c r="C14" s="26">
        <v>15.2294</v>
      </c>
      <c r="D14" s="26">
        <v>22.345849444799999</v>
      </c>
      <c r="E14" s="26">
        <v>28.261443404255321</v>
      </c>
      <c r="F14" s="27"/>
      <c r="G14" s="38">
        <v>85.571614142745744</v>
      </c>
      <c r="H14" s="24">
        <v>26.472898128434835</v>
      </c>
    </row>
    <row r="15" spans="1:8" x14ac:dyDescent="0.2">
      <c r="A15" s="30" t="s">
        <v>55</v>
      </c>
      <c r="B15" s="31" t="s">
        <v>3</v>
      </c>
      <c r="C15" s="20">
        <v>8374.0275407680001</v>
      </c>
      <c r="D15" s="20">
        <v>7995.9896980479998</v>
      </c>
      <c r="E15" s="21">
        <v>8383.4936446084976</v>
      </c>
      <c r="F15" s="22" t="s">
        <v>240</v>
      </c>
      <c r="G15" s="37">
        <v>0.1130412312882072</v>
      </c>
      <c r="H15" s="33">
        <v>4.8462286870516635</v>
      </c>
    </row>
    <row r="16" spans="1:8" x14ac:dyDescent="0.2">
      <c r="A16" s="34"/>
      <c r="B16" s="25" t="s">
        <v>241</v>
      </c>
      <c r="C16" s="26">
        <v>4395.1759999999995</v>
      </c>
      <c r="D16" s="26">
        <v>4037.833977792</v>
      </c>
      <c r="E16" s="26">
        <v>4287.6390752293573</v>
      </c>
      <c r="F16" s="27"/>
      <c r="G16" s="28">
        <v>-2.4467034942546491</v>
      </c>
      <c r="H16" s="29">
        <v>6.1866114062955546</v>
      </c>
    </row>
    <row r="17" spans="1:9" x14ac:dyDescent="0.2">
      <c r="A17" s="30" t="s">
        <v>67</v>
      </c>
      <c r="B17" s="31" t="s">
        <v>3</v>
      </c>
      <c r="C17" s="20">
        <v>770.18922129800001</v>
      </c>
      <c r="D17" s="20">
        <v>1376.311856128</v>
      </c>
      <c r="E17" s="21">
        <v>1769.2233210056045</v>
      </c>
      <c r="F17" s="22" t="s">
        <v>240</v>
      </c>
      <c r="G17" s="37">
        <v>129.71281239484657</v>
      </c>
      <c r="H17" s="33">
        <v>28.548142132771318</v>
      </c>
    </row>
    <row r="18" spans="1:9" x14ac:dyDescent="0.2">
      <c r="A18" s="30"/>
      <c r="B18" s="25" t="s">
        <v>241</v>
      </c>
      <c r="C18" s="26">
        <v>430.57349999999997</v>
      </c>
      <c r="D18" s="26">
        <v>667.86462361200006</v>
      </c>
      <c r="E18" s="26">
        <v>898.0401333333333</v>
      </c>
      <c r="F18" s="27"/>
      <c r="G18" s="28">
        <v>108.56837063435938</v>
      </c>
      <c r="H18" s="29">
        <v>34.464396164072781</v>
      </c>
    </row>
    <row r="19" spans="1:9" x14ac:dyDescent="0.2">
      <c r="A19" s="39" t="s">
        <v>56</v>
      </c>
      <c r="B19" s="31" t="s">
        <v>3</v>
      </c>
      <c r="C19" s="20">
        <v>80.237844259599996</v>
      </c>
      <c r="D19" s="20">
        <v>102.26237122560001</v>
      </c>
      <c r="E19" s="21">
        <v>3.4494562886751932</v>
      </c>
      <c r="F19" s="22" t="s">
        <v>240</v>
      </c>
      <c r="G19" s="23">
        <v>-95.700960911269135</v>
      </c>
      <c r="H19" s="24">
        <v>-96.626856733973653</v>
      </c>
    </row>
    <row r="20" spans="1:9" x14ac:dyDescent="0.2">
      <c r="A20" s="34"/>
      <c r="B20" s="25" t="s">
        <v>241</v>
      </c>
      <c r="C20" s="26">
        <v>49.114699999999999</v>
      </c>
      <c r="D20" s="26">
        <v>60.172924722399998</v>
      </c>
      <c r="E20" s="26">
        <v>2.0562536170212766</v>
      </c>
      <c r="F20" s="27"/>
      <c r="G20" s="38">
        <v>-95.813364192347152</v>
      </c>
      <c r="H20" s="24">
        <v>-96.582759394682014</v>
      </c>
    </row>
    <row r="21" spans="1:9" x14ac:dyDescent="0.2">
      <c r="A21" s="39" t="s">
        <v>68</v>
      </c>
      <c r="B21" s="31" t="s">
        <v>3</v>
      </c>
      <c r="C21" s="20">
        <v>2.2378442596000001</v>
      </c>
      <c r="D21" s="20">
        <v>53.262371225599999</v>
      </c>
      <c r="E21" s="21">
        <v>5.6263076228857827</v>
      </c>
      <c r="F21" s="22" t="s">
        <v>240</v>
      </c>
      <c r="G21" s="37">
        <v>151.41640660424903</v>
      </c>
      <c r="H21" s="33">
        <v>-89.436618210152915</v>
      </c>
    </row>
    <row r="22" spans="1:9" x14ac:dyDescent="0.2">
      <c r="A22" s="34"/>
      <c r="B22" s="25" t="s">
        <v>241</v>
      </c>
      <c r="C22" s="26">
        <v>3.1147</v>
      </c>
      <c r="D22" s="26">
        <v>22.172924722400001</v>
      </c>
      <c r="E22" s="26">
        <v>3.0562536170212766</v>
      </c>
      <c r="F22" s="27"/>
      <c r="G22" s="28">
        <v>-1.8764690974643941</v>
      </c>
      <c r="H22" s="29">
        <v>-86.216281093789476</v>
      </c>
    </row>
    <row r="23" spans="1:9" x14ac:dyDescent="0.2">
      <c r="A23" s="30" t="s">
        <v>69</v>
      </c>
      <c r="B23" s="31" t="s">
        <v>3</v>
      </c>
      <c r="C23" s="20">
        <v>1525.1892212979999</v>
      </c>
      <c r="D23" s="20">
        <v>2065.3118561279998</v>
      </c>
      <c r="E23" s="21">
        <v>3312.7495399504401</v>
      </c>
      <c r="F23" s="22" t="s">
        <v>240</v>
      </c>
      <c r="G23" s="23">
        <v>117.20252763989188</v>
      </c>
      <c r="H23" s="24">
        <v>60.399483018564979</v>
      </c>
    </row>
    <row r="24" spans="1:9" ht="13.5" thickBot="1" x14ac:dyDescent="0.25">
      <c r="A24" s="56"/>
      <c r="B24" s="42" t="s">
        <v>241</v>
      </c>
      <c r="C24" s="43">
        <v>762.57349999999997</v>
      </c>
      <c r="D24" s="43">
        <v>917.86462361200006</v>
      </c>
      <c r="E24" s="43">
        <v>1528.8886181818182</v>
      </c>
      <c r="F24" s="44"/>
      <c r="G24" s="57">
        <v>100.49065672775387</v>
      </c>
      <c r="H24" s="46">
        <v>66.570165016852258</v>
      </c>
    </row>
    <row r="25" spans="1:9" x14ac:dyDescent="0.2">
      <c r="A25" s="58"/>
      <c r="B25" s="58"/>
      <c r="C25" s="64"/>
      <c r="D25" s="64"/>
      <c r="E25" s="21"/>
      <c r="F25" s="59"/>
      <c r="G25" s="38"/>
      <c r="H25" s="60"/>
      <c r="I25" s="61"/>
    </row>
    <row r="26" spans="1:9" x14ac:dyDescent="0.2">
      <c r="A26" s="58"/>
      <c r="B26" s="58"/>
      <c r="C26" s="64"/>
      <c r="D26" s="64"/>
      <c r="E26" s="21"/>
      <c r="F26" s="59"/>
      <c r="G26" s="38"/>
      <c r="H26" s="60"/>
      <c r="I26" s="61"/>
    </row>
    <row r="27" spans="1:9" x14ac:dyDescent="0.2">
      <c r="A27" s="58"/>
      <c r="B27" s="58"/>
      <c r="C27" s="64"/>
      <c r="D27" s="64"/>
      <c r="E27" s="21"/>
      <c r="F27" s="59"/>
      <c r="G27" s="38"/>
      <c r="H27" s="60"/>
      <c r="I27" s="61"/>
    </row>
    <row r="28" spans="1:9" x14ac:dyDescent="0.2">
      <c r="A28" s="58"/>
      <c r="B28" s="58"/>
      <c r="C28" s="64"/>
      <c r="D28" s="64"/>
      <c r="E28" s="21"/>
      <c r="F28" s="59"/>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65</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64</v>
      </c>
      <c r="B35" s="19" t="s">
        <v>3</v>
      </c>
      <c r="C35" s="80">
        <v>1493.6576886549608</v>
      </c>
      <c r="D35" s="80">
        <v>1558.6503994062934</v>
      </c>
      <c r="E35" s="81">
        <v>1536.5459805192249</v>
      </c>
      <c r="F35" s="22" t="s">
        <v>240</v>
      </c>
      <c r="G35" s="23">
        <v>2.8713601643817839</v>
      </c>
      <c r="H35" s="24">
        <v>-1.4181768339769008</v>
      </c>
    </row>
    <row r="36" spans="1:8" ht="12.75" customHeight="1" x14ac:dyDescent="0.2">
      <c r="A36" s="206"/>
      <c r="B36" s="25" t="s">
        <v>241</v>
      </c>
      <c r="C36" s="82">
        <v>780.01778428583327</v>
      </c>
      <c r="D36" s="82">
        <v>808.89411421755642</v>
      </c>
      <c r="E36" s="82">
        <v>799.07976156972654</v>
      </c>
      <c r="F36" s="27"/>
      <c r="G36" s="28">
        <v>2.4437875222737375</v>
      </c>
      <c r="H36" s="29">
        <v>-1.2133049895317072</v>
      </c>
    </row>
    <row r="37" spans="1:8" x14ac:dyDescent="0.2">
      <c r="A37" s="30" t="s">
        <v>53</v>
      </c>
      <c r="B37" s="31" t="s">
        <v>3</v>
      </c>
      <c r="C37" s="80">
        <v>7.4554924604123871E-2</v>
      </c>
      <c r="D37" s="80">
        <v>1.8343637693212369</v>
      </c>
      <c r="E37" s="83">
        <v>1.1710506078593328</v>
      </c>
      <c r="F37" s="22" t="s">
        <v>240</v>
      </c>
      <c r="G37" s="32">
        <v>1470.7220067318776</v>
      </c>
      <c r="H37" s="33">
        <v>-36.160393731901252</v>
      </c>
    </row>
    <row r="38" spans="1:8" x14ac:dyDescent="0.2">
      <c r="A38" s="34"/>
      <c r="B38" s="25" t="s">
        <v>241</v>
      </c>
      <c r="C38" s="82">
        <v>3.9471274213273469E-2</v>
      </c>
      <c r="D38" s="82">
        <v>0.48529819764501619</v>
      </c>
      <c r="E38" s="82">
        <v>0.3718180191405574</v>
      </c>
      <c r="F38" s="27"/>
      <c r="G38" s="35">
        <v>841.99649378312142</v>
      </c>
      <c r="H38" s="29">
        <v>-23.383597766309194</v>
      </c>
    </row>
    <row r="39" spans="1:8" x14ac:dyDescent="0.2">
      <c r="A39" s="30" t="s">
        <v>54</v>
      </c>
      <c r="B39" s="31" t="s">
        <v>3</v>
      </c>
      <c r="C39" s="80">
        <v>80.071126986024154</v>
      </c>
      <c r="D39" s="80">
        <v>64.424899827308451</v>
      </c>
      <c r="E39" s="83">
        <v>58.658495095054136</v>
      </c>
      <c r="F39" s="22" t="s">
        <v>240</v>
      </c>
      <c r="G39" s="37">
        <v>-26.742013878120446</v>
      </c>
      <c r="H39" s="33">
        <v>-8.9505839321616634</v>
      </c>
    </row>
    <row r="40" spans="1:8" x14ac:dyDescent="0.2">
      <c r="A40" s="34"/>
      <c r="B40" s="25" t="s">
        <v>241</v>
      </c>
      <c r="C40" s="82">
        <v>39.046400114620809</v>
      </c>
      <c r="D40" s="82">
        <v>36.602676871474728</v>
      </c>
      <c r="E40" s="82">
        <v>31.58836920424579</v>
      </c>
      <c r="F40" s="27"/>
      <c r="G40" s="28">
        <v>-19.100431508364281</v>
      </c>
      <c r="H40" s="29">
        <v>-13.699292226183317</v>
      </c>
    </row>
    <row r="41" spans="1:8" x14ac:dyDescent="0.2">
      <c r="A41" s="30" t="s">
        <v>66</v>
      </c>
      <c r="B41" s="31" t="s">
        <v>3</v>
      </c>
      <c r="C41" s="80">
        <v>9.5388551292949231</v>
      </c>
      <c r="D41" s="80">
        <v>7.526468051877937</v>
      </c>
      <c r="E41" s="83">
        <v>4.0568032704454478</v>
      </c>
      <c r="F41" s="22" t="s">
        <v>240</v>
      </c>
      <c r="G41" s="23">
        <v>-57.470752879068918</v>
      </c>
      <c r="H41" s="24">
        <v>-46.099508527997671</v>
      </c>
    </row>
    <row r="42" spans="1:8" x14ac:dyDescent="0.2">
      <c r="A42" s="34"/>
      <c r="B42" s="25" t="s">
        <v>241</v>
      </c>
      <c r="C42" s="82">
        <v>5.8633258242886912</v>
      </c>
      <c r="D42" s="82">
        <v>4.9981659533526335</v>
      </c>
      <c r="E42" s="82">
        <v>2.6237476464384772</v>
      </c>
      <c r="F42" s="27"/>
      <c r="G42" s="38">
        <v>-55.251546220241359</v>
      </c>
      <c r="H42" s="24">
        <v>-47.50579170588486</v>
      </c>
    </row>
    <row r="43" spans="1:8" x14ac:dyDescent="0.2">
      <c r="A43" s="30" t="s">
        <v>55</v>
      </c>
      <c r="B43" s="31" t="s">
        <v>3</v>
      </c>
      <c r="C43" s="80">
        <v>1016.3953384194398</v>
      </c>
      <c r="D43" s="80">
        <v>1023.6976082091957</v>
      </c>
      <c r="E43" s="83">
        <v>928.5469490964432</v>
      </c>
      <c r="F43" s="22" t="s">
        <v>240</v>
      </c>
      <c r="G43" s="37">
        <v>-8.6431318604438445</v>
      </c>
      <c r="H43" s="33">
        <v>-9.2948013504890525</v>
      </c>
    </row>
    <row r="44" spans="1:8" x14ac:dyDescent="0.2">
      <c r="A44" s="34"/>
      <c r="B44" s="25" t="s">
        <v>241</v>
      </c>
      <c r="C44" s="82">
        <v>533.61240681593358</v>
      </c>
      <c r="D44" s="82">
        <v>525.57976755916138</v>
      </c>
      <c r="E44" s="82">
        <v>480.26277373371505</v>
      </c>
      <c r="F44" s="27"/>
      <c r="G44" s="28">
        <v>-9.9978247133637552</v>
      </c>
      <c r="H44" s="29">
        <v>-8.6222865914155022</v>
      </c>
    </row>
    <row r="45" spans="1:8" x14ac:dyDescent="0.2">
      <c r="A45" s="30" t="s">
        <v>67</v>
      </c>
      <c r="B45" s="31" t="s">
        <v>3</v>
      </c>
      <c r="C45" s="80">
        <v>210.54857297526402</v>
      </c>
      <c r="D45" s="80">
        <v>260.4578817998231</v>
      </c>
      <c r="E45" s="83">
        <v>317.87562675768083</v>
      </c>
      <c r="F45" s="22" t="s">
        <v>240</v>
      </c>
      <c r="G45" s="37">
        <v>50.974961390512931</v>
      </c>
      <c r="H45" s="33">
        <v>22.044925099247564</v>
      </c>
    </row>
    <row r="46" spans="1:8" x14ac:dyDescent="0.2">
      <c r="A46" s="30"/>
      <c r="B46" s="25" t="s">
        <v>241</v>
      </c>
      <c r="C46" s="82">
        <v>113.90666376221562</v>
      </c>
      <c r="D46" s="82">
        <v>137.16253209327994</v>
      </c>
      <c r="E46" s="82">
        <v>168.89621712391713</v>
      </c>
      <c r="F46" s="27"/>
      <c r="G46" s="28">
        <v>48.275975737902598</v>
      </c>
      <c r="H46" s="29">
        <v>23.135826195637804</v>
      </c>
    </row>
    <row r="47" spans="1:8" x14ac:dyDescent="0.2">
      <c r="A47" s="39" t="s">
        <v>56</v>
      </c>
      <c r="B47" s="31" t="s">
        <v>3</v>
      </c>
      <c r="C47" s="80">
        <v>11.505510489894391</v>
      </c>
      <c r="D47" s="80">
        <v>12.881169673480818</v>
      </c>
      <c r="E47" s="83">
        <v>5.8854920937084643</v>
      </c>
      <c r="F47" s="22" t="s">
        <v>240</v>
      </c>
      <c r="G47" s="23">
        <v>-48.846319345170684</v>
      </c>
      <c r="H47" s="24">
        <v>-54.309334921460938</v>
      </c>
    </row>
    <row r="48" spans="1:8" x14ac:dyDescent="0.2">
      <c r="A48" s="34"/>
      <c r="B48" s="25" t="s">
        <v>241</v>
      </c>
      <c r="C48" s="82">
        <v>6.8085556163189409</v>
      </c>
      <c r="D48" s="82">
        <v>8.3042719575253408</v>
      </c>
      <c r="E48" s="82">
        <v>3.6844502924587843</v>
      </c>
      <c r="F48" s="27"/>
      <c r="G48" s="38">
        <v>-45.884993821188914</v>
      </c>
      <c r="H48" s="24">
        <v>-55.631868617694643</v>
      </c>
    </row>
    <row r="49" spans="1:9" x14ac:dyDescent="0.2">
      <c r="A49" s="39" t="s">
        <v>68</v>
      </c>
      <c r="B49" s="31" t="s">
        <v>3</v>
      </c>
      <c r="C49" s="80">
        <v>2.3011466640619331</v>
      </c>
      <c r="D49" s="80">
        <v>3.7623079452682675</v>
      </c>
      <c r="E49" s="83">
        <v>1.623873696496527</v>
      </c>
      <c r="F49" s="22" t="s">
        <v>240</v>
      </c>
      <c r="G49" s="37">
        <v>-29.431977463352936</v>
      </c>
      <c r="H49" s="33">
        <v>-56.838363044183552</v>
      </c>
    </row>
    <row r="50" spans="1:9" x14ac:dyDescent="0.2">
      <c r="A50" s="34"/>
      <c r="B50" s="25" t="s">
        <v>241</v>
      </c>
      <c r="C50" s="82">
        <v>1.9742077950144776</v>
      </c>
      <c r="D50" s="82">
        <v>1.9366826064608551</v>
      </c>
      <c r="E50" s="82">
        <v>0.96450231468218894</v>
      </c>
      <c r="F50" s="27"/>
      <c r="G50" s="28">
        <v>-51.1448431559295</v>
      </c>
      <c r="H50" s="29">
        <v>-50.198224971682585</v>
      </c>
    </row>
    <row r="51" spans="1:9" x14ac:dyDescent="0.2">
      <c r="A51" s="30" t="s">
        <v>69</v>
      </c>
      <c r="B51" s="31" t="s">
        <v>3</v>
      </c>
      <c r="C51" s="80">
        <v>163.22258306637772</v>
      </c>
      <c r="D51" s="80">
        <v>184.06570013001769</v>
      </c>
      <c r="E51" s="83">
        <v>221.22208343170558</v>
      </c>
      <c r="F51" s="22" t="s">
        <v>240</v>
      </c>
      <c r="G51" s="23">
        <v>35.533992463372044</v>
      </c>
      <c r="H51" s="24">
        <v>20.186478673344311</v>
      </c>
    </row>
    <row r="52" spans="1:9" ht="13.5" thickBot="1" x14ac:dyDescent="0.25">
      <c r="A52" s="56"/>
      <c r="B52" s="42" t="s">
        <v>241</v>
      </c>
      <c r="C52" s="86">
        <v>78.76675308322784</v>
      </c>
      <c r="D52" s="86">
        <v>93.82471897865679</v>
      </c>
      <c r="E52" s="86">
        <v>110.68788323512857</v>
      </c>
      <c r="F52" s="44"/>
      <c r="G52" s="57">
        <v>40.526147013031874</v>
      </c>
      <c r="H52" s="46">
        <v>17.973050641705427</v>
      </c>
    </row>
    <row r="53" spans="1:9" x14ac:dyDescent="0.2">
      <c r="A53" s="65"/>
      <c r="B53" s="62"/>
      <c r="C53" s="21"/>
      <c r="D53" s="21"/>
      <c r="E53" s="21"/>
      <c r="F53" s="63"/>
      <c r="G53" s="38"/>
      <c r="H53" s="60"/>
      <c r="I53" s="61"/>
    </row>
    <row r="54" spans="1:9" x14ac:dyDescent="0.2">
      <c r="A54" s="65"/>
      <c r="B54" s="62"/>
      <c r="C54" s="21"/>
      <c r="D54" s="21"/>
      <c r="E54" s="21"/>
      <c r="F54" s="63"/>
      <c r="G54" s="38"/>
      <c r="H54" s="60"/>
      <c r="I54" s="61"/>
    </row>
    <row r="55" spans="1:9" x14ac:dyDescent="0.2">
      <c r="A55" s="65"/>
      <c r="B55" s="62"/>
      <c r="C55" s="21"/>
      <c r="D55" s="21"/>
      <c r="E55" s="21"/>
      <c r="F55" s="63"/>
      <c r="G55" s="38"/>
      <c r="H55" s="60"/>
      <c r="I55" s="61"/>
    </row>
    <row r="56" spans="1:9" x14ac:dyDescent="0.2">
      <c r="A56" s="65"/>
      <c r="B56" s="62"/>
      <c r="C56" s="21"/>
      <c r="D56" s="21"/>
      <c r="E56" s="21"/>
      <c r="F56" s="63"/>
      <c r="G56" s="38"/>
      <c r="H56" s="60"/>
      <c r="I56" s="61"/>
    </row>
    <row r="57" spans="1:9" x14ac:dyDescent="0.2">
      <c r="A57" s="65"/>
      <c r="B57" s="62"/>
      <c r="C57" s="21"/>
      <c r="D57" s="21"/>
      <c r="E57" s="21"/>
      <c r="F57" s="63"/>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242</v>
      </c>
      <c r="G61" s="53"/>
      <c r="H61" s="208">
        <v>26</v>
      </c>
    </row>
    <row r="62" spans="1:9"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7" display="Tilbake til innholdsfortegnelsen" xr:uid="{00000000-0004-0000-15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38"/>
  <sheetViews>
    <sheetView showGridLines="0" showRowColHeaders="0" zoomScaleNormal="100" workbookViewId="0"/>
  </sheetViews>
  <sheetFormatPr defaultColWidth="11.42578125" defaultRowHeight="12.75" x14ac:dyDescent="0.2"/>
  <cols>
    <col min="1" max="1" width="27.140625" style="1" customWidth="1"/>
    <col min="2" max="4" width="10.5703125" style="1" customWidth="1"/>
    <col min="5" max="6" width="7.5703125" style="1" customWidth="1"/>
    <col min="7" max="7" width="8.140625" style="1" customWidth="1"/>
    <col min="8" max="16384" width="11.42578125" style="1"/>
  </cols>
  <sheetData>
    <row r="1" spans="1:7" ht="5.25" customHeight="1" x14ac:dyDescent="0.2"/>
    <row r="2" spans="1:7" x14ac:dyDescent="0.2">
      <c r="A2" s="92" t="s">
        <v>0</v>
      </c>
      <c r="B2" s="2"/>
      <c r="C2" s="2"/>
      <c r="D2" s="2"/>
      <c r="E2" s="2"/>
      <c r="F2" s="2"/>
    </row>
    <row r="3" spans="1:7" ht="6" customHeight="1" x14ac:dyDescent="0.2">
      <c r="A3" s="2"/>
      <c r="B3" s="2"/>
      <c r="C3" s="2"/>
      <c r="D3" s="2"/>
      <c r="E3" s="2"/>
      <c r="F3" s="2"/>
    </row>
    <row r="4" spans="1:7" ht="15.75" customHeight="1" x14ac:dyDescent="0.25">
      <c r="A4" s="88" t="s">
        <v>109</v>
      </c>
      <c r="B4" s="74"/>
      <c r="C4" s="74"/>
      <c r="D4" s="74"/>
      <c r="E4" s="74"/>
      <c r="F4" s="74"/>
      <c r="G4" s="74"/>
    </row>
    <row r="5" spans="1:7" ht="15.75" customHeight="1" x14ac:dyDescent="0.25">
      <c r="A5" s="75"/>
      <c r="B5" s="74"/>
      <c r="C5" s="74"/>
      <c r="D5" s="74"/>
      <c r="E5" s="74"/>
      <c r="F5" s="74"/>
      <c r="G5" s="74"/>
    </row>
    <row r="6" spans="1:7" ht="15.75" customHeight="1" x14ac:dyDescent="0.25">
      <c r="A6" s="73"/>
      <c r="B6" s="73"/>
      <c r="C6" s="73"/>
      <c r="D6" s="73"/>
      <c r="E6" s="73"/>
      <c r="F6" s="73"/>
      <c r="G6" s="73"/>
    </row>
    <row r="7" spans="1:7" ht="15.75" customHeight="1" x14ac:dyDescent="0.25">
      <c r="A7" s="73"/>
      <c r="B7" s="73"/>
      <c r="C7" s="73"/>
      <c r="D7" s="73"/>
      <c r="E7" s="73"/>
      <c r="F7" s="73"/>
      <c r="G7" s="73"/>
    </row>
    <row r="8" spans="1:7" ht="15.75" customHeight="1" x14ac:dyDescent="0.25">
      <c r="A8" s="73"/>
      <c r="B8" s="73"/>
      <c r="C8" s="73"/>
      <c r="D8" s="73"/>
      <c r="E8" s="73"/>
      <c r="F8" s="73"/>
      <c r="G8" s="73"/>
    </row>
    <row r="9" spans="1:7" ht="15.75" customHeight="1" x14ac:dyDescent="0.25">
      <c r="A9" s="73"/>
      <c r="B9" s="73"/>
      <c r="C9" s="73"/>
      <c r="D9" s="73"/>
      <c r="E9" s="73"/>
      <c r="F9" s="73"/>
      <c r="G9" s="73"/>
    </row>
    <row r="10" spans="1:7" ht="15.75" customHeight="1" x14ac:dyDescent="0.25">
      <c r="A10" s="73"/>
      <c r="B10" s="73"/>
      <c r="C10" s="73"/>
      <c r="D10" s="73"/>
      <c r="E10" s="73"/>
      <c r="F10" s="73"/>
      <c r="G10" s="73"/>
    </row>
    <row r="11" spans="1:7" ht="15.75" customHeight="1" x14ac:dyDescent="0.25">
      <c r="A11" s="73"/>
      <c r="B11" s="73"/>
      <c r="C11" s="73"/>
      <c r="D11" s="73"/>
      <c r="E11" s="73"/>
      <c r="F11" s="73"/>
      <c r="G11" s="73"/>
    </row>
    <row r="12" spans="1:7" ht="15.75" customHeight="1" x14ac:dyDescent="0.25">
      <c r="A12" s="73"/>
      <c r="B12" s="73"/>
      <c r="C12" s="73"/>
      <c r="D12" s="73"/>
      <c r="E12" s="73"/>
      <c r="F12" s="73"/>
      <c r="G12" s="73"/>
    </row>
    <row r="13" spans="1:7" ht="15.75" customHeight="1" x14ac:dyDescent="0.25">
      <c r="A13" s="73"/>
      <c r="B13" s="73"/>
      <c r="C13" s="73"/>
      <c r="D13" s="73"/>
      <c r="E13" s="73"/>
      <c r="F13" s="73"/>
      <c r="G13" s="73"/>
    </row>
    <row r="14" spans="1:7" ht="15.75" customHeight="1" x14ac:dyDescent="0.25">
      <c r="A14" s="73"/>
      <c r="B14" s="73"/>
      <c r="C14" s="73"/>
      <c r="D14" s="73"/>
      <c r="E14" s="73"/>
      <c r="F14" s="73"/>
      <c r="G14" s="73"/>
    </row>
    <row r="15" spans="1:7" ht="15.75" customHeight="1" x14ac:dyDescent="0.25">
      <c r="A15" s="73"/>
      <c r="B15" s="73"/>
      <c r="C15" s="73"/>
      <c r="D15" s="73"/>
      <c r="E15" s="73"/>
      <c r="F15" s="73"/>
      <c r="G15" s="73"/>
    </row>
    <row r="16" spans="1:7" ht="15.75" customHeight="1" x14ac:dyDescent="0.25">
      <c r="A16" s="73"/>
      <c r="B16" s="73"/>
      <c r="C16" s="73"/>
      <c r="D16" s="73"/>
      <c r="E16" s="73"/>
      <c r="F16" s="73"/>
      <c r="G16" s="73"/>
    </row>
    <row r="17" spans="1:13" ht="15.75" customHeight="1" x14ac:dyDescent="0.25">
      <c r="A17" s="73"/>
      <c r="B17" s="73"/>
      <c r="C17" s="73"/>
      <c r="D17" s="73"/>
      <c r="E17" s="73"/>
      <c r="F17" s="73"/>
      <c r="G17" s="73"/>
    </row>
    <row r="18" spans="1:13" ht="15.75" customHeight="1" x14ac:dyDescent="0.25">
      <c r="A18" s="73"/>
      <c r="B18" s="73"/>
      <c r="C18" s="73"/>
      <c r="D18" s="73"/>
      <c r="E18" s="73"/>
      <c r="F18" s="73"/>
      <c r="G18" s="73"/>
    </row>
    <row r="19" spans="1:13" ht="15.75" customHeight="1" x14ac:dyDescent="0.25">
      <c r="A19" s="73"/>
      <c r="B19" s="73"/>
      <c r="C19" s="73"/>
      <c r="D19" s="73"/>
      <c r="E19" s="73"/>
      <c r="F19" s="73"/>
      <c r="G19" s="73"/>
    </row>
    <row r="20" spans="1:13" ht="15.75" customHeight="1" x14ac:dyDescent="0.25">
      <c r="A20" s="73"/>
      <c r="B20" s="73"/>
      <c r="C20" s="73"/>
      <c r="D20" s="73"/>
      <c r="E20" s="73"/>
      <c r="F20" s="73"/>
      <c r="G20" s="73"/>
    </row>
    <row r="21" spans="1:13" ht="15.75" customHeight="1" x14ac:dyDescent="0.25">
      <c r="A21" s="73"/>
      <c r="B21" s="73"/>
      <c r="C21" s="73"/>
      <c r="D21" s="73"/>
      <c r="E21" s="73"/>
      <c r="F21" s="73"/>
      <c r="G21" s="73"/>
    </row>
    <row r="22" spans="1:13" ht="15.75" customHeight="1" x14ac:dyDescent="0.25">
      <c r="A22" s="73"/>
      <c r="B22" s="73"/>
      <c r="C22" s="73"/>
      <c r="D22" s="73"/>
      <c r="E22" s="73"/>
      <c r="F22" s="73"/>
      <c r="G22" s="73"/>
    </row>
    <row r="23" spans="1:13" ht="15.75" customHeight="1" x14ac:dyDescent="0.25">
      <c r="A23" s="73"/>
      <c r="B23" s="73"/>
      <c r="C23" s="73"/>
      <c r="D23" s="73"/>
      <c r="E23" s="73"/>
      <c r="F23" s="73"/>
      <c r="G23" s="73"/>
    </row>
    <row r="24" spans="1:13" ht="15.75" customHeight="1" x14ac:dyDescent="0.25">
      <c r="A24" s="73"/>
      <c r="B24" s="73"/>
      <c r="C24" s="73"/>
      <c r="D24" s="73"/>
      <c r="E24" s="73"/>
      <c r="F24" s="73"/>
      <c r="G24" s="73"/>
    </row>
    <row r="25" spans="1:13" ht="15.75" customHeight="1" x14ac:dyDescent="0.25">
      <c r="A25" s="73"/>
      <c r="B25" s="73"/>
      <c r="C25" s="73"/>
      <c r="D25" s="73"/>
      <c r="E25" s="73"/>
      <c r="F25" s="73"/>
      <c r="G25" s="73"/>
    </row>
    <row r="26" spans="1:13" ht="15.75" customHeight="1" x14ac:dyDescent="0.25">
      <c r="A26" s="73"/>
      <c r="B26" s="73"/>
      <c r="C26" s="73"/>
      <c r="D26" s="73"/>
      <c r="E26" s="73"/>
      <c r="F26" s="73"/>
      <c r="G26" s="73"/>
    </row>
    <row r="27" spans="1:13" ht="15.75" customHeight="1" x14ac:dyDescent="0.25">
      <c r="A27" s="73"/>
      <c r="B27" s="73"/>
      <c r="C27" s="73"/>
      <c r="D27" s="73"/>
      <c r="E27" s="73"/>
      <c r="F27" s="73"/>
      <c r="G27" s="73"/>
      <c r="M27" s="77"/>
    </row>
    <row r="28" spans="1:13" ht="15.75" customHeight="1" x14ac:dyDescent="0.25">
      <c r="A28" s="73"/>
      <c r="B28" s="73"/>
      <c r="C28" s="73"/>
      <c r="D28" s="73"/>
      <c r="E28" s="73"/>
      <c r="F28" s="73"/>
      <c r="G28" s="73"/>
      <c r="M28" s="77"/>
    </row>
    <row r="29" spans="1:13" ht="15.75" customHeight="1" x14ac:dyDescent="0.25">
      <c r="A29" s="73"/>
      <c r="B29" s="73"/>
      <c r="C29" s="73"/>
      <c r="D29" s="73"/>
      <c r="E29" s="73"/>
      <c r="F29" s="73"/>
      <c r="G29" s="73"/>
      <c r="M29" s="77"/>
    </row>
    <row r="30" spans="1:13" ht="15.75" customHeight="1" x14ac:dyDescent="0.25">
      <c r="A30" s="73"/>
      <c r="B30" s="73"/>
      <c r="C30" s="73"/>
      <c r="D30" s="73"/>
      <c r="E30" s="73"/>
      <c r="F30" s="73"/>
      <c r="G30" s="73"/>
      <c r="M30" s="77"/>
    </row>
    <row r="31" spans="1:13" ht="15.75" customHeight="1" x14ac:dyDescent="0.25">
      <c r="A31" s="73"/>
      <c r="B31" s="73"/>
      <c r="C31" s="73"/>
      <c r="D31" s="73"/>
      <c r="E31" s="73"/>
      <c r="F31" s="73"/>
      <c r="G31" s="73"/>
      <c r="M31" s="77"/>
    </row>
    <row r="32" spans="1:13" ht="15.75" customHeight="1" x14ac:dyDescent="0.25">
      <c r="A32" s="73"/>
      <c r="B32" s="73"/>
      <c r="C32" s="73"/>
      <c r="D32" s="73"/>
      <c r="E32" s="73"/>
      <c r="F32" s="73"/>
      <c r="G32" s="73"/>
      <c r="M32" s="77"/>
    </row>
    <row r="33" spans="1:13" ht="15.75" customHeight="1" x14ac:dyDescent="0.25">
      <c r="A33" s="73"/>
      <c r="B33" s="73"/>
      <c r="C33" s="73"/>
      <c r="D33" s="73"/>
      <c r="E33" s="73"/>
      <c r="F33" s="73"/>
      <c r="G33" s="73"/>
      <c r="M33" s="77"/>
    </row>
    <row r="34" spans="1:13" ht="15.75" customHeight="1" x14ac:dyDescent="0.25">
      <c r="A34" s="73"/>
      <c r="B34" s="73"/>
      <c r="C34" s="73"/>
      <c r="D34" s="73"/>
      <c r="E34" s="73"/>
      <c r="F34" s="73"/>
      <c r="G34" s="73"/>
      <c r="M34" s="77"/>
    </row>
    <row r="35" spans="1:13" ht="15.75" customHeight="1" x14ac:dyDescent="0.25">
      <c r="A35" s="73"/>
      <c r="B35" s="73"/>
      <c r="C35" s="73"/>
      <c r="D35" s="73"/>
      <c r="E35" s="73"/>
      <c r="F35" s="73"/>
      <c r="G35" s="73"/>
      <c r="M35" s="77"/>
    </row>
    <row r="36" spans="1:13" ht="15.75" customHeight="1" x14ac:dyDescent="0.25">
      <c r="A36" s="73"/>
      <c r="B36" s="73"/>
      <c r="C36" s="73"/>
      <c r="D36" s="73"/>
      <c r="E36" s="73"/>
      <c r="F36" s="73"/>
      <c r="G36" s="73"/>
      <c r="M36" s="77"/>
    </row>
    <row r="37" spans="1:13" ht="15.75" customHeight="1" x14ac:dyDescent="0.25">
      <c r="A37" s="73"/>
      <c r="B37" s="73"/>
      <c r="C37" s="73"/>
      <c r="D37" s="73"/>
      <c r="E37" s="73"/>
      <c r="F37" s="73"/>
      <c r="G37" s="73"/>
      <c r="M37" s="77"/>
    </row>
    <row r="38" spans="1:13" ht="15.75" customHeight="1" x14ac:dyDescent="0.25">
      <c r="A38" s="73"/>
      <c r="B38" s="73"/>
      <c r="C38" s="73"/>
      <c r="D38" s="73"/>
      <c r="E38" s="73"/>
      <c r="F38" s="73"/>
      <c r="G38" s="73"/>
      <c r="M38" s="77"/>
    </row>
    <row r="39" spans="1:13" ht="15.75" customHeight="1" x14ac:dyDescent="0.25">
      <c r="A39" s="73"/>
      <c r="B39" s="73"/>
      <c r="C39" s="73"/>
      <c r="D39" s="73"/>
      <c r="E39" s="73"/>
      <c r="F39" s="73"/>
      <c r="G39" s="73"/>
      <c r="M39" s="77"/>
    </row>
    <row r="40" spans="1:13" ht="15.75" customHeight="1" x14ac:dyDescent="0.25">
      <c r="A40" s="73"/>
      <c r="B40" s="73"/>
      <c r="C40" s="73"/>
      <c r="D40" s="73"/>
      <c r="E40" s="73"/>
      <c r="F40" s="73"/>
      <c r="G40" s="73"/>
      <c r="M40" s="77"/>
    </row>
    <row r="41" spans="1:13" ht="15.75" customHeight="1" x14ac:dyDescent="0.25">
      <c r="A41" s="73"/>
      <c r="B41" s="73"/>
      <c r="C41" s="73"/>
      <c r="D41" s="73"/>
      <c r="E41" s="73"/>
      <c r="F41" s="73"/>
      <c r="G41" s="73"/>
      <c r="M41" s="77"/>
    </row>
    <row r="42" spans="1:13" ht="15.75" customHeight="1" x14ac:dyDescent="0.25">
      <c r="A42" s="73"/>
      <c r="B42" s="73"/>
      <c r="C42" s="73"/>
      <c r="D42" s="73"/>
      <c r="E42" s="73"/>
      <c r="F42" s="73"/>
      <c r="G42" s="73"/>
      <c r="M42" s="77"/>
    </row>
    <row r="43" spans="1:13" ht="15.75" customHeight="1" x14ac:dyDescent="0.25">
      <c r="A43" s="73"/>
      <c r="B43" s="73"/>
      <c r="C43" s="73"/>
      <c r="D43" s="73"/>
      <c r="E43" s="73"/>
      <c r="F43" s="73"/>
      <c r="G43" s="73"/>
      <c r="M43" s="77"/>
    </row>
    <row r="44" spans="1:13" ht="15.75" customHeight="1" x14ac:dyDescent="0.25">
      <c r="A44" s="73"/>
      <c r="B44" s="73"/>
      <c r="C44" s="73"/>
      <c r="D44" s="73"/>
      <c r="E44" s="73"/>
      <c r="F44" s="73"/>
      <c r="G44" s="73"/>
      <c r="M44" s="77"/>
    </row>
    <row r="45" spans="1:13" ht="15.75" customHeight="1" x14ac:dyDescent="0.25">
      <c r="A45" s="73"/>
      <c r="B45" s="73"/>
      <c r="C45" s="73"/>
      <c r="D45" s="73"/>
      <c r="E45" s="73"/>
      <c r="F45" s="73"/>
      <c r="G45" s="73"/>
      <c r="M45" s="77"/>
    </row>
    <row r="46" spans="1:13" ht="15.75" customHeight="1" x14ac:dyDescent="0.25">
      <c r="A46" s="73"/>
      <c r="B46" s="73"/>
      <c r="C46" s="73"/>
      <c r="D46" s="73"/>
      <c r="E46" s="73"/>
      <c r="F46" s="73"/>
      <c r="G46" s="73"/>
      <c r="M46" s="77"/>
    </row>
    <row r="47" spans="1:13" ht="15.75" customHeight="1" x14ac:dyDescent="0.25">
      <c r="A47" s="73"/>
      <c r="B47" s="73"/>
      <c r="C47" s="73"/>
      <c r="D47" s="73"/>
      <c r="E47" s="73"/>
      <c r="F47" s="73"/>
      <c r="G47" s="73"/>
      <c r="M47" s="77"/>
    </row>
    <row r="48" spans="1:13" ht="15.75" customHeight="1" x14ac:dyDescent="0.25">
      <c r="A48" s="73"/>
      <c r="B48" s="73"/>
      <c r="C48" s="73"/>
      <c r="D48" s="73"/>
      <c r="E48" s="73"/>
      <c r="F48" s="73"/>
      <c r="G48" s="73"/>
      <c r="M48" s="77"/>
    </row>
    <row r="49" spans="1:14" ht="15.75" customHeight="1" x14ac:dyDescent="0.25">
      <c r="A49" s="73"/>
      <c r="B49" s="73"/>
      <c r="C49" s="73"/>
      <c r="D49" s="73"/>
      <c r="E49" s="95"/>
      <c r="F49" s="73"/>
      <c r="G49" s="73"/>
      <c r="M49" s="77"/>
    </row>
    <row r="50" spans="1:14" ht="15.75" customHeight="1" x14ac:dyDescent="0.25">
      <c r="A50" s="73"/>
      <c r="B50" s="73"/>
      <c r="C50" s="73"/>
      <c r="D50" s="73"/>
      <c r="E50" s="73"/>
      <c r="F50" s="73"/>
      <c r="G50" s="73"/>
      <c r="M50" s="77"/>
    </row>
    <row r="51" spans="1:14" ht="12.75" customHeight="1" x14ac:dyDescent="0.2">
      <c r="A51" s="52"/>
      <c r="B51" s="52"/>
      <c r="C51" s="52"/>
      <c r="D51" s="52"/>
      <c r="E51" s="52"/>
      <c r="F51" s="52"/>
      <c r="G51" s="52"/>
      <c r="H51" s="52"/>
      <c r="I51" s="52"/>
      <c r="J51" s="52"/>
      <c r="K51" s="52"/>
      <c r="L51" s="52"/>
      <c r="M51" s="52"/>
      <c r="N51" s="52"/>
    </row>
    <row r="52" spans="1:14" ht="12.75" customHeight="1" x14ac:dyDescent="0.2">
      <c r="A52" s="54" t="str">
        <f>+Innhold!B123</f>
        <v>Finans Norge / Skadeforsikringsstatistikk</v>
      </c>
      <c r="G52" s="200">
        <v>27</v>
      </c>
      <c r="H52" s="54" t="str">
        <f>+Innhold!B123</f>
        <v>Finans Norge / Skadeforsikringsstatistikk</v>
      </c>
      <c r="N52" s="200">
        <v>28</v>
      </c>
    </row>
    <row r="53" spans="1:14" ht="12.75" customHeight="1" x14ac:dyDescent="0.2">
      <c r="A53" s="54" t="str">
        <f>+Innhold!B124</f>
        <v>Skadestatistikk for landbasert forsikring 2. kvartal 2023</v>
      </c>
      <c r="G53" s="201"/>
      <c r="H53" s="54" t="str">
        <f>+Innhold!B124</f>
        <v>Skadestatistikk for landbasert forsikring 2. kvartal 2023</v>
      </c>
      <c r="N53" s="201"/>
    </row>
    <row r="54" spans="1:14" ht="15.75" customHeight="1" x14ac:dyDescent="0.2"/>
    <row r="55" spans="1:14" ht="15.75" customHeight="1" x14ac:dyDescent="0.2"/>
    <row r="56" spans="1:14" ht="15.75" customHeight="1" x14ac:dyDescent="0.2"/>
    <row r="57" spans="1:14" ht="15.75" customHeight="1" x14ac:dyDescent="0.2"/>
    <row r="58" spans="1:14" ht="15.75" customHeight="1" x14ac:dyDescent="0.2"/>
    <row r="59" spans="1:14" ht="15.75" customHeight="1" x14ac:dyDescent="0.2"/>
    <row r="60" spans="1:14" ht="15.75" customHeight="1" x14ac:dyDescent="0.2">
      <c r="J60"/>
      <c r="K60"/>
      <c r="L60"/>
    </row>
    <row r="61" spans="1:14" ht="15.75" customHeight="1" x14ac:dyDescent="0.2">
      <c r="J61" s="71"/>
      <c r="K61" s="72"/>
      <c r="L61" s="72"/>
    </row>
    <row r="62" spans="1:14" ht="15.75" customHeight="1" x14ac:dyDescent="0.2">
      <c r="J62" s="70"/>
      <c r="K62"/>
      <c r="L62"/>
    </row>
    <row r="63" spans="1:14" ht="15.75" customHeight="1" x14ac:dyDescent="0.2">
      <c r="J63" s="69"/>
      <c r="K63" s="69"/>
      <c r="L63" s="69"/>
    </row>
    <row r="64" spans="1:14" ht="15.75" customHeight="1" x14ac:dyDescent="0.2">
      <c r="J64" s="69"/>
      <c r="K64" s="69"/>
      <c r="L64" s="69"/>
    </row>
    <row r="65" spans="1:12" ht="15.75" customHeight="1" x14ac:dyDescent="0.2">
      <c r="J65" s="69"/>
      <c r="K65" s="69"/>
      <c r="L65" s="69"/>
    </row>
    <row r="66" spans="1:12" ht="15.75" customHeight="1" x14ac:dyDescent="0.2">
      <c r="J66" s="69"/>
      <c r="K66" s="69"/>
      <c r="L66" s="69"/>
    </row>
    <row r="67" spans="1:12" ht="15.75" customHeight="1" x14ac:dyDescent="0.2">
      <c r="J67" s="69"/>
      <c r="K67" s="69"/>
      <c r="L67" s="69"/>
    </row>
    <row r="68" spans="1:12" ht="15.75" customHeight="1" x14ac:dyDescent="0.2">
      <c r="J68" s="69"/>
      <c r="K68" s="69"/>
      <c r="L68" s="69"/>
    </row>
    <row r="69" spans="1:12" ht="15.75" customHeight="1" x14ac:dyDescent="0.2">
      <c r="J69" s="69"/>
      <c r="K69" s="69"/>
      <c r="L69" s="69"/>
    </row>
    <row r="70" spans="1:12" ht="15.75" customHeight="1" x14ac:dyDescent="0.2">
      <c r="J70"/>
      <c r="K70"/>
      <c r="L70"/>
    </row>
    <row r="71" spans="1:12" x14ac:dyDescent="0.2">
      <c r="J71"/>
      <c r="K71"/>
      <c r="L71"/>
    </row>
    <row r="72" spans="1:12" x14ac:dyDescent="0.2">
      <c r="J72"/>
      <c r="K72"/>
      <c r="L72"/>
    </row>
    <row r="73" spans="1:12" x14ac:dyDescent="0.2">
      <c r="A73"/>
      <c r="B73"/>
      <c r="C73"/>
      <c r="D73"/>
      <c r="E73"/>
      <c r="F73"/>
      <c r="H73"/>
      <c r="I73"/>
      <c r="J73"/>
      <c r="K73"/>
      <c r="L73"/>
    </row>
    <row r="74" spans="1:12" x14ac:dyDescent="0.2">
      <c r="A74"/>
      <c r="B74"/>
      <c r="C74"/>
      <c r="D74"/>
      <c r="E74"/>
      <c r="F74"/>
      <c r="H74"/>
      <c r="I74"/>
      <c r="J74"/>
      <c r="K74"/>
      <c r="L74"/>
    </row>
    <row r="75" spans="1:12" x14ac:dyDescent="0.2">
      <c r="A75"/>
      <c r="B75"/>
      <c r="C75"/>
      <c r="D75"/>
      <c r="E75"/>
      <c r="F75"/>
      <c r="H75"/>
      <c r="I75"/>
      <c r="J75"/>
      <c r="K75"/>
      <c r="L75"/>
    </row>
    <row r="76" spans="1:12" x14ac:dyDescent="0.2">
      <c r="A76"/>
      <c r="B76"/>
      <c r="C76"/>
      <c r="D76"/>
      <c r="E76"/>
      <c r="F76"/>
      <c r="H76"/>
      <c r="I76"/>
      <c r="J76"/>
      <c r="K76"/>
      <c r="L76"/>
    </row>
    <row r="77" spans="1:12" x14ac:dyDescent="0.2">
      <c r="A77"/>
      <c r="B77"/>
      <c r="C77"/>
      <c r="D77"/>
      <c r="E77"/>
      <c r="F77"/>
      <c r="H77"/>
      <c r="I77"/>
      <c r="J77"/>
      <c r="K77"/>
      <c r="L77"/>
    </row>
    <row r="78" spans="1:12" x14ac:dyDescent="0.2">
      <c r="A78"/>
      <c r="B78"/>
      <c r="C78"/>
      <c r="D78"/>
      <c r="E78"/>
      <c r="F78"/>
      <c r="H78"/>
      <c r="I78"/>
      <c r="J78"/>
      <c r="K78"/>
      <c r="L78"/>
    </row>
    <row r="79" spans="1:12" x14ac:dyDescent="0.2">
      <c r="A79"/>
      <c r="B79"/>
      <c r="C79"/>
      <c r="D79"/>
      <c r="E79"/>
      <c r="F79"/>
      <c r="H79"/>
      <c r="I79"/>
      <c r="J79"/>
      <c r="K79"/>
      <c r="L79"/>
    </row>
    <row r="80" spans="1:12" x14ac:dyDescent="0.2">
      <c r="A80"/>
      <c r="B80"/>
      <c r="C80"/>
      <c r="D80"/>
      <c r="E80"/>
      <c r="F80"/>
      <c r="H80"/>
      <c r="I80"/>
      <c r="J80"/>
      <c r="K80"/>
      <c r="L80"/>
    </row>
    <row r="81" spans="1:12" x14ac:dyDescent="0.2">
      <c r="A81"/>
      <c r="B81"/>
      <c r="C81"/>
      <c r="D81"/>
      <c r="E81"/>
      <c r="F81"/>
      <c r="H81"/>
      <c r="I81"/>
      <c r="J81"/>
      <c r="K81"/>
      <c r="L81"/>
    </row>
    <row r="82" spans="1:12" x14ac:dyDescent="0.2">
      <c r="A82"/>
      <c r="B82"/>
      <c r="C82"/>
      <c r="D82"/>
      <c r="E82"/>
      <c r="F82"/>
      <c r="H82"/>
      <c r="I82"/>
      <c r="J82"/>
      <c r="K82"/>
      <c r="L82"/>
    </row>
    <row r="83" spans="1:12" x14ac:dyDescent="0.2">
      <c r="A83"/>
      <c r="B83"/>
      <c r="C83"/>
      <c r="D83"/>
      <c r="E83"/>
      <c r="F83"/>
      <c r="H83"/>
      <c r="I83"/>
      <c r="J83"/>
      <c r="K83"/>
      <c r="L83"/>
    </row>
    <row r="84" spans="1:12" x14ac:dyDescent="0.2">
      <c r="A84"/>
      <c r="B84"/>
      <c r="C84"/>
      <c r="D84"/>
      <c r="E84"/>
      <c r="F84"/>
      <c r="H84"/>
      <c r="I84"/>
      <c r="J84"/>
      <c r="K84"/>
      <c r="L84"/>
    </row>
    <row r="85" spans="1:12" x14ac:dyDescent="0.2">
      <c r="A85"/>
      <c r="B85"/>
      <c r="C85"/>
      <c r="D85"/>
      <c r="E85"/>
      <c r="F85"/>
      <c r="H85"/>
      <c r="I85"/>
      <c r="J85"/>
      <c r="K85"/>
      <c r="L85"/>
    </row>
    <row r="86" spans="1:12" x14ac:dyDescent="0.2">
      <c r="A86"/>
      <c r="B86"/>
      <c r="C86"/>
      <c r="D86"/>
      <c r="E86"/>
      <c r="F86"/>
      <c r="H86"/>
      <c r="I86"/>
      <c r="J86"/>
      <c r="K86"/>
      <c r="L86"/>
    </row>
    <row r="87" spans="1:12" x14ac:dyDescent="0.2">
      <c r="A87"/>
      <c r="B87"/>
      <c r="C87"/>
      <c r="D87"/>
      <c r="E87"/>
      <c r="F87"/>
      <c r="H87"/>
      <c r="I87"/>
      <c r="J87"/>
      <c r="K87"/>
      <c r="L87"/>
    </row>
    <row r="88" spans="1:12" x14ac:dyDescent="0.2">
      <c r="A88"/>
      <c r="B88"/>
      <c r="C88"/>
      <c r="D88"/>
      <c r="E88"/>
      <c r="F88"/>
      <c r="H88"/>
      <c r="I88"/>
      <c r="J88"/>
      <c r="K88"/>
      <c r="L88"/>
    </row>
    <row r="89" spans="1:12" x14ac:dyDescent="0.2">
      <c r="A89"/>
      <c r="B89"/>
      <c r="C89"/>
      <c r="D89"/>
      <c r="E89"/>
      <c r="F89"/>
      <c r="H89"/>
      <c r="I89"/>
      <c r="J89"/>
      <c r="K89"/>
      <c r="L89"/>
    </row>
    <row r="90" spans="1:12" x14ac:dyDescent="0.2">
      <c r="A90"/>
      <c r="B90"/>
      <c r="C90"/>
      <c r="D90"/>
      <c r="E90"/>
      <c r="F90"/>
      <c r="H90"/>
      <c r="I90"/>
      <c r="J90"/>
      <c r="K90"/>
      <c r="L90"/>
    </row>
    <row r="91" spans="1:12" x14ac:dyDescent="0.2">
      <c r="A91"/>
      <c r="B91"/>
      <c r="C91"/>
      <c r="D91"/>
      <c r="E91"/>
      <c r="F91"/>
      <c r="H91"/>
      <c r="I91"/>
      <c r="J91"/>
      <c r="K91"/>
      <c r="L91"/>
    </row>
    <row r="92" spans="1:12" x14ac:dyDescent="0.2">
      <c r="A92"/>
      <c r="B92"/>
      <c r="C92"/>
      <c r="D92"/>
      <c r="E92"/>
      <c r="F92"/>
      <c r="H92"/>
      <c r="I92"/>
      <c r="J92"/>
      <c r="K92"/>
      <c r="L92"/>
    </row>
    <row r="93" spans="1:12" x14ac:dyDescent="0.2">
      <c r="A93"/>
      <c r="B93"/>
      <c r="C93"/>
      <c r="D93"/>
      <c r="E93"/>
      <c r="F93"/>
      <c r="H93"/>
      <c r="I93"/>
      <c r="J93"/>
      <c r="K93"/>
      <c r="L93"/>
    </row>
    <row r="94" spans="1:12" x14ac:dyDescent="0.2">
      <c r="A94"/>
      <c r="B94"/>
      <c r="C94"/>
      <c r="D94"/>
      <c r="E94"/>
      <c r="F94"/>
      <c r="H94"/>
      <c r="I94"/>
      <c r="J94"/>
      <c r="K94"/>
      <c r="L94"/>
    </row>
    <row r="95" spans="1:12" x14ac:dyDescent="0.2">
      <c r="A95"/>
      <c r="B95"/>
      <c r="C95"/>
      <c r="D95"/>
      <c r="E95"/>
      <c r="F95"/>
      <c r="H95"/>
      <c r="I95"/>
      <c r="J95"/>
      <c r="K95"/>
      <c r="L95"/>
    </row>
    <row r="96" spans="1:12" x14ac:dyDescent="0.2">
      <c r="A96"/>
      <c r="B96"/>
      <c r="C96"/>
      <c r="D96"/>
      <c r="E96"/>
      <c r="F96"/>
      <c r="H96"/>
      <c r="I96"/>
      <c r="J96"/>
      <c r="K96"/>
      <c r="L96"/>
    </row>
    <row r="97" spans="1:12" x14ac:dyDescent="0.2">
      <c r="A97"/>
      <c r="B97"/>
      <c r="C97"/>
      <c r="D97"/>
      <c r="E97"/>
      <c r="F97"/>
      <c r="H97"/>
      <c r="I97"/>
      <c r="J97"/>
      <c r="K97"/>
      <c r="L97"/>
    </row>
    <row r="98" spans="1:12" x14ac:dyDescent="0.2">
      <c r="A98"/>
      <c r="B98"/>
      <c r="C98"/>
      <c r="D98"/>
      <c r="E98"/>
      <c r="F98"/>
      <c r="H98"/>
      <c r="I98"/>
      <c r="J98"/>
      <c r="K98"/>
      <c r="L98"/>
    </row>
    <row r="99" spans="1:12" x14ac:dyDescent="0.2">
      <c r="A99"/>
      <c r="B99"/>
      <c r="C99"/>
      <c r="D99"/>
      <c r="E99"/>
      <c r="F99"/>
      <c r="K99"/>
    </row>
    <row r="100" spans="1:12" x14ac:dyDescent="0.2">
      <c r="A100"/>
      <c r="B100"/>
      <c r="C100"/>
      <c r="D100"/>
      <c r="E100"/>
      <c r="F100"/>
      <c r="K100"/>
    </row>
    <row r="101" spans="1:12" x14ac:dyDescent="0.2">
      <c r="A101"/>
      <c r="B101"/>
      <c r="C101"/>
      <c r="D101"/>
      <c r="E101"/>
      <c r="F101"/>
      <c r="H101" s="68"/>
      <c r="I101"/>
      <c r="J101"/>
      <c r="K101"/>
    </row>
    <row r="102" spans="1:12" x14ac:dyDescent="0.2">
      <c r="A102"/>
      <c r="B102"/>
      <c r="C102"/>
      <c r="D102"/>
      <c r="E102"/>
      <c r="F102"/>
      <c r="H102"/>
      <c r="I102"/>
      <c r="J102"/>
      <c r="K102"/>
    </row>
    <row r="103" spans="1:12" x14ac:dyDescent="0.2">
      <c r="A103"/>
      <c r="B103"/>
      <c r="C103"/>
      <c r="D103"/>
      <c r="E103"/>
      <c r="F103"/>
      <c r="H103"/>
      <c r="I103"/>
      <c r="J103"/>
      <c r="K103"/>
    </row>
    <row r="104" spans="1:12" x14ac:dyDescent="0.2">
      <c r="A104"/>
      <c r="B104"/>
      <c r="C104"/>
      <c r="D104"/>
      <c r="E104"/>
      <c r="F104"/>
      <c r="H104"/>
      <c r="I104"/>
      <c r="J104"/>
      <c r="K104"/>
    </row>
    <row r="105" spans="1:12" x14ac:dyDescent="0.2">
      <c r="A105"/>
      <c r="B105"/>
      <c r="C105"/>
      <c r="D105"/>
      <c r="E105"/>
      <c r="F105"/>
      <c r="H105"/>
      <c r="I105" s="69"/>
      <c r="J105" s="69"/>
      <c r="K105" s="69"/>
    </row>
    <row r="106" spans="1:12" x14ac:dyDescent="0.2">
      <c r="A106"/>
      <c r="B106"/>
      <c r="C106"/>
      <c r="D106"/>
      <c r="E106"/>
      <c r="F106"/>
      <c r="H106"/>
      <c r="I106" s="69"/>
      <c r="J106" s="69"/>
      <c r="K106" s="69"/>
    </row>
    <row r="107" spans="1:12" x14ac:dyDescent="0.2">
      <c r="D107"/>
      <c r="E107"/>
      <c r="F107"/>
      <c r="H107"/>
      <c r="I107" s="69"/>
      <c r="J107" s="69"/>
      <c r="K107" s="69"/>
    </row>
    <row r="108" spans="1:12" x14ac:dyDescent="0.2">
      <c r="D108"/>
      <c r="E108"/>
      <c r="F108"/>
      <c r="H108"/>
      <c r="I108"/>
      <c r="J108"/>
      <c r="K108"/>
    </row>
    <row r="109" spans="1:12" x14ac:dyDescent="0.2">
      <c r="A109" s="78"/>
      <c r="B109"/>
      <c r="C109"/>
      <c r="D109"/>
      <c r="E109"/>
      <c r="F109"/>
      <c r="H109"/>
      <c r="I109"/>
      <c r="J109"/>
      <c r="K109"/>
    </row>
    <row r="110" spans="1:12" x14ac:dyDescent="0.2">
      <c r="A110"/>
      <c r="B110"/>
      <c r="C110"/>
      <c r="D110"/>
      <c r="E110"/>
      <c r="F110"/>
      <c r="H110"/>
      <c r="I110"/>
      <c r="J110"/>
      <c r="K110"/>
    </row>
    <row r="111" spans="1:12" x14ac:dyDescent="0.2">
      <c r="A111"/>
      <c r="B111"/>
      <c r="C111"/>
      <c r="D111"/>
      <c r="E111"/>
      <c r="F111"/>
      <c r="H111"/>
      <c r="I111"/>
      <c r="J111"/>
      <c r="K111"/>
    </row>
    <row r="112" spans="1:12" x14ac:dyDescent="0.2">
      <c r="A112"/>
      <c r="B112"/>
      <c r="C112"/>
      <c r="D112"/>
      <c r="E112"/>
      <c r="F112"/>
      <c r="H112"/>
      <c r="I112"/>
      <c r="J112"/>
      <c r="K112"/>
    </row>
    <row r="113" spans="1:11" x14ac:dyDescent="0.2">
      <c r="A113"/>
      <c r="B113"/>
      <c r="C113"/>
      <c r="D113"/>
      <c r="E113"/>
      <c r="F113"/>
    </row>
    <row r="114" spans="1:11" x14ac:dyDescent="0.2">
      <c r="A114"/>
      <c r="B114"/>
      <c r="C114"/>
      <c r="D114"/>
      <c r="E114"/>
      <c r="F114"/>
    </row>
    <row r="115" spans="1:11" x14ac:dyDescent="0.2">
      <c r="A115"/>
      <c r="B115"/>
      <c r="C115"/>
      <c r="D115"/>
      <c r="E115"/>
      <c r="F115"/>
      <c r="H115" s="68"/>
      <c r="I115"/>
      <c r="J115"/>
      <c r="K115"/>
    </row>
    <row r="116" spans="1:11" x14ac:dyDescent="0.2">
      <c r="A116"/>
      <c r="B116"/>
      <c r="C116"/>
      <c r="D116"/>
      <c r="E116"/>
      <c r="F116"/>
      <c r="H116"/>
      <c r="I116"/>
      <c r="J116"/>
      <c r="K116"/>
    </row>
    <row r="117" spans="1:11" x14ac:dyDescent="0.2">
      <c r="A117"/>
      <c r="B117"/>
      <c r="C117"/>
      <c r="D117"/>
      <c r="E117"/>
      <c r="F117"/>
      <c r="H117"/>
      <c r="I117"/>
      <c r="J117"/>
      <c r="K117"/>
    </row>
    <row r="118" spans="1:11" x14ac:dyDescent="0.2">
      <c r="A118"/>
      <c r="B118"/>
      <c r="C118"/>
      <c r="D118"/>
      <c r="E118"/>
      <c r="F118"/>
      <c r="H118"/>
      <c r="I118"/>
      <c r="J118" s="69"/>
      <c r="K118" s="69"/>
    </row>
    <row r="119" spans="1:11" x14ac:dyDescent="0.2">
      <c r="A119"/>
      <c r="B119"/>
      <c r="C119"/>
      <c r="D119"/>
      <c r="E119"/>
      <c r="F119"/>
      <c r="H119"/>
      <c r="I119"/>
      <c r="J119" s="69"/>
      <c r="K119" s="69"/>
    </row>
    <row r="120" spans="1:11" x14ac:dyDescent="0.2">
      <c r="A120"/>
      <c r="B120"/>
      <c r="C120"/>
      <c r="D120"/>
      <c r="E120"/>
      <c r="F120"/>
      <c r="H120"/>
      <c r="I120"/>
      <c r="J120" s="69"/>
      <c r="K120" s="69"/>
    </row>
    <row r="121" spans="1:11" x14ac:dyDescent="0.2">
      <c r="A121"/>
      <c r="B121"/>
      <c r="C121"/>
      <c r="D121"/>
      <c r="E121"/>
      <c r="F121"/>
      <c r="H121"/>
      <c r="I121"/>
      <c r="J121"/>
      <c r="K121"/>
    </row>
    <row r="122" spans="1:11" x14ac:dyDescent="0.2">
      <c r="A122"/>
      <c r="B122"/>
      <c r="C122"/>
      <c r="D122"/>
      <c r="E122"/>
      <c r="F122"/>
      <c r="G122"/>
      <c r="H122"/>
      <c r="I122"/>
      <c r="J122"/>
      <c r="K122"/>
    </row>
    <row r="123" spans="1:11" x14ac:dyDescent="0.2">
      <c r="A123"/>
      <c r="B123"/>
      <c r="C123"/>
      <c r="D123"/>
      <c r="E123"/>
      <c r="F123"/>
      <c r="G123"/>
      <c r="H123"/>
      <c r="I123"/>
      <c r="J123"/>
      <c r="K123"/>
    </row>
    <row r="124" spans="1:11" x14ac:dyDescent="0.2">
      <c r="A124"/>
      <c r="B124"/>
      <c r="C124"/>
      <c r="D124"/>
      <c r="E124"/>
      <c r="F124"/>
      <c r="G124"/>
      <c r="H124"/>
      <c r="I124" s="69"/>
      <c r="J124" s="69"/>
    </row>
    <row r="125" spans="1:11" x14ac:dyDescent="0.2">
      <c r="A125"/>
      <c r="B125" s="69"/>
      <c r="C125" s="69"/>
      <c r="D125"/>
      <c r="E125"/>
      <c r="F125"/>
      <c r="G125"/>
      <c r="H125"/>
      <c r="I125" s="69"/>
      <c r="J125" s="69"/>
    </row>
    <row r="126" spans="1:11" x14ac:dyDescent="0.2">
      <c r="A126"/>
      <c r="B126"/>
      <c r="C126"/>
      <c r="D126"/>
      <c r="F126"/>
      <c r="G126"/>
      <c r="H126"/>
      <c r="I126"/>
      <c r="J126"/>
    </row>
    <row r="127" spans="1:11" x14ac:dyDescent="0.2">
      <c r="A127"/>
      <c r="B127"/>
      <c r="C127"/>
      <c r="D127"/>
      <c r="F127"/>
      <c r="G127"/>
      <c r="H127"/>
      <c r="I127"/>
      <c r="J127"/>
    </row>
    <row r="128" spans="1:11" x14ac:dyDescent="0.2">
      <c r="A128"/>
      <c r="B128"/>
      <c r="C128"/>
      <c r="D128"/>
      <c r="F128"/>
      <c r="G128"/>
      <c r="H128"/>
      <c r="I128"/>
      <c r="J128"/>
    </row>
    <row r="129" spans="1:10" x14ac:dyDescent="0.2">
      <c r="A129"/>
      <c r="B129" s="69"/>
      <c r="C129" s="69"/>
      <c r="D129"/>
      <c r="F129"/>
      <c r="G129"/>
      <c r="H129"/>
      <c r="I129"/>
      <c r="J129"/>
    </row>
    <row r="130" spans="1:10" x14ac:dyDescent="0.2">
      <c r="A130"/>
      <c r="B130" s="69"/>
      <c r="C130" s="69"/>
      <c r="D130"/>
      <c r="F130"/>
      <c r="G130"/>
      <c r="H130"/>
      <c r="I130"/>
      <c r="J130"/>
    </row>
    <row r="131" spans="1:10" x14ac:dyDescent="0.2">
      <c r="A131"/>
      <c r="B131" s="69"/>
      <c r="C131" s="69"/>
      <c r="D131"/>
      <c r="F131"/>
    </row>
    <row r="132" spans="1:10" x14ac:dyDescent="0.2">
      <c r="A132"/>
      <c r="B132"/>
      <c r="C132"/>
      <c r="D132"/>
      <c r="F132"/>
    </row>
    <row r="133" spans="1:10" x14ac:dyDescent="0.2">
      <c r="A133"/>
      <c r="B133" s="69"/>
      <c r="C133" s="69"/>
      <c r="D133"/>
      <c r="F133"/>
    </row>
    <row r="134" spans="1:10" x14ac:dyDescent="0.2">
      <c r="A134"/>
      <c r="B134" s="69"/>
      <c r="C134" s="69"/>
      <c r="D134"/>
      <c r="F134"/>
    </row>
    <row r="135" spans="1:10" x14ac:dyDescent="0.2">
      <c r="A135"/>
      <c r="B135" s="69"/>
      <c r="C135" s="69"/>
      <c r="D135"/>
      <c r="F135"/>
    </row>
    <row r="136" spans="1:10" x14ac:dyDescent="0.2">
      <c r="A136"/>
      <c r="B136"/>
      <c r="C136"/>
      <c r="D136"/>
      <c r="F136"/>
    </row>
    <row r="137" spans="1:10" x14ac:dyDescent="0.2">
      <c r="A137"/>
      <c r="B137" s="69"/>
      <c r="C137" s="69"/>
      <c r="D137"/>
      <c r="F137"/>
    </row>
    <row r="138" spans="1:10" x14ac:dyDescent="0.2">
      <c r="A138"/>
      <c r="B138" s="69"/>
      <c r="C138" s="69"/>
      <c r="D138"/>
      <c r="F138"/>
    </row>
  </sheetData>
  <mergeCells count="2">
    <mergeCell ref="N52:N53"/>
    <mergeCell ref="G52:G53"/>
  </mergeCells>
  <phoneticPr fontId="0" type="noConversion"/>
  <hyperlinks>
    <hyperlink ref="A2" location="Innhold!A80" display="Tilbake til innholdsfortegnelsen" xr:uid="{00000000-0004-0000-1600-000000000000}"/>
  </hyperlinks>
  <pageMargins left="0.78740157480314965" right="0.70866141732283472" top="0.78740157480314965" bottom="0.19685039370078741" header="3.937007874015748E-2" footer="3.937007874015748E-2"/>
  <pageSetup paperSize="9" scale="9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hittil_i_aar</vt:lpstr>
      <vt:lpstr>'Tab2'!Print_Area</vt:lpstr>
      <vt:lpstr>'Tab3'!Print_Area</vt:lpstr>
      <vt:lpstr>Print_Area</vt:lpstr>
      <vt:lpstr>pros_1</vt:lpstr>
      <vt:lpstr>pros_2</vt:lpstr>
      <vt:lpstr>aar</vt:lpstr>
      <vt:lpstr>aar_1</vt:lpstr>
      <vt:lpstr>aar_2</vt:lpstr>
      <vt:lpstr>aaret_i_alt</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Stein Erik Petersbakken</cp:lastModifiedBy>
  <cp:lastPrinted>2014-09-12T11:46:46Z</cp:lastPrinted>
  <dcterms:created xsi:type="dcterms:W3CDTF">2002-02-09T09:48:14Z</dcterms:created>
  <dcterms:modified xsi:type="dcterms:W3CDTF">2023-09-04T10:35:32Z</dcterms:modified>
</cp:coreProperties>
</file>