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mc:AlternateContent xmlns:mc="http://schemas.openxmlformats.org/markup-compatibility/2006">
    <mc:Choice Requires="x15">
      <x15ac:absPath xmlns:x15ac="http://schemas.microsoft.com/office/spreadsheetml/2010/11/ac" url="O:\Statistikk og analyse\HMoseby\Kvartalstatistikkene\Skadestatistikk\Rapport\"/>
    </mc:Choice>
  </mc:AlternateContent>
  <xr:revisionPtr revIDLastSave="0" documentId="8_{EDA9A90D-B5A8-406E-97DC-A6D212CFBCBF}" xr6:coauthVersionLast="45" xr6:coauthVersionMax="45" xr10:uidLastSave="{00000000-0000-0000-0000-000000000000}"/>
  <bookViews>
    <workbookView xWindow="-120" yWindow="-120" windowWidth="29040" windowHeight="15840" tabRatio="914" xr2:uid="{00000000-000D-0000-FFFF-FFFF00000000}"/>
  </bookViews>
  <sheets>
    <sheet name="Forside" sheetId="46"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_xlnm._FilterDatabase" localSheetId="3" hidden="1">'Tab2'!$A$2</definedName>
    <definedName name="aar">'Tab3'!$E$6</definedName>
    <definedName name="aar_1">'Tab3'!$D$6</definedName>
    <definedName name="aar_2">'Tab3'!$C$6</definedName>
    <definedName name="aaret_i_alt">'Tab3'!$B$7</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 localSheetId="0">#REF!</definedName>
    <definedName name="kvartal">#REF!</definedName>
    <definedName name="_xlnm.Print_Area" localSheetId="3">'Tab2'!$A$1:$AJ$62</definedName>
    <definedName name="_xlnm.Print_Area" localSheetId="4">'Tab3'!$A$1:$H$62</definedName>
    <definedName name="_xlnm.Print_Area">'Tab9'!$A$4:$H$62</definedName>
    <definedName name="pros_1">'Tab3'!$H$6</definedName>
    <definedName name="pros_2">'Tab3'!$G$6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20" i="19" l="1"/>
  <c r="T219" i="19"/>
  <c r="T218" i="19"/>
  <c r="T217" i="19"/>
  <c r="T216" i="19"/>
  <c r="T215" i="19"/>
  <c r="T214" i="19"/>
  <c r="T213" i="19"/>
  <c r="T212" i="19"/>
  <c r="T211" i="19"/>
  <c r="Q220" i="19"/>
  <c r="Q219" i="19"/>
  <c r="Q218" i="19"/>
  <c r="Q217" i="19"/>
  <c r="Q216" i="19"/>
  <c r="Q215" i="19"/>
  <c r="Q214" i="19"/>
  <c r="Q213" i="19"/>
  <c r="Q212" i="19"/>
  <c r="Q211" i="19"/>
  <c r="N220" i="19"/>
  <c r="N219" i="19"/>
  <c r="N218" i="19"/>
  <c r="N217" i="19"/>
  <c r="N216" i="19"/>
  <c r="N215" i="19"/>
  <c r="N214" i="19"/>
  <c r="N213" i="19"/>
  <c r="N212" i="19"/>
  <c r="N211" i="19"/>
  <c r="C220" i="19" l="1"/>
  <c r="D220" i="19"/>
  <c r="D219" i="19"/>
  <c r="D218" i="19"/>
  <c r="D217" i="19"/>
  <c r="D216" i="19"/>
  <c r="D215" i="19"/>
  <c r="D214" i="19"/>
  <c r="D213" i="19"/>
  <c r="D212" i="19"/>
  <c r="D211" i="19"/>
  <c r="C219" i="19"/>
  <c r="C218" i="19"/>
  <c r="C217" i="19"/>
  <c r="C216" i="19"/>
  <c r="C215" i="19"/>
  <c r="C214" i="19"/>
  <c r="C213" i="19"/>
  <c r="C212" i="19"/>
  <c r="C211" i="19"/>
  <c r="B124" i="21"/>
  <c r="Y82" i="19" l="1"/>
  <c r="Y100" i="19" s="1"/>
  <c r="Y111" i="19" s="1"/>
  <c r="S224" i="19"/>
  <c r="S222" i="19" s="1"/>
  <c r="R224" i="19"/>
  <c r="R222" i="19" s="1"/>
  <c r="P224" i="19"/>
  <c r="P222" i="19" s="1"/>
  <c r="M224" i="19"/>
  <c r="M222" i="19" s="1"/>
  <c r="L224" i="19"/>
  <c r="L222" i="19" s="1"/>
  <c r="P223" i="19"/>
  <c r="G223" i="19"/>
  <c r="E223" i="19"/>
  <c r="T210" i="19"/>
  <c r="Q210" i="19"/>
  <c r="N210" i="19"/>
  <c r="D210" i="19"/>
  <c r="C210" i="19"/>
  <c r="T209" i="19"/>
  <c r="Q209" i="19"/>
  <c r="N209" i="19"/>
  <c r="D209" i="19"/>
  <c r="C209" i="19"/>
  <c r="T208" i="19"/>
  <c r="Q208" i="19"/>
  <c r="N208" i="19"/>
  <c r="D208" i="19"/>
  <c r="C208" i="19"/>
  <c r="T207" i="19"/>
  <c r="Q207" i="19"/>
  <c r="N207" i="19"/>
  <c r="D207" i="19"/>
  <c r="C207" i="19"/>
  <c r="T206" i="19"/>
  <c r="Q206" i="19"/>
  <c r="N206" i="19"/>
  <c r="D206" i="19"/>
  <c r="C206" i="19"/>
  <c r="T205" i="19"/>
  <c r="Q205" i="19"/>
  <c r="N205" i="19"/>
  <c r="D205" i="19"/>
  <c r="C205" i="19"/>
  <c r="T204" i="19"/>
  <c r="Q204" i="19"/>
  <c r="N204" i="19"/>
  <c r="D204" i="19"/>
  <c r="C204" i="19"/>
  <c r="T203" i="19"/>
  <c r="Q203" i="19"/>
  <c r="N203" i="19"/>
  <c r="D203" i="19"/>
  <c r="C203" i="19"/>
  <c r="T202" i="19"/>
  <c r="Q202" i="19"/>
  <c r="N202" i="19"/>
  <c r="D202" i="19"/>
  <c r="C202" i="19"/>
  <c r="T201" i="19"/>
  <c r="Q201" i="19"/>
  <c r="N201" i="19"/>
  <c r="D201" i="19"/>
  <c r="C201" i="19"/>
  <c r="T200" i="19"/>
  <c r="Q200" i="19"/>
  <c r="N200" i="19"/>
  <c r="D200" i="19"/>
  <c r="C200" i="19"/>
  <c r="T199" i="19"/>
  <c r="Q199" i="19"/>
  <c r="N199" i="19"/>
  <c r="D199" i="19"/>
  <c r="C199" i="19"/>
  <c r="T198" i="19"/>
  <c r="Q198" i="19"/>
  <c r="N198" i="19"/>
  <c r="D198" i="19"/>
  <c r="C198" i="19"/>
  <c r="T197" i="19"/>
  <c r="Q197" i="19"/>
  <c r="N197" i="19"/>
  <c r="D197" i="19"/>
  <c r="C197" i="19"/>
  <c r="T196" i="19"/>
  <c r="Q196" i="19"/>
  <c r="N196" i="19"/>
  <c r="D196" i="19"/>
  <c r="C196" i="19"/>
  <c r="T195" i="19"/>
  <c r="Q195" i="19"/>
  <c r="N195" i="19"/>
  <c r="K195" i="19"/>
  <c r="J195" i="19"/>
  <c r="D195" i="19"/>
  <c r="C195" i="19"/>
  <c r="T194" i="19"/>
  <c r="Q194" i="19"/>
  <c r="N194" i="19"/>
  <c r="D194" i="19"/>
  <c r="C194" i="19"/>
  <c r="T193" i="19"/>
  <c r="Q193" i="19"/>
  <c r="N193" i="19"/>
  <c r="D193" i="19"/>
  <c r="C193" i="19"/>
  <c r="T192" i="19"/>
  <c r="Q192" i="19"/>
  <c r="N192" i="19"/>
  <c r="D192" i="19"/>
  <c r="C192" i="19"/>
  <c r="T191" i="19"/>
  <c r="Q191" i="19"/>
  <c r="N191" i="19"/>
  <c r="K191" i="19"/>
  <c r="D191" i="19"/>
  <c r="C191" i="19"/>
  <c r="T190" i="19"/>
  <c r="Q190" i="19"/>
  <c r="N190" i="19"/>
  <c r="D190" i="19"/>
  <c r="C190" i="19"/>
  <c r="T189" i="19"/>
  <c r="Q189" i="19"/>
  <c r="N189" i="19"/>
  <c r="D189" i="19"/>
  <c r="C189" i="19"/>
  <c r="T188" i="19"/>
  <c r="Q188" i="19"/>
  <c r="N188" i="19"/>
  <c r="D188" i="19"/>
  <c r="C188" i="19"/>
  <c r="T187" i="19"/>
  <c r="Q187" i="19"/>
  <c r="N187" i="19"/>
  <c r="D187" i="19"/>
  <c r="C187" i="19"/>
  <c r="T186" i="19"/>
  <c r="Q186" i="19"/>
  <c r="N186" i="19"/>
  <c r="D186" i="19"/>
  <c r="C186" i="19"/>
  <c r="T185" i="19"/>
  <c r="Q185" i="19"/>
  <c r="N185" i="19"/>
  <c r="D185" i="19"/>
  <c r="C185" i="19"/>
  <c r="T184" i="19"/>
  <c r="Q184" i="19"/>
  <c r="N184" i="19"/>
  <c r="D184" i="19"/>
  <c r="C184" i="19"/>
  <c r="T183" i="19"/>
  <c r="Q183" i="19"/>
  <c r="N183" i="19"/>
  <c r="D183" i="19"/>
  <c r="C183" i="19"/>
  <c r="T182" i="19"/>
  <c r="Q182" i="19"/>
  <c r="N182" i="19"/>
  <c r="D182" i="19"/>
  <c r="C182" i="19"/>
  <c r="T181" i="19"/>
  <c r="Q181" i="19"/>
  <c r="N181" i="19"/>
  <c r="D181" i="19"/>
  <c r="C181" i="19"/>
  <c r="T180" i="19"/>
  <c r="Q180" i="19"/>
  <c r="N180" i="19"/>
  <c r="D180" i="19"/>
  <c r="C180" i="19"/>
  <c r="T179" i="19"/>
  <c r="Q179" i="19"/>
  <c r="N179" i="19"/>
  <c r="D179" i="19"/>
  <c r="C179" i="19"/>
  <c r="T178" i="19"/>
  <c r="Q178" i="19"/>
  <c r="N178" i="19"/>
  <c r="D178" i="19"/>
  <c r="C178" i="19"/>
  <c r="T177" i="19"/>
  <c r="Q177" i="19"/>
  <c r="N177" i="19"/>
  <c r="D177" i="19"/>
  <c r="C177" i="19"/>
  <c r="T176" i="19"/>
  <c r="Q176" i="19"/>
  <c r="N176" i="19"/>
  <c r="D176" i="19"/>
  <c r="C176" i="19"/>
  <c r="T175" i="19"/>
  <c r="Q175" i="19"/>
  <c r="N175" i="19"/>
  <c r="D175" i="19"/>
  <c r="C175" i="19"/>
  <c r="T174" i="19"/>
  <c r="Q174" i="19"/>
  <c r="N174" i="19"/>
  <c r="D174" i="19"/>
  <c r="C174" i="19"/>
  <c r="T173" i="19"/>
  <c r="Q173" i="19"/>
  <c r="N173" i="19"/>
  <c r="D173" i="19"/>
  <c r="C173" i="19"/>
  <c r="T172" i="19"/>
  <c r="Q172" i="19"/>
  <c r="N172" i="19"/>
  <c r="D172" i="19"/>
  <c r="C172" i="19"/>
  <c r="T171" i="19"/>
  <c r="Q171" i="19"/>
  <c r="N171" i="19"/>
  <c r="D171" i="19"/>
  <c r="C171" i="19"/>
  <c r="T170" i="19"/>
  <c r="Q170" i="19"/>
  <c r="N170" i="19"/>
  <c r="D170" i="19"/>
  <c r="C170" i="19"/>
  <c r="T169" i="19"/>
  <c r="Q169" i="19"/>
  <c r="N169" i="19"/>
  <c r="D169" i="19"/>
  <c r="C169" i="19"/>
  <c r="T168" i="19"/>
  <c r="Q168" i="19"/>
  <c r="N168" i="19"/>
  <c r="D168" i="19"/>
  <c r="C168" i="19"/>
  <c r="T167" i="19"/>
  <c r="Q167" i="19"/>
  <c r="N167" i="19"/>
  <c r="D167" i="19"/>
  <c r="C167" i="19"/>
  <c r="T166" i="19"/>
  <c r="Q166" i="19"/>
  <c r="N166" i="19"/>
  <c r="D166" i="19"/>
  <c r="C166" i="19"/>
  <c r="T165" i="19"/>
  <c r="Q165" i="19"/>
  <c r="N165" i="19"/>
  <c r="D165" i="19"/>
  <c r="C165" i="19"/>
  <c r="T164" i="19"/>
  <c r="Q164" i="19"/>
  <c r="N164" i="19"/>
  <c r="D164" i="19"/>
  <c r="C164" i="19"/>
  <c r="T163" i="19"/>
  <c r="Q163" i="19"/>
  <c r="N163" i="19"/>
  <c r="D163" i="19"/>
  <c r="C163" i="19"/>
  <c r="T162" i="19"/>
  <c r="Q162" i="19"/>
  <c r="N162" i="19"/>
  <c r="D162" i="19"/>
  <c r="C162" i="19"/>
  <c r="T161" i="19"/>
  <c r="Q161" i="19"/>
  <c r="N161" i="19"/>
  <c r="D161" i="19"/>
  <c r="C161" i="19"/>
  <c r="T160" i="19"/>
  <c r="Q160" i="19"/>
  <c r="N160" i="19"/>
  <c r="D160" i="19"/>
  <c r="C160" i="19"/>
  <c r="T159" i="19"/>
  <c r="Q159" i="19"/>
  <c r="N159" i="19"/>
  <c r="D159" i="19"/>
  <c r="C159" i="19"/>
  <c r="T158" i="19"/>
  <c r="Q158" i="19"/>
  <c r="N158" i="19"/>
  <c r="D158" i="19"/>
  <c r="C158" i="19"/>
  <c r="T157" i="19"/>
  <c r="Q157" i="19"/>
  <c r="N157" i="19"/>
  <c r="D157" i="19"/>
  <c r="C157" i="19"/>
  <c r="T156" i="19"/>
  <c r="Q156" i="19"/>
  <c r="N156" i="19"/>
  <c r="D156" i="19"/>
  <c r="C156" i="19"/>
  <c r="T155" i="19"/>
  <c r="Q155" i="19"/>
  <c r="N155" i="19"/>
  <c r="D155" i="19"/>
  <c r="C155" i="19"/>
  <c r="T154" i="19"/>
  <c r="Q154" i="19"/>
  <c r="N154" i="19"/>
  <c r="D154" i="19"/>
  <c r="C154" i="19"/>
  <c r="T153" i="19"/>
  <c r="Q153" i="19"/>
  <c r="N153" i="19"/>
  <c r="D153" i="19"/>
  <c r="C153" i="19"/>
  <c r="T152" i="19"/>
  <c r="Q152" i="19"/>
  <c r="N152" i="19"/>
  <c r="D152" i="19"/>
  <c r="C152" i="19"/>
  <c r="T151" i="19"/>
  <c r="Q151" i="19"/>
  <c r="N151" i="19"/>
  <c r="D151" i="19"/>
  <c r="C151" i="19"/>
  <c r="T150" i="19"/>
  <c r="Q150" i="19"/>
  <c r="N150" i="19"/>
  <c r="D150" i="19"/>
  <c r="C150" i="19"/>
  <c r="T149" i="19"/>
  <c r="Q149" i="19"/>
  <c r="N149" i="19"/>
  <c r="D149" i="19"/>
  <c r="C149" i="19"/>
  <c r="T148" i="19"/>
  <c r="Q148" i="19"/>
  <c r="N148" i="19"/>
  <c r="D148" i="19"/>
  <c r="C148" i="19"/>
  <c r="T147" i="19"/>
  <c r="Q147" i="19"/>
  <c r="N147" i="19"/>
  <c r="D147" i="19"/>
  <c r="C147" i="19"/>
  <c r="T146" i="19"/>
  <c r="Q146" i="19"/>
  <c r="N146" i="19"/>
  <c r="D146" i="19"/>
  <c r="C146" i="19"/>
  <c r="T145" i="19"/>
  <c r="Q145" i="19"/>
  <c r="N145" i="19"/>
  <c r="D145" i="19"/>
  <c r="C145" i="19"/>
  <c r="T144" i="19"/>
  <c r="Q144" i="19"/>
  <c r="N144" i="19"/>
  <c r="D144" i="19"/>
  <c r="C144" i="19"/>
  <c r="T143" i="19"/>
  <c r="Q143" i="19"/>
  <c r="N143" i="19"/>
  <c r="D143" i="19"/>
  <c r="C143" i="19"/>
  <c r="T142" i="19"/>
  <c r="Q142" i="19"/>
  <c r="N142" i="19"/>
  <c r="D142" i="19"/>
  <c r="C142" i="19"/>
  <c r="T141" i="19"/>
  <c r="Q141" i="19"/>
  <c r="N141" i="19"/>
  <c r="D141" i="19"/>
  <c r="C141" i="19"/>
  <c r="T140" i="19"/>
  <c r="Q140" i="19"/>
  <c r="N140" i="19"/>
  <c r="D140" i="19"/>
  <c r="C140" i="19"/>
  <c r="T139" i="19"/>
  <c r="Q139" i="19"/>
  <c r="N139" i="19"/>
  <c r="D139" i="19"/>
  <c r="C139" i="19"/>
  <c r="T138" i="19"/>
  <c r="Q138" i="19"/>
  <c r="N138" i="19"/>
  <c r="D138" i="19"/>
  <c r="C138" i="19"/>
  <c r="T137" i="19"/>
  <c r="Q137" i="19"/>
  <c r="N137" i="19"/>
  <c r="D137" i="19"/>
  <c r="C137" i="19"/>
  <c r="T136" i="19"/>
  <c r="Q136" i="19"/>
  <c r="N136" i="19"/>
  <c r="D136" i="19"/>
  <c r="C136" i="19"/>
  <c r="T135" i="19"/>
  <c r="Q135" i="19"/>
  <c r="N135" i="19"/>
  <c r="D135" i="19"/>
  <c r="C135" i="19"/>
  <c r="T134" i="19"/>
  <c r="Q134" i="19"/>
  <c r="N134" i="19"/>
  <c r="D134" i="19"/>
  <c r="C134" i="19"/>
  <c r="Y133" i="19"/>
  <c r="X133" i="19"/>
  <c r="W133" i="19"/>
  <c r="T133" i="19"/>
  <c r="Q133" i="19"/>
  <c r="N133" i="19"/>
  <c r="Y132" i="19"/>
  <c r="X132" i="19"/>
  <c r="W132" i="19"/>
  <c r="T132" i="19"/>
  <c r="Q132" i="19"/>
  <c r="N132" i="19"/>
  <c r="D132" i="19"/>
  <c r="D133" i="19" s="1"/>
  <c r="C132" i="19"/>
  <c r="C133" i="19" s="1"/>
  <c r="Y131" i="19"/>
  <c r="X131" i="19"/>
  <c r="W131" i="19"/>
  <c r="T131" i="19"/>
  <c r="Q131" i="19"/>
  <c r="N131" i="19"/>
  <c r="Y130" i="19"/>
  <c r="X130" i="19"/>
  <c r="W130" i="19"/>
  <c r="T130" i="19"/>
  <c r="Q130" i="19"/>
  <c r="N130" i="19"/>
  <c r="Y129" i="19"/>
  <c r="X129" i="19"/>
  <c r="T129" i="19"/>
  <c r="Q129" i="19"/>
  <c r="N129" i="19"/>
  <c r="Y128" i="19"/>
  <c r="X128" i="19"/>
  <c r="W128" i="19"/>
  <c r="T128" i="19"/>
  <c r="Q128" i="19"/>
  <c r="N128" i="19"/>
  <c r="D128" i="19"/>
  <c r="C128" i="19"/>
  <c r="T127" i="19"/>
  <c r="Q127" i="19"/>
  <c r="N127" i="19"/>
  <c r="T126" i="19"/>
  <c r="Q126" i="19"/>
  <c r="N126" i="19"/>
  <c r="Y125" i="19"/>
  <c r="X125" i="19"/>
  <c r="T125" i="19"/>
  <c r="Q125" i="19"/>
  <c r="N125" i="19"/>
  <c r="Y124" i="19"/>
  <c r="X124" i="19"/>
  <c r="W124" i="19"/>
  <c r="T124" i="19"/>
  <c r="Q124" i="19"/>
  <c r="N124" i="19"/>
  <c r="D124" i="19"/>
  <c r="C124" i="19"/>
  <c r="C125" i="19" s="1"/>
  <c r="C126" i="19" s="1"/>
  <c r="Y123" i="19"/>
  <c r="X123" i="19"/>
  <c r="W123" i="19"/>
  <c r="T123" i="19"/>
  <c r="Q123" i="19"/>
  <c r="N123" i="19"/>
  <c r="Y122" i="19"/>
  <c r="X122" i="19"/>
  <c r="W122" i="19"/>
  <c r="T122" i="19"/>
  <c r="Q122" i="19"/>
  <c r="N122" i="19"/>
  <c r="Y121" i="19"/>
  <c r="X121" i="19"/>
  <c r="W121" i="19"/>
  <c r="T121" i="19"/>
  <c r="Q121" i="19"/>
  <c r="N121" i="19"/>
  <c r="C121" i="19"/>
  <c r="C122" i="19" s="1"/>
  <c r="T120" i="19"/>
  <c r="Q120" i="19"/>
  <c r="N120" i="19"/>
  <c r="D120" i="19"/>
  <c r="C120" i="19"/>
  <c r="T119" i="19"/>
  <c r="Q119" i="19"/>
  <c r="N119" i="19"/>
  <c r="T118" i="19"/>
  <c r="Q118" i="19"/>
  <c r="N118" i="19"/>
  <c r="Y117" i="19"/>
  <c r="X117" i="19"/>
  <c r="W117" i="19"/>
  <c r="T117" i="19"/>
  <c r="Q117" i="19"/>
  <c r="N117" i="19"/>
  <c r="D117" i="19"/>
  <c r="D118" i="19" s="1"/>
  <c r="T116" i="19"/>
  <c r="Q116" i="19"/>
  <c r="N116" i="19"/>
  <c r="D116" i="19"/>
  <c r="C116" i="19"/>
  <c r="T115" i="19"/>
  <c r="Q115" i="19"/>
  <c r="N115" i="19"/>
  <c r="Y114" i="19"/>
  <c r="X114" i="19"/>
  <c r="W114" i="19"/>
  <c r="T114" i="19"/>
  <c r="Q114" i="19"/>
  <c r="N114" i="19"/>
  <c r="Y113" i="19"/>
  <c r="X113" i="19"/>
  <c r="W113" i="19"/>
  <c r="T113" i="19"/>
  <c r="Q113" i="19"/>
  <c r="N113" i="19"/>
  <c r="Y112" i="19"/>
  <c r="X112" i="19"/>
  <c r="W112" i="19"/>
  <c r="T112" i="19"/>
  <c r="Q112" i="19"/>
  <c r="N112" i="19"/>
  <c r="D112" i="19"/>
  <c r="D113" i="19" s="1"/>
  <c r="D114" i="19" s="1"/>
  <c r="C112" i="19"/>
  <c r="C113" i="19" s="1"/>
  <c r="C114" i="19" s="1"/>
  <c r="T111" i="19"/>
  <c r="Q111" i="19"/>
  <c r="N111" i="19"/>
  <c r="T110" i="19"/>
  <c r="Q110" i="19"/>
  <c r="N110" i="19"/>
  <c r="T109" i="19"/>
  <c r="Q109" i="19"/>
  <c r="N109" i="19"/>
  <c r="T108" i="19"/>
  <c r="Q108" i="19"/>
  <c r="N108" i="19"/>
  <c r="T107" i="19"/>
  <c r="Q107" i="19"/>
  <c r="N107" i="19"/>
  <c r="Y106" i="19"/>
  <c r="X106" i="19"/>
  <c r="W106" i="19"/>
  <c r="T106" i="19"/>
  <c r="Q106" i="19"/>
  <c r="N106" i="19"/>
  <c r="T105" i="19"/>
  <c r="Q105" i="19"/>
  <c r="N105" i="19"/>
  <c r="T104" i="19"/>
  <c r="Q104" i="19"/>
  <c r="N104" i="19"/>
  <c r="Y103" i="19"/>
  <c r="X103" i="19"/>
  <c r="W103" i="19"/>
  <c r="T103" i="19"/>
  <c r="Q103" i="19"/>
  <c r="N103" i="19"/>
  <c r="Y102" i="19"/>
  <c r="X102" i="19"/>
  <c r="W102" i="19"/>
  <c r="N102" i="19"/>
  <c r="Y101" i="19"/>
  <c r="X101" i="19"/>
  <c r="W101" i="19"/>
  <c r="N101" i="19"/>
  <c r="N100" i="19"/>
  <c r="N99" i="19"/>
  <c r="N98" i="19"/>
  <c r="N97" i="19"/>
  <c r="N96" i="19"/>
  <c r="N95" i="19"/>
  <c r="N94" i="19"/>
  <c r="N93" i="19"/>
  <c r="Y92" i="19"/>
  <c r="X92" i="19"/>
  <c r="W92" i="19"/>
  <c r="N92" i="19"/>
  <c r="Y91" i="19"/>
  <c r="X91" i="19"/>
  <c r="W91" i="19"/>
  <c r="N91" i="19"/>
  <c r="Y90" i="19"/>
  <c r="X90" i="19"/>
  <c r="W90" i="19"/>
  <c r="N90" i="19"/>
  <c r="Y89" i="19"/>
  <c r="X89" i="19"/>
  <c r="W89" i="19"/>
  <c r="N89" i="19"/>
  <c r="Y88" i="19"/>
  <c r="X88" i="19"/>
  <c r="W88" i="19"/>
  <c r="N88" i="19"/>
  <c r="Y87" i="19"/>
  <c r="X87" i="19"/>
  <c r="W87" i="19"/>
  <c r="N87" i="19"/>
  <c r="Y86" i="19"/>
  <c r="X86" i="19"/>
  <c r="W86" i="19"/>
  <c r="N86" i="19"/>
  <c r="Y85" i="19"/>
  <c r="X85" i="19"/>
  <c r="W85" i="19"/>
  <c r="N85" i="19"/>
  <c r="Y84" i="19"/>
  <c r="X84" i="19"/>
  <c r="W84" i="19"/>
  <c r="N84" i="19"/>
  <c r="Y83" i="19"/>
  <c r="X83" i="19"/>
  <c r="W83" i="19"/>
  <c r="N83" i="19"/>
  <c r="N82" i="19"/>
  <c r="N81" i="19"/>
  <c r="N80" i="19"/>
  <c r="N79" i="19"/>
  <c r="N78" i="19"/>
  <c r="Z77" i="19"/>
  <c r="Y77" i="19"/>
  <c r="X77" i="19"/>
  <c r="N77" i="19"/>
  <c r="Z76" i="19"/>
  <c r="Y76" i="19"/>
  <c r="X76" i="19"/>
  <c r="N76" i="19"/>
  <c r="Z75" i="19"/>
  <c r="Y75" i="19"/>
  <c r="X75" i="19"/>
  <c r="N75" i="19"/>
  <c r="Z74" i="19"/>
  <c r="Y74" i="19"/>
  <c r="X74" i="19"/>
  <c r="N74" i="19"/>
  <c r="N73" i="19"/>
  <c r="Z72" i="19"/>
  <c r="Y72" i="19"/>
  <c r="X72" i="19"/>
  <c r="N72" i="19"/>
  <c r="N71" i="19"/>
  <c r="Z70" i="19"/>
  <c r="Y70" i="19"/>
  <c r="X70" i="19"/>
  <c r="W62" i="19"/>
  <c r="I62" i="19"/>
  <c r="AD61" i="19"/>
  <c r="P61" i="19"/>
  <c r="A61" i="19"/>
  <c r="AD32" i="19"/>
  <c r="W32" i="19"/>
  <c r="B18" i="21" s="1"/>
  <c r="P32" i="19"/>
  <c r="B16" i="21" s="1"/>
  <c r="I32" i="19"/>
  <c r="A32" i="19"/>
  <c r="B12" i="21" s="1"/>
  <c r="AD6" i="19"/>
  <c r="B19" i="21" s="1"/>
  <c r="W6" i="19"/>
  <c r="B17" i="21" s="1"/>
  <c r="I6" i="19"/>
  <c r="B13" i="21" s="1"/>
  <c r="A6" i="19"/>
  <c r="B11" i="21" s="1"/>
  <c r="A52" i="23"/>
  <c r="AD62" i="19"/>
  <c r="B123" i="21"/>
  <c r="I61" i="19" s="1"/>
  <c r="B61" i="21"/>
  <c r="H26" i="21"/>
  <c r="H28" i="21" s="1"/>
  <c r="H29" i="21" s="1"/>
  <c r="H31" i="21" s="1"/>
  <c r="H24" i="21"/>
  <c r="B20" i="21"/>
  <c r="B15" i="21"/>
  <c r="B14" i="21"/>
  <c r="Y115" i="19" l="1"/>
  <c r="Y104" i="19"/>
  <c r="Z78" i="19"/>
  <c r="X93" i="19"/>
  <c r="X115" i="19"/>
  <c r="X78" i="19"/>
  <c r="Y78" i="19"/>
  <c r="W93" i="19"/>
  <c r="W95" i="19" s="1"/>
  <c r="X104" i="19"/>
  <c r="X95" i="19"/>
  <c r="W104" i="19"/>
  <c r="Y93" i="19"/>
  <c r="Y95" i="19" s="1"/>
  <c r="W115" i="19"/>
  <c r="H33" i="21"/>
  <c r="H34" i="21" s="1"/>
  <c r="H35" i="21" s="1"/>
  <c r="H36" i="21" s="1"/>
  <c r="H37" i="21" s="1"/>
  <c r="H38" i="21" s="1"/>
  <c r="H40" i="21" s="1"/>
  <c r="H32" i="21"/>
  <c r="H27" i="21"/>
  <c r="C117" i="19"/>
  <c r="C118" i="19" s="1"/>
  <c r="W125" i="19"/>
  <c r="W129" i="19"/>
  <c r="H52" i="24"/>
  <c r="A52" i="24"/>
  <c r="W61" i="19"/>
  <c r="H53" i="24"/>
  <c r="A53" i="24"/>
  <c r="C129" i="19"/>
  <c r="C130" i="19" s="1"/>
  <c r="B62" i="21"/>
  <c r="A51" i="23"/>
  <c r="A62" i="19"/>
  <c r="D125" i="19"/>
  <c r="D126" i="19" s="1"/>
  <c r="D129" i="19"/>
  <c r="D130" i="19" s="1"/>
  <c r="W82" i="19"/>
  <c r="W100" i="19" s="1"/>
  <c r="W111" i="19" s="1"/>
  <c r="X82" i="19"/>
  <c r="X100" i="19" s="1"/>
  <c r="X111" i="19" s="1"/>
  <c r="P62" i="19"/>
  <c r="D121" i="19"/>
  <c r="D122" i="19" s="1"/>
  <c r="O224" i="19"/>
  <c r="O222" i="19" s="1"/>
  <c r="S223" i="19"/>
  <c r="R223" i="19" l="1"/>
  <c r="M223" i="19"/>
  <c r="O223" i="19"/>
  <c r="L223" i="19"/>
  <c r="H43" i="21"/>
  <c r="H41" i="21"/>
  <c r="H44" i="21" l="1"/>
  <c r="H45" i="21"/>
  <c r="H46" i="21" s="1"/>
  <c r="H47" i="21" s="1"/>
  <c r="H48" i="21" s="1"/>
  <c r="H66" i="21" s="1"/>
  <c r="H67" i="21" s="1"/>
  <c r="H68" i="21" s="1"/>
  <c r="H69" i="21" s="1"/>
  <c r="H70" i="21" s="1"/>
  <c r="H71" i="21" s="1"/>
  <c r="H73" i="21" s="1"/>
  <c r="H74" i="21" s="1"/>
  <c r="H75" i="21" s="1"/>
  <c r="H76" i="21" s="1"/>
  <c r="H77" i="21" s="1"/>
  <c r="H78" i="21" s="1"/>
  <c r="H80" i="21" s="1"/>
</calcChain>
</file>

<file path=xl/sharedStrings.xml><?xml version="1.0" encoding="utf-8"?>
<sst xmlns="http://schemas.openxmlformats.org/spreadsheetml/2006/main" count="1536" uniqueCount="244">
  <si>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</si>
  <si>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</si>
  <si>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</si>
  <si>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</si>
  <si>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</si>
  <si>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</si>
  <si>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</si>
  <si>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</si>
  <si>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</si>
  <si>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</si>
  <si>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</si>
  <si>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</si>
  <si>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</si>
  <si>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</si>
  <si>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</si>
  <si>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</si>
  <si>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</si>
  <si>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</si>
  <si>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</si>
  <si>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</si>
  <si>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</si>
  <si>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</si>
  <si>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</si>
  <si>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</si>
  <si>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</si>
  <si>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</si>
  <si>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</si>
  <si>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</si>
  <si>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</si>
  <si>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</si>
  <si>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</si>
  <si>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</si>
  <si>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</si>
  <si>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</si>
  <si>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</si>
  <si>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</si>
  <si>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</si>
  <si>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</si>
  <si>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</si>
  <si>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</si>
  <si>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</si>
  <si>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</si>
  <si>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</si>
  <si>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</si>
  <si>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</si>
  <si>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</si>
  <si>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</si>
  <si>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</si>
  <si>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</si>
  <si>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</si>
  <si>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</si>
  <si>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</si>
  <si>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</si>
  <si>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</si>
  <si>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</si>
  <si>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</si>
  <si>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</si>
  <si>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</si>
  <si>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</si>
  <si>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</si>
  <si>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</si>
  <si>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</si>
  <si>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</si>
  <si>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</si>
  <si>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</si>
  <si>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</si>
  <si>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</si>
  <si>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</si>
  <si>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</si>
  <si>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</si>
  <si>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</si>
  <si>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</si>
  <si>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</si>
  <si>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</si>
  <si>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</si>
  <si>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</si>
  <si>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</si>
  <si>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</si>
  <si>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</si>
  <si>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</si>
  <si>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</si>
  <si>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</si>
  <si>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</si>
  <si>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</si>
  <si>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</si>
  <si>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</si>
  <si>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</si>
  <si>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</si>
  <si>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</si>
  <si>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</si>
  <si>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</si>
  <si>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</si>
  <si>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</si>
  <si>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</si>
  <si>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</si>
  <si>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</si>
  <si>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</si>
  <si>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</si>
  <si>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</si>
  <si>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</si>
  <si>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</si>
  <si>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</si>
  <si>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</si>
  <si>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</si>
  <si>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</si>
  <si>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</si>
  <si>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</si>
  <si>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</si>
  <si>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</si>
  <si>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</si>
  <si>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</si>
  <si>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</si>
  <si>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</si>
  <si>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</si>
  <si>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</si>
  <si>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</si>
  <si>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</si>
  <si>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</si>
  <si>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</si>
  <si>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</si>
  <si>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</si>
  <si>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</si>
  <si>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</si>
  <si>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</si>
  <si>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</si>
  <si>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</si>
  <si>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</si>
  <si>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</si>
  <si>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</si>
  <si>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</si>
  <si>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</si>
  <si>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</si>
  <si>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</si>
  <si>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</si>
  <si>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</si>
  <si>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</si>
  <si>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</si>
  <si>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</si>
  <si>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</si>
  <si>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</si>
  <si>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</si>
  <si>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</si>
  <si>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</si>
  <si>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</si>
  <si>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</si>
  <si>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</si>
  <si>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</si>
  <si>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</si>
  <si>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</si>
  <si>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</si>
  <si>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</si>
  <si>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</si>
  <si>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</si>
  <si>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</si>
  <si>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</si>
  <si>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</si>
  <si>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</si>
  <si>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</si>
  <si>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</si>
  <si>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</si>
  <si>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</si>
  <si>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</si>
  <si>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</si>
  <si>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</si>
  <si>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</si>
  <si>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</si>
  <si>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</si>
  <si>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</si>
  <si>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</si>
  <si>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</si>
  <si>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</si>
  <si>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</si>
  <si>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</si>
  <si>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</si>
  <si>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</si>
  <si>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</si>
  <si>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</si>
  <si>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</si>
  <si>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</si>
  <si>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</si>
  <si>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</si>
  <si>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</si>
  <si>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</si>
  <si>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</si>
  <si>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</si>
  <si>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</si>
  <si>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</si>
  <si>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</si>
  <si>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</si>
  <si>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</si>
  <si>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</si>
  <si>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</si>
  <si>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</si>
  <si>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</si>
  <si>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</si>
  <si>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</si>
  <si>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</si>
  <si>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</si>
  <si>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</si>
  <si>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</si>
  <si>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</si>
  <si>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</si>
  <si>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</si>
  <si>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</si>
  <si>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</si>
  <si>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</si>
  <si>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</si>
  <si>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</si>
  <si>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</si>
  <si>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</si>
  <si>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</si>
  <si>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</si>
  <si>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</si>
  <si>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</si>
  <si>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</si>
  <si>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</si>
  <si>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</si>
  <si>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</si>
  <si>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</si>
  <si>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</si>
  <si>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</si>
  <si>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</si>
  <si>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</si>
  <si>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</si>
  <si>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</si>
  <si>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</si>
  <si>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</si>
  <si>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</si>
  <si>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Uførhet</t>
  </si>
  <si>
    <t>midt-måneden</t>
  </si>
  <si>
    <t>Fysioterapeut/kiropraktor</t>
  </si>
  <si>
    <t>(2019)</t>
  </si>
  <si>
    <t>2018</t>
  </si>
  <si>
    <t>2019</t>
  </si>
  <si>
    <t>2020</t>
  </si>
  <si>
    <t>18-20</t>
  </si>
  <si>
    <t>19-20</t>
  </si>
  <si>
    <t>*</t>
  </si>
  <si>
    <t>Hittil i år</t>
  </si>
  <si>
    <t>Finans Norge / Skadestatistikk</t>
  </si>
  <si>
    <t>Skadestatistikk for landbasert forsikring 2. kvartal 2020</t>
  </si>
  <si>
    <t xml:space="preserve">NB. Datagrunnlaget er levert fra Finans Norges medlemsselskaper. Enkelte tall kan bli justert i </t>
  </si>
  <si>
    <t xml:space="preserve">etterkant dersom et selskap oppdager feil eller mangler ved sine data. For mer detaljert beskrivelse av </t>
  </si>
  <si>
    <t>statistikkens innhold henviser vi til punkt 4: 'Prinsipper, begreper og definisjoner' på side 27 og 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</si>
</sst>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_)"/>
    <numFmt numFmtId="167" formatCode="#,##0.0"/>
    <numFmt numFmtId="168" formatCode="_ * #,##0_ ;_ * \-#,##0_ ;_ * &quot;-&quot;??_ ;_ @_ "/>
    <numFmt numFmtId="169" formatCode="0.0"/>
    <numFmt numFmtId="170" formatCode="0.000"/>
    <numFmt numFmtId="171" formatCode="#,##0.000"/>
  </numFmts>
  <fonts count="42"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sz val="10"/>
      <color theme="0"/>
      <name val="Times New Roman"/>
      <family val="1"/>
    </font>
    <font>
      <b/>
      <sz val="10"/>
      <color theme="0"/>
      <name val="Times New Roman"/>
      <family val="1"/>
    </font>
    <font>
      <b/>
      <sz val="10"/>
      <color theme="0"/>
      <name val="Arial"/>
      <family val="2"/>
    </font>
    <font>
      <sz val="10"/>
      <color theme="0"/>
      <name val="Arial"/>
      <family val="2"/>
    </font>
    <font>
      <u/>
      <sz val="10"/>
      <name val="Arial"/>
      <family val="2"/>
    </font>
    <font>
      <u/>
      <sz val="12"/>
      <name val="System"/>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5">
    <xf numFmtId="0" fontId="0"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cellStyleXfs>
  <cellXfs count="219">
    <xf numFmtId="0" fontId="0" fillId="0" borderId="0" xfId="0"/>
    <xf numFmtId="0" fontId="5" fillId="0" borderId="0" xfId="0" applyFont="1"/>
    <xf numFmtId="0" fontId="5" fillId="0" borderId="0" xfId="0" applyFont="1" applyAlignment="1" applyProtection="1">
      <alignment horizontal="left"/>
    </xf>
    <xf numFmtId="0" fontId="6" fillId="0" borderId="0" xfId="2" applyFont="1" applyAlignment="1" applyProtection="1">
      <alignment horizontal="left"/>
    </xf>
    <xf numFmtId="0" fontId="7" fillId="2" borderId="0" xfId="0" applyFont="1" applyFill="1" applyBorder="1"/>
    <xf numFmtId="166"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8" fontId="8" fillId="0" borderId="11" xfId="1" applyNumberFormat="1" applyFont="1" applyBorder="1" applyAlignment="1" applyProtection="1">
      <alignment horizontal="right"/>
    </xf>
    <xf numFmtId="166" fontId="8" fillId="0" borderId="0" xfId="0" applyNumberFormat="1" applyFont="1" applyAlignment="1" applyProtection="1">
      <alignment horizontal="right"/>
    </xf>
    <xf numFmtId="166"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8" fontId="8" fillId="0" borderId="13" xfId="1" applyNumberFormat="1" applyFont="1" applyBorder="1" applyProtection="1"/>
    <xf numFmtId="166" fontId="8" fillId="0" borderId="14" xfId="0" applyNumberFormat="1" applyFont="1" applyBorder="1" applyAlignment="1" applyProtection="1">
      <alignment horizontal="right"/>
    </xf>
    <xf numFmtId="166" fontId="8" fillId="0" borderId="15" xfId="0" applyNumberFormat="1" applyFont="1" applyBorder="1" applyAlignment="1">
      <alignment horizontal="right"/>
    </xf>
    <xf numFmtId="0" fontId="8" fillId="0" borderId="16" xfId="0" applyFont="1" applyBorder="1"/>
    <xf numFmtId="0" fontId="8" fillId="0" borderId="11" xfId="0" applyFont="1" applyBorder="1"/>
    <xf numFmtId="166" fontId="8" fillId="0" borderId="17" xfId="0" applyNumberFormat="1" applyFont="1" applyBorder="1" applyAlignment="1" applyProtection="1">
      <alignment horizontal="right"/>
    </xf>
    <xf numFmtId="166" fontId="8" fillId="0" borderId="18" xfId="0" applyNumberFormat="1" applyFont="1" applyBorder="1" applyAlignment="1">
      <alignment horizontal="right"/>
    </xf>
    <xf numFmtId="0" fontId="8" fillId="0" borderId="19" xfId="0" applyFont="1" applyBorder="1"/>
    <xf numFmtId="166" fontId="8" fillId="0" borderId="20" xfId="0" applyNumberFormat="1" applyFont="1" applyBorder="1" applyAlignment="1" applyProtection="1">
      <alignment horizontal="right"/>
    </xf>
    <xf numFmtId="3" fontId="8" fillId="0" borderId="21" xfId="1" applyNumberFormat="1" applyFont="1" applyBorder="1" applyProtection="1"/>
    <xf numFmtId="166" fontId="8" fillId="0" borderId="21" xfId="0" applyNumberFormat="1" applyFont="1" applyBorder="1" applyAlignment="1" applyProtection="1">
      <alignment horizontal="right"/>
    </xf>
    <xf numFmtId="166"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8" fontId="8" fillId="0" borderId="24" xfId="1" applyNumberFormat="1" applyFont="1" applyBorder="1" applyProtection="1"/>
    <xf numFmtId="166" fontId="8" fillId="0" borderId="26" xfId="0" applyNumberFormat="1" applyFont="1" applyBorder="1" applyAlignment="1" applyProtection="1">
      <alignment horizontal="right"/>
    </xf>
    <xf numFmtId="166" fontId="8" fillId="0" borderId="27" xfId="0" applyNumberFormat="1" applyFont="1" applyBorder="1" applyAlignment="1">
      <alignment horizontal="right"/>
    </xf>
    <xf numFmtId="0" fontId="12" fillId="0" borderId="0" xfId="0" applyFont="1" applyBorder="1"/>
    <xf numFmtId="0" fontId="13" fillId="0" borderId="0" xfId="0" applyFont="1" applyBorder="1"/>
    <xf numFmtId="168" fontId="5" fillId="0" borderId="0" xfId="1" applyNumberFormat="1" applyFont="1" applyBorder="1" applyProtection="1"/>
    <xf numFmtId="166" fontId="5" fillId="0" borderId="0" xfId="0" applyNumberFormat="1" applyFont="1" applyBorder="1" applyAlignment="1" applyProtection="1">
      <alignment horizontal="right"/>
    </xf>
    <xf numFmtId="166"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8" fontId="5" fillId="0" borderId="0" xfId="1" applyNumberFormat="1" applyFont="1" applyBorder="1" applyAlignment="1" applyProtection="1">
      <alignment horizontal="center"/>
    </xf>
    <xf numFmtId="0" fontId="8" fillId="0" borderId="23" xfId="0" applyFont="1" applyBorder="1"/>
    <xf numFmtId="166" fontId="8" fillId="0" borderId="25" xfId="0" applyNumberFormat="1" applyFont="1" applyBorder="1" applyAlignment="1" applyProtection="1">
      <alignment horizontal="right"/>
    </xf>
    <xf numFmtId="0" fontId="8" fillId="0" borderId="0" xfId="0" applyFont="1" applyBorder="1"/>
    <xf numFmtId="168" fontId="8" fillId="0" borderId="0" xfId="1" applyNumberFormat="1" applyFont="1" applyBorder="1" applyAlignment="1" applyProtection="1">
      <alignment horizontal="right"/>
    </xf>
    <xf numFmtId="166" fontId="8" fillId="0" borderId="0" xfId="0" applyNumberFormat="1" applyFont="1" applyBorder="1" applyAlignment="1">
      <alignment horizontal="right"/>
    </xf>
    <xf numFmtId="0" fontId="5" fillId="0" borderId="0" xfId="0" applyFont="1" applyBorder="1"/>
    <xf numFmtId="0" fontId="11" fillId="0" borderId="0" xfId="0" applyFont="1" applyBorder="1"/>
    <xf numFmtId="168"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7" fontId="8" fillId="0" borderId="0" xfId="1" applyNumberFormat="1" applyFont="1" applyProtection="1"/>
    <xf numFmtId="167" fontId="8" fillId="0" borderId="28" xfId="1" applyNumberFormat="1" applyFont="1" applyBorder="1" applyProtection="1"/>
    <xf numFmtId="167" fontId="8" fillId="0" borderId="14" xfId="1" applyNumberFormat="1" applyFont="1" applyBorder="1" applyProtection="1"/>
    <xf numFmtId="167" fontId="8" fillId="0" borderId="0" xfId="1" applyNumberFormat="1" applyFont="1" applyBorder="1" applyProtection="1"/>
    <xf numFmtId="167" fontId="8" fillId="0" borderId="21" xfId="1" applyNumberFormat="1" applyFont="1" applyBorder="1" applyProtection="1"/>
    <xf numFmtId="167" fontId="8" fillId="0" borderId="0" xfId="1" applyNumberFormat="1" applyFont="1"/>
    <xf numFmtId="167"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4" fillId="0" borderId="0" xfId="2" applyFont="1" applyAlignment="1" applyProtection="1">
      <alignment horizontal="left"/>
    </xf>
    <xf numFmtId="0" fontId="4" fillId="0" borderId="0" xfId="3" applyAlignment="1" applyProtection="1">
      <alignment horizontal="left"/>
    </xf>
    <xf numFmtId="0" fontId="4" fillId="0" borderId="0" xfId="3" applyAlignment="1" applyProtection="1"/>
    <xf numFmtId="0" fontId="3" fillId="0" borderId="0" xfId="4"/>
    <xf numFmtId="167" fontId="5" fillId="0" borderId="0" xfId="0" applyNumberFormat="1" applyFont="1"/>
    <xf numFmtId="0" fontId="21" fillId="0" borderId="0" xfId="0" quotePrefix="1" applyFont="1"/>
    <xf numFmtId="3" fontId="8" fillId="0" borderId="0" xfId="1" quotePrefix="1" applyNumberFormat="1" applyFont="1" applyBorder="1" applyProtection="1"/>
    <xf numFmtId="168" fontId="5" fillId="0" borderId="0" xfId="1" quotePrefix="1" applyNumberFormat="1" applyFont="1" applyBorder="1" applyProtection="1"/>
    <xf numFmtId="0" fontId="25" fillId="0" borderId="0" xfId="9" applyFont="1"/>
    <xf numFmtId="0" fontId="3" fillId="0" borderId="0" xfId="9"/>
    <xf numFmtId="0" fontId="0" fillId="0" borderId="0" xfId="9" applyFont="1"/>
    <xf numFmtId="0" fontId="26" fillId="0" borderId="0" xfId="9" applyFont="1" applyAlignment="1">
      <alignment horizontal="right"/>
    </xf>
    <xf numFmtId="0" fontId="28" fillId="0" borderId="0" xfId="9" applyFont="1" applyAlignment="1">
      <alignment horizontal="left"/>
    </xf>
    <xf numFmtId="0" fontId="31" fillId="0" borderId="0" xfId="9" applyFont="1" applyAlignment="1">
      <alignment horizontal="left"/>
    </xf>
    <xf numFmtId="0" fontId="20" fillId="0" borderId="0" xfId="4" applyFont="1" applyAlignment="1">
      <alignment horizontal="left"/>
    </xf>
    <xf numFmtId="0" fontId="10" fillId="0" borderId="0" xfId="9" applyFont="1" applyAlignment="1">
      <alignment horizontal="right"/>
    </xf>
    <xf numFmtId="0" fontId="3" fillId="0" borderId="0" xfId="9" applyAlignment="1">
      <alignment horizontal="right"/>
    </xf>
    <xf numFmtId="0" fontId="29" fillId="0" borderId="0" xfId="9" applyFont="1" applyAlignment="1">
      <alignment horizontal="left"/>
    </xf>
    <xf numFmtId="14" fontId="30" fillId="0" borderId="0" xfId="9" applyNumberFormat="1" applyFont="1" applyAlignment="1">
      <alignment horizontal="left"/>
    </xf>
    <xf numFmtId="0" fontId="30" fillId="0" borderId="0" xfId="9" applyFont="1" applyAlignment="1">
      <alignment horizontal="left"/>
    </xf>
    <xf numFmtId="0" fontId="32" fillId="0" borderId="0" xfId="4" applyFont="1" applyAlignment="1">
      <alignment vertical="center"/>
    </xf>
    <xf numFmtId="0" fontId="33" fillId="0" borderId="0" xfId="4" applyFont="1" applyAlignment="1">
      <alignment vertical="center"/>
    </xf>
    <xf numFmtId="0" fontId="34" fillId="0" borderId="0" xfId="4" applyFont="1"/>
    <xf numFmtId="14" fontId="27" fillId="0" borderId="0" xfId="9" applyNumberFormat="1" applyFont="1"/>
    <xf numFmtId="14" fontId="35" fillId="0" borderId="0" xfId="9" applyNumberFormat="1" applyFont="1" applyAlignment="1">
      <alignment horizontal="right"/>
    </xf>
    <xf numFmtId="0" fontId="5" fillId="0" borderId="0" xfId="4" applyFont="1"/>
    <xf numFmtId="0" fontId="5" fillId="0" borderId="0" xfId="4" applyFont="1" applyAlignment="1" applyProtection="1">
      <alignment horizontal="left"/>
    </xf>
    <xf numFmtId="0" fontId="7" fillId="2" borderId="0" xfId="4" applyFont="1" applyFill="1" applyBorder="1"/>
    <xf numFmtId="166" fontId="8" fillId="0" borderId="0" xfId="4" applyNumberFormat="1" applyFont="1" applyProtection="1"/>
    <xf numFmtId="0" fontId="8" fillId="0" borderId="0" xfId="4" applyFont="1"/>
    <xf numFmtId="0" fontId="9" fillId="2" borderId="1" xfId="4" applyFont="1" applyFill="1" applyBorder="1"/>
    <xf numFmtId="0" fontId="9" fillId="2" borderId="2" xfId="4" applyFont="1" applyFill="1" applyBorder="1" applyAlignment="1">
      <alignment horizontal="center"/>
    </xf>
    <xf numFmtId="0" fontId="9" fillId="2" borderId="3" xfId="4" applyFont="1" applyFill="1" applyBorder="1"/>
    <xf numFmtId="0" fontId="8" fillId="2" borderId="2" xfId="4" applyFont="1" applyFill="1" applyBorder="1"/>
    <xf numFmtId="0" fontId="8" fillId="2" borderId="4" xfId="4" applyFont="1" applyFill="1" applyBorder="1"/>
    <xf numFmtId="0" fontId="9" fillId="2" borderId="5" xfId="4" applyFont="1" applyFill="1" applyBorder="1" applyAlignment="1">
      <alignment horizontal="left"/>
    </xf>
    <xf numFmtId="14" fontId="9" fillId="2" borderId="6" xfId="4" applyNumberFormat="1" applyFont="1" applyFill="1" applyBorder="1" applyAlignment="1">
      <alignment horizontal="right"/>
    </xf>
    <xf numFmtId="1" fontId="9" fillId="2" borderId="7" xfId="4" applyNumberFormat="1" applyFont="1" applyFill="1" applyBorder="1" applyAlignment="1">
      <alignment horizontal="right"/>
    </xf>
    <xf numFmtId="1" fontId="9" fillId="2" borderId="6" xfId="4" applyNumberFormat="1" applyFont="1" applyFill="1" applyBorder="1" applyAlignment="1">
      <alignment horizontal="right"/>
    </xf>
    <xf numFmtId="1" fontId="9" fillId="2" borderId="8" xfId="4" applyNumberFormat="1" applyFont="1" applyFill="1" applyBorder="1" applyAlignment="1">
      <alignment horizontal="right"/>
    </xf>
    <xf numFmtId="14" fontId="9" fillId="2" borderId="7" xfId="4" applyNumberFormat="1" applyFont="1" applyFill="1" applyBorder="1" applyAlignment="1">
      <alignment horizontal="right"/>
    </xf>
    <xf numFmtId="14" fontId="9" fillId="2" borderId="9" xfId="4" applyNumberFormat="1" applyFont="1" applyFill="1" applyBorder="1" applyAlignment="1">
      <alignment horizontal="right"/>
    </xf>
    <xf numFmtId="0" fontId="8" fillId="0" borderId="10" xfId="4" applyFont="1" applyBorder="1"/>
    <xf numFmtId="166" fontId="8" fillId="0" borderId="0" xfId="4" applyNumberFormat="1" applyFont="1" applyAlignment="1" applyProtection="1">
      <alignment horizontal="right"/>
    </xf>
    <xf numFmtId="166" fontId="8" fillId="0" borderId="12" xfId="4" applyNumberFormat="1" applyFont="1" applyBorder="1" applyAlignment="1">
      <alignment horizontal="right"/>
    </xf>
    <xf numFmtId="0" fontId="11" fillId="0" borderId="13" xfId="4" applyFont="1" applyBorder="1"/>
    <xf numFmtId="166" fontId="8" fillId="0" borderId="14" xfId="4" applyNumberFormat="1" applyFont="1" applyBorder="1" applyAlignment="1" applyProtection="1">
      <alignment horizontal="right"/>
    </xf>
    <xf numFmtId="166" fontId="8" fillId="0" borderId="15" xfId="4" applyNumberFormat="1" applyFont="1" applyBorder="1" applyAlignment="1">
      <alignment horizontal="right"/>
    </xf>
    <xf numFmtId="0" fontId="8" fillId="0" borderId="16" xfId="4" applyFont="1" applyBorder="1"/>
    <xf numFmtId="0" fontId="8" fillId="0" borderId="11" xfId="4" applyFont="1" applyBorder="1"/>
    <xf numFmtId="166" fontId="8" fillId="0" borderId="17" xfId="4" applyNumberFormat="1" applyFont="1" applyBorder="1" applyAlignment="1" applyProtection="1">
      <alignment horizontal="right"/>
    </xf>
    <xf numFmtId="166" fontId="8" fillId="0" borderId="18" xfId="4" applyNumberFormat="1" applyFont="1" applyBorder="1" applyAlignment="1">
      <alignment horizontal="right"/>
    </xf>
    <xf numFmtId="0" fontId="8" fillId="0" borderId="19" xfId="4" applyFont="1" applyBorder="1"/>
    <xf numFmtId="166" fontId="8" fillId="0" borderId="20" xfId="4" applyNumberFormat="1" applyFont="1" applyBorder="1" applyAlignment="1" applyProtection="1">
      <alignment horizontal="right"/>
    </xf>
    <xf numFmtId="166" fontId="8" fillId="0" borderId="21" xfId="4" applyNumberFormat="1" applyFont="1" applyBorder="1" applyAlignment="1" applyProtection="1">
      <alignment horizontal="right"/>
    </xf>
    <xf numFmtId="166" fontId="8" fillId="0" borderId="0" xfId="4" applyNumberFormat="1" applyFont="1" applyBorder="1" applyAlignment="1" applyProtection="1">
      <alignment horizontal="right"/>
    </xf>
    <xf numFmtId="0" fontId="8" fillId="0" borderId="22" xfId="4" applyFont="1" applyBorder="1"/>
    <xf numFmtId="0" fontId="5" fillId="0" borderId="0" xfId="4" applyFont="1" applyBorder="1"/>
    <xf numFmtId="0" fontId="8" fillId="0" borderId="23" xfId="4" applyFont="1" applyBorder="1"/>
    <xf numFmtId="0" fontId="11" fillId="0" borderId="24" xfId="4" applyFont="1" applyBorder="1"/>
    <xf numFmtId="166" fontId="8" fillId="0" borderId="25" xfId="4" applyNumberFormat="1" applyFont="1" applyBorder="1" applyAlignment="1" applyProtection="1">
      <alignment horizontal="right"/>
    </xf>
    <xf numFmtId="166" fontId="8" fillId="0" borderId="27" xfId="4" applyNumberFormat="1" applyFont="1" applyBorder="1" applyAlignment="1">
      <alignment horizontal="right"/>
    </xf>
    <xf numFmtId="0" fontId="8" fillId="0" borderId="0" xfId="4" applyFont="1" applyBorder="1"/>
    <xf numFmtId="166" fontId="8" fillId="0" borderId="0" xfId="4" applyNumberFormat="1" applyFont="1" applyBorder="1" applyAlignment="1">
      <alignment horizontal="right"/>
    </xf>
    <xf numFmtId="0" fontId="9" fillId="0" borderId="0" xfId="4" applyFont="1" applyBorder="1"/>
    <xf numFmtId="0" fontId="11" fillId="0" borderId="0" xfId="4" applyFont="1" applyBorder="1"/>
    <xf numFmtId="0" fontId="12" fillId="0" borderId="0" xfId="4" applyFont="1" applyBorder="1"/>
    <xf numFmtId="0" fontId="13" fillId="0" borderId="0" xfId="4" applyFont="1" applyBorder="1"/>
    <xf numFmtId="166" fontId="5" fillId="0" borderId="0" xfId="4" applyNumberFormat="1" applyFont="1" applyBorder="1" applyAlignment="1" applyProtection="1">
      <alignment horizontal="right"/>
    </xf>
    <xf numFmtId="166" fontId="5" fillId="0" borderId="0" xfId="4" applyNumberFormat="1" applyFont="1" applyBorder="1" applyAlignment="1">
      <alignment horizontal="right"/>
    </xf>
    <xf numFmtId="0" fontId="5" fillId="0" borderId="6" xfId="4" applyFont="1" applyBorder="1"/>
    <xf numFmtId="0" fontId="15" fillId="0" borderId="0" xfId="4" applyFont="1" applyAlignment="1">
      <alignment horizontal="left"/>
    </xf>
    <xf numFmtId="0" fontId="15" fillId="0" borderId="0" xfId="4" applyFont="1" applyAlignment="1">
      <alignment horizontal="right"/>
    </xf>
    <xf numFmtId="0" fontId="36" fillId="0" borderId="0" xfId="0" applyFont="1"/>
    <xf numFmtId="0" fontId="37" fillId="0" borderId="0" xfId="0" applyFont="1" applyAlignment="1">
      <alignment horizontal="right"/>
    </xf>
    <xf numFmtId="0" fontId="38" fillId="0" borderId="0" xfId="0" applyFont="1"/>
    <xf numFmtId="0" fontId="39" fillId="0" borderId="0" xfId="0" applyFont="1"/>
    <xf numFmtId="0" fontId="37" fillId="0" borderId="0" xfId="0" applyFont="1"/>
    <xf numFmtId="0" fontId="37" fillId="0" borderId="0" xfId="0" quotePrefix="1" applyFont="1"/>
    <xf numFmtId="0" fontId="36" fillId="0" borderId="0" xfId="0" applyFont="1" applyAlignment="1">
      <alignment horizontal="right"/>
    </xf>
    <xf numFmtId="1" fontId="39" fillId="0" borderId="0" xfId="0" applyNumberFormat="1" applyFont="1"/>
    <xf numFmtId="167" fontId="36" fillId="0" borderId="0" xfId="0" applyNumberFormat="1" applyFont="1"/>
    <xf numFmtId="3" fontId="36" fillId="0" borderId="0" xfId="0" applyNumberFormat="1" applyFont="1"/>
    <xf numFmtId="169" fontId="39" fillId="0" borderId="0" xfId="0" applyNumberFormat="1" applyFont="1"/>
    <xf numFmtId="170" fontId="39" fillId="0" borderId="0" xfId="0" applyNumberFormat="1" applyFont="1"/>
    <xf numFmtId="167" fontId="39" fillId="0" borderId="0" xfId="0" applyNumberFormat="1" applyFont="1"/>
    <xf numFmtId="3" fontId="39" fillId="0" borderId="0" xfId="0" applyNumberFormat="1" applyFont="1"/>
    <xf numFmtId="168" fontId="39" fillId="0" borderId="0" xfId="1" applyNumberFormat="1" applyFont="1"/>
    <xf numFmtId="167" fontId="39" fillId="0" borderId="0" xfId="1" applyNumberFormat="1" applyFont="1"/>
    <xf numFmtId="170" fontId="36" fillId="0" borderId="0" xfId="0" applyNumberFormat="1" applyFont="1"/>
    <xf numFmtId="3" fontId="36" fillId="0" borderId="0" xfId="0" applyNumberFormat="1" applyFont="1" applyBorder="1"/>
    <xf numFmtId="167" fontId="36" fillId="0" borderId="0" xfId="0" applyNumberFormat="1" applyFont="1" applyBorder="1"/>
    <xf numFmtId="171" fontId="36" fillId="0" borderId="0" xfId="0" applyNumberFormat="1" applyFont="1"/>
    <xf numFmtId="1" fontId="36" fillId="0" borderId="0" xfId="0" applyNumberFormat="1" applyFont="1"/>
    <xf numFmtId="169" fontId="36" fillId="0" borderId="0" xfId="0" applyNumberFormat="1" applyFont="1"/>
    <xf numFmtId="0" fontId="36" fillId="0" borderId="28" xfId="0" applyFont="1" applyBorder="1"/>
    <xf numFmtId="0" fontId="37" fillId="0" borderId="28" xfId="0" applyFont="1" applyBorder="1" applyAlignment="1">
      <alignment horizontal="right"/>
    </xf>
    <xf numFmtId="3" fontId="36" fillId="3" borderId="28" xfId="0" applyNumberFormat="1" applyFont="1" applyFill="1" applyBorder="1"/>
    <xf numFmtId="0" fontId="36" fillId="3" borderId="28" xfId="0" applyFont="1" applyFill="1" applyBorder="1" applyAlignment="1">
      <alignment horizontal="left" indent="1"/>
    </xf>
    <xf numFmtId="167" fontId="36" fillId="0" borderId="28" xfId="0" applyNumberFormat="1" applyFont="1" applyBorder="1"/>
    <xf numFmtId="3" fontId="36" fillId="3" borderId="0" xfId="0" applyNumberFormat="1" applyFont="1" applyFill="1"/>
    <xf numFmtId="167" fontId="36" fillId="3" borderId="0" xfId="0" applyNumberFormat="1" applyFont="1" applyFill="1"/>
    <xf numFmtId="0" fontId="36" fillId="3" borderId="0" xfId="0" applyFont="1" applyFill="1" applyAlignment="1">
      <alignment horizontal="left" indent="1"/>
    </xf>
    <xf numFmtId="0" fontId="36" fillId="0" borderId="0" xfId="0" applyFont="1" applyAlignment="1">
      <alignment horizontal="left" indent="1"/>
    </xf>
    <xf numFmtId="0" fontId="40" fillId="0" borderId="0" xfId="3" applyFont="1" applyAlignment="1" applyProtection="1"/>
    <xf numFmtId="0" fontId="41" fillId="0" borderId="0" xfId="2" applyFont="1" applyAlignment="1" applyProtection="1">
      <alignment horizontal="left"/>
    </xf>
    <xf numFmtId="0" fontId="13" fillId="0" borderId="0" xfId="0" applyFont="1"/>
    <xf numFmtId="0" fontId="13" fillId="0" borderId="0" xfId="0" quotePrefix="1" applyFont="1"/>
    <xf numFmtId="14" fontId="20" fillId="0" borderId="0" xfId="9"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4" applyFont="1" applyBorder="1" applyAlignment="1">
      <alignment horizontal="right"/>
    </xf>
    <xf numFmtId="0" fontId="14" fillId="0" borderId="0" xfId="4" applyFont="1" applyAlignment="1">
      <alignment horizontal="right"/>
    </xf>
    <xf numFmtId="0" fontId="9" fillId="2" borderId="2" xfId="4" applyFont="1" applyFill="1" applyBorder="1" applyAlignment="1">
      <alignment horizontal="center"/>
    </xf>
    <xf numFmtId="0" fontId="9" fillId="2" borderId="29" xfId="4" applyFont="1" applyFill="1" applyBorder="1" applyAlignment="1">
      <alignment horizontal="center"/>
    </xf>
    <xf numFmtId="0" fontId="7" fillId="0" borderId="30" xfId="4" applyFont="1" applyBorder="1" applyAlignment="1">
      <alignment vertical="top"/>
    </xf>
    <xf numFmtId="0" fontId="10" fillId="0" borderId="19" xfId="4" applyFont="1" applyBorder="1" applyAlignment="1">
      <alignment vertical="top"/>
    </xf>
    <xf numFmtId="0" fontId="9" fillId="2" borderId="3" xfId="4" applyFont="1" applyFill="1" applyBorder="1" applyAlignment="1">
      <alignment horizontal="center"/>
    </xf>
    <xf numFmtId="0" fontId="9" fillId="2" borderId="4" xfId="4" applyFont="1" applyFill="1" applyBorder="1" applyAlignment="1">
      <alignment horizontal="center"/>
    </xf>
  </cellXfs>
  <cellStyles count="15">
    <cellStyle name="Comma" xfId="1" builtinId="3"/>
    <cellStyle name="Comma 2" xfId="5" xr:uid="{00000000-0005-0000-0000-000000000000}"/>
    <cellStyle name="Hyperkobling_Test_skadestat_tabeller" xfId="2" xr:uid="{00000000-0005-0000-0000-000002000000}"/>
    <cellStyle name="Hyperlink" xfId="3" builtinId="8"/>
    <cellStyle name="Hyperlink 2" xfId="6" xr:uid="{00000000-0005-0000-0000-000003000000}"/>
    <cellStyle name="Normal" xfId="0" builtinId="0"/>
    <cellStyle name="Normal 2" xfId="4" xr:uid="{00000000-0005-0000-0000-000006000000}"/>
    <cellStyle name="Normal 2 2" xfId="9" xr:uid="{00000000-0005-0000-0000-000007000000}"/>
    <cellStyle name="Normal 3" xfId="8" xr:uid="{00000000-0005-0000-0000-000008000000}"/>
    <cellStyle name="Normal 4" xfId="10" xr:uid="{00000000-0005-0000-0000-000009000000}"/>
    <cellStyle name="Normal 5" xfId="11" xr:uid="{00000000-0005-0000-0000-00000A000000}"/>
    <cellStyle name="Normal 6" xfId="12" xr:uid="{00000000-0005-0000-0000-00000B000000}"/>
    <cellStyle name="Normal 7" xfId="13" xr:uid="{00000000-0005-0000-0000-00000C000000}"/>
    <cellStyle name="Normal 8" xfId="7" xr:uid="{00000000-0005-0000-0000-00000D000000}"/>
    <cellStyle name="Tusenskille 2"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'Tab2'!$B$71:$B$220</c:f>
              <c:numCache>
                <c:formatCode>General</c:formatCode>
                <c:ptCount val="150"/>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numCache>
            </c:numRef>
          </c:cat>
          <c:val>
            <c:numRef>
              <c:f>'Tab2'!$C$71:$C$220</c:f>
              <c:numCache>
                <c:formatCode>General</c:formatCode>
                <c:ptCount val="150"/>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pt idx="133" formatCode="0.000">
                  <c:v>210.94903078835901</c:v>
                </c:pt>
                <c:pt idx="134" formatCode="0.000">
                  <c:v>193.64755294266695</c:v>
                </c:pt>
                <c:pt idx="135" formatCode="0.000">
                  <c:v>194.66297676649504</c:v>
                </c:pt>
                <c:pt idx="136" formatCode="0.000">
                  <c:v>227.02914608932699</c:v>
                </c:pt>
                <c:pt idx="137" formatCode="0.000">
                  <c:v>200.76722202181199</c:v>
                </c:pt>
                <c:pt idx="138" formatCode="0.000">
                  <c:v>195.05863188886104</c:v>
                </c:pt>
                <c:pt idx="139" formatCode="0.000">
                  <c:v>225.423</c:v>
                </c:pt>
                <c:pt idx="140" formatCode="0.000">
                  <c:v>241.52799999999999</c:v>
                </c:pt>
                <c:pt idx="141" formatCode="0.000">
                  <c:v>226.77080239162902</c:v>
                </c:pt>
                <c:pt idx="142" formatCode="0.000">
                  <c:v>230.04425590433516</c:v>
                </c:pt>
                <c:pt idx="143" formatCode="0.000">
                  <c:v>212.66674917787782</c:v>
                </c:pt>
                <c:pt idx="144" formatCode="0.000">
                  <c:v>242.05576995515696</c:v>
                </c:pt>
                <c:pt idx="145" formatCode="0.000">
                  <c:v>221.71122705530604</c:v>
                </c:pt>
                <c:pt idx="146" formatCode="0.000">
                  <c:v>200.66800298953694</c:v>
                </c:pt>
                <c:pt idx="147" formatCode="0.000">
                  <c:v>216.91973572496272</c:v>
                </c:pt>
                <c:pt idx="148" formatCode="0.000">
                  <c:v>245.16278393124065</c:v>
                </c:pt>
                <c:pt idx="149" formatCode="0.000">
                  <c:v>219.4338294469357</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'Tab2'!$B$71:$B$220</c:f>
              <c:numCache>
                <c:formatCode>General</c:formatCode>
                <c:ptCount val="150"/>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numCache>
            </c:numRef>
          </c:cat>
          <c:val>
            <c:numRef>
              <c:f>'Tab2'!$D$71:$D$220</c:f>
              <c:numCache>
                <c:formatCode>General</c:formatCode>
                <c:ptCount val="150"/>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pt idx="133">
                  <c:v>192.89311593057502</c:v>
                </c:pt>
                <c:pt idx="134">
                  <c:v>175.641874720337</c:v>
                </c:pt>
                <c:pt idx="135">
                  <c:v>178.45454935802093</c:v>
                </c:pt>
                <c:pt idx="136">
                  <c:v>210.737716871462</c:v>
                </c:pt>
                <c:pt idx="137">
                  <c:v>183.70797761744905</c:v>
                </c:pt>
                <c:pt idx="138">
                  <c:v>176.76630551108894</c:v>
                </c:pt>
                <c:pt idx="139">
                  <c:v>208.21799999999996</c:v>
                </c:pt>
                <c:pt idx="140" formatCode="0.000">
                  <c:v>222.678</c:v>
                </c:pt>
                <c:pt idx="141" formatCode="0.000">
                  <c:v>208.83864191330298</c:v>
                </c:pt>
                <c:pt idx="142" formatCode="0.000">
                  <c:v>207.39460472346803</c:v>
                </c:pt>
                <c:pt idx="143" formatCode="0.000">
                  <c:v>195.66619934230232</c:v>
                </c:pt>
                <c:pt idx="144" formatCode="0.000">
                  <c:v>223.58363596412556</c:v>
                </c:pt>
                <c:pt idx="145" formatCode="0.000">
                  <c:v>199.97176164424542</c:v>
                </c:pt>
                <c:pt idx="146" formatCode="0.000">
                  <c:v>183.517602391629</c:v>
                </c:pt>
                <c:pt idx="147" formatCode="0.000">
                  <c:v>199.72038857997018</c:v>
                </c:pt>
                <c:pt idx="148" formatCode="0.000">
                  <c:v>227.94719714499254</c:v>
                </c:pt>
                <c:pt idx="149" formatCode="0.000">
                  <c:v>199.23928355754859</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25400"/>
          </c:spPr>
          <c:marker>
            <c:symbol val="none"/>
          </c:marker>
          <c:cat>
            <c:numRef>
              <c:f>'Tab2'!$K$103:$K$220</c:f>
              <c:numCache>
                <c:formatCode>General</c:formatCode>
                <c:ptCount val="118"/>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numCache>
            </c:numRef>
          </c:cat>
          <c:val>
            <c:numRef>
              <c:f>'Tab2'!$T$103:$T$220</c:f>
              <c:numCache>
                <c:formatCode>#\ ##0.0</c:formatCode>
                <c:ptCount val="118"/>
                <c:pt idx="0">
                  <c:v>253.46852923976613</c:v>
                </c:pt>
                <c:pt idx="1">
                  <c:v>315.36018764434186</c:v>
                </c:pt>
                <c:pt idx="2">
                  <c:v>366.51901558891467</c:v>
                </c:pt>
                <c:pt idx="3">
                  <c:v>328.26904352806423</c:v>
                </c:pt>
                <c:pt idx="4">
                  <c:v>319.55204285714291</c:v>
                </c:pt>
                <c:pt idx="5">
                  <c:v>291.98140519187365</c:v>
                </c:pt>
                <c:pt idx="6">
                  <c:v>382.64073562570468</c:v>
                </c:pt>
                <c:pt idx="7">
                  <c:v>189.77469764837628</c:v>
                </c:pt>
                <c:pt idx="8">
                  <c:v>302.7423858574611</c:v>
                </c:pt>
                <c:pt idx="9">
                  <c:v>326.19288546255518</c:v>
                </c:pt>
                <c:pt idx="10">
                  <c:v>370.85471026490069</c:v>
                </c:pt>
                <c:pt idx="11">
                  <c:v>280.02509615384622</c:v>
                </c:pt>
                <c:pt idx="12">
                  <c:v>275.25871153846157</c:v>
                </c:pt>
                <c:pt idx="13">
                  <c:v>331.43785714285718</c:v>
                </c:pt>
                <c:pt idx="14">
                  <c:v>369.69238327904475</c:v>
                </c:pt>
                <c:pt idx="15">
                  <c:v>358.66272138228948</c:v>
                </c:pt>
                <c:pt idx="16">
                  <c:v>303.67840738758036</c:v>
                </c:pt>
                <c:pt idx="17">
                  <c:v>351.29926142401706</c:v>
                </c:pt>
                <c:pt idx="18">
                  <c:v>368.91361052072256</c:v>
                </c:pt>
                <c:pt idx="19">
                  <c:v>337.81625000000037</c:v>
                </c:pt>
                <c:pt idx="20">
                  <c:v>326.58842356687904</c:v>
                </c:pt>
                <c:pt idx="21">
                  <c:v>358.51883017875923</c:v>
                </c:pt>
                <c:pt idx="22">
                  <c:v>378.26627225130898</c:v>
                </c:pt>
                <c:pt idx="23">
                  <c:v>302.41547248182786</c:v>
                </c:pt>
                <c:pt idx="24">
                  <c:v>298.98898766700933</c:v>
                </c:pt>
                <c:pt idx="25">
                  <c:v>356.11284032753326</c:v>
                </c:pt>
                <c:pt idx="26">
                  <c:v>315.20584442169923</c:v>
                </c:pt>
                <c:pt idx="27">
                  <c:v>291.39612042682916</c:v>
                </c:pt>
                <c:pt idx="28">
                  <c:v>289.22306646525686</c:v>
                </c:pt>
                <c:pt idx="29">
                  <c:v>317.27293380140429</c:v>
                </c:pt>
                <c:pt idx="30">
                  <c:v>325.33679358717444</c:v>
                </c:pt>
                <c:pt idx="31">
                  <c:v>316.58355014895727</c:v>
                </c:pt>
                <c:pt idx="32">
                  <c:v>248.70750493096651</c:v>
                </c:pt>
                <c:pt idx="33">
                  <c:v>301.7816364970646</c:v>
                </c:pt>
                <c:pt idx="34">
                  <c:v>346.82829646017717</c:v>
                </c:pt>
                <c:pt idx="35">
                  <c:v>287.66397584541056</c:v>
                </c:pt>
                <c:pt idx="36">
                  <c:v>293.22834608030598</c:v>
                </c:pt>
                <c:pt idx="37">
                  <c:v>271.93562083729785</c:v>
                </c:pt>
                <c:pt idx="38">
                  <c:v>285.24752374169043</c:v>
                </c:pt>
                <c:pt idx="39">
                  <c:v>311.84562265917612</c:v>
                </c:pt>
                <c:pt idx="40">
                  <c:v>234.50480396678969</c:v>
                </c:pt>
                <c:pt idx="41">
                  <c:v>268.96804060218983</c:v>
                </c:pt>
                <c:pt idx="42">
                  <c:v>227.13079324699356</c:v>
                </c:pt>
                <c:pt idx="43">
                  <c:v>368.38628104875806</c:v>
                </c:pt>
                <c:pt idx="44">
                  <c:v>280.47753202195798</c:v>
                </c:pt>
                <c:pt idx="45">
                  <c:v>328.82637500000004</c:v>
                </c:pt>
                <c:pt idx="46">
                  <c:v>260.77038093065698</c:v>
                </c:pt>
                <c:pt idx="47">
                  <c:v>270.73923423423446</c:v>
                </c:pt>
                <c:pt idx="48">
                  <c:v>247.3653795811519</c:v>
                </c:pt>
                <c:pt idx="49">
                  <c:v>280.29567230632239</c:v>
                </c:pt>
                <c:pt idx="50">
                  <c:v>261.36314566577306</c:v>
                </c:pt>
                <c:pt idx="51">
                  <c:v>303.89934946714055</c:v>
                </c:pt>
                <c:pt idx="52">
                  <c:v>246.11857682060392</c:v>
                </c:pt>
                <c:pt idx="53">
                  <c:v>312.00064373897715</c:v>
                </c:pt>
                <c:pt idx="54">
                  <c:v>220.43474336283177</c:v>
                </c:pt>
                <c:pt idx="55">
                  <c:v>221.35466447368438</c:v>
                </c:pt>
                <c:pt idx="56">
                  <c:v>217.57895998240988</c:v>
                </c:pt>
                <c:pt idx="57">
                  <c:v>205.064181857639</c:v>
                </c:pt>
                <c:pt idx="58">
                  <c:v>205.91526933101645</c:v>
                </c:pt>
                <c:pt idx="59">
                  <c:v>189.62814655172426</c:v>
                </c:pt>
                <c:pt idx="60">
                  <c:v>200.07778301886796</c:v>
                </c:pt>
                <c:pt idx="61">
                  <c:v>231.37583333333336</c:v>
                </c:pt>
                <c:pt idx="62">
                  <c:v>220.67385549872131</c:v>
                </c:pt>
                <c:pt idx="63">
                  <c:v>187.58126680672268</c:v>
                </c:pt>
                <c:pt idx="64">
                  <c:v>220.69374893617027</c:v>
                </c:pt>
                <c:pt idx="65">
                  <c:v>210.8208579881657</c:v>
                </c:pt>
                <c:pt idx="66">
                  <c:v>201.06414898132428</c:v>
                </c:pt>
                <c:pt idx="67">
                  <c:v>183.1191307947021</c:v>
                </c:pt>
                <c:pt idx="68">
                  <c:v>203.45111361771947</c:v>
                </c:pt>
                <c:pt idx="69">
                  <c:v>239.21781147540989</c:v>
                </c:pt>
                <c:pt idx="70">
                  <c:v>234.43758935824533</c:v>
                </c:pt>
                <c:pt idx="71">
                  <c:v>334.90827586206922</c:v>
                </c:pt>
                <c:pt idx="72">
                  <c:v>264.21023200000002</c:v>
                </c:pt>
                <c:pt idx="73">
                  <c:v>289.97402346857604</c:v>
                </c:pt>
                <c:pt idx="74">
                  <c:v>286.34416666666664</c:v>
                </c:pt>
                <c:pt idx="75">
                  <c:v>338.20247235387063</c:v>
                </c:pt>
                <c:pt idx="76">
                  <c:v>292.60305555555567</c:v>
                </c:pt>
                <c:pt idx="77">
                  <c:v>242.2758107059737</c:v>
                </c:pt>
                <c:pt idx="78">
                  <c:v>243.2702288732394</c:v>
                </c:pt>
                <c:pt idx="79">
                  <c:v>246.17083333333338</c:v>
                </c:pt>
                <c:pt idx="80">
                  <c:v>186.19833909370206</c:v>
                </c:pt>
                <c:pt idx="81">
                  <c:v>233.89849999999998</c:v>
                </c:pt>
                <c:pt idx="82">
                  <c:v>200.27839837712514</c:v>
                </c:pt>
                <c:pt idx="83">
                  <c:v>214.97534859789391</c:v>
                </c:pt>
                <c:pt idx="84">
                  <c:v>206.70526661390477</c:v>
                </c:pt>
                <c:pt idx="85">
                  <c:v>216.66753755742982</c:v>
                </c:pt>
                <c:pt idx="86">
                  <c:v>226.43734203454804</c:v>
                </c:pt>
                <c:pt idx="87">
                  <c:v>223.4626646914104</c:v>
                </c:pt>
                <c:pt idx="88">
                  <c:v>195.49536039407946</c:v>
                </c:pt>
                <c:pt idx="89">
                  <c:v>203.19909709930758</c:v>
                </c:pt>
                <c:pt idx="90">
                  <c:v>199.02269081395056</c:v>
                </c:pt>
                <c:pt idx="91">
                  <c:v>206.20028298894448</c:v>
                </c:pt>
                <c:pt idx="92">
                  <c:v>188.40155249024568</c:v>
                </c:pt>
                <c:pt idx="93">
                  <c:v>189.60703887958056</c:v>
                </c:pt>
                <c:pt idx="94">
                  <c:v>200.17197232846354</c:v>
                </c:pt>
                <c:pt idx="95">
                  <c:v>197.05606342783966</c:v>
                </c:pt>
                <c:pt idx="96">
                  <c:v>173.90126364994546</c:v>
                </c:pt>
                <c:pt idx="97">
                  <c:v>187.36790906014113</c:v>
                </c:pt>
                <c:pt idx="98">
                  <c:v>145.44142458365704</c:v>
                </c:pt>
                <c:pt idx="99">
                  <c:v>173.33725510951479</c:v>
                </c:pt>
                <c:pt idx="100">
                  <c:v>139.59364823817504</c:v>
                </c:pt>
                <c:pt idx="101">
                  <c:v>163.83343584734951</c:v>
                </c:pt>
                <c:pt idx="102">
                  <c:v>159.01408254960663</c:v>
                </c:pt>
                <c:pt idx="103">
                  <c:v>156.13735646956613</c:v>
                </c:pt>
                <c:pt idx="104">
                  <c:v>149.35205161962352</c:v>
                </c:pt>
                <c:pt idx="105">
                  <c:v>126.05536571070488</c:v>
                </c:pt>
                <c:pt idx="106">
                  <c:v>134.61072640868974</c:v>
                </c:pt>
                <c:pt idx="107">
                  <c:v>129.43753369272241</c:v>
                </c:pt>
                <c:pt idx="108">
                  <c:v>120.03520374081499</c:v>
                </c:pt>
                <c:pt idx="109">
                  <c:v>139.311727707377</c:v>
                </c:pt>
                <c:pt idx="110">
                  <c:v>152.84406014765958</c:v>
                </c:pt>
                <c:pt idx="111">
                  <c:v>117.52407407103401</c:v>
                </c:pt>
                <c:pt idx="112">
                  <c:v>123.08075453827793</c:v>
                </c:pt>
                <c:pt idx="113">
                  <c:v>141.8170597892684</c:v>
                </c:pt>
                <c:pt idx="114">
                  <c:v>144.98096459642431</c:v>
                </c:pt>
                <c:pt idx="115">
                  <c:v>132.18263076457498</c:v>
                </c:pt>
                <c:pt idx="116">
                  <c:v>145.26349253092982</c:v>
                </c:pt>
                <c:pt idx="117">
                  <c:v>124.32672386453578</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cat>
            <c:numRef>
              <c:f>'Tab2'!$K$103:$K$220</c:f>
              <c:numCache>
                <c:formatCode>General</c:formatCode>
                <c:ptCount val="118"/>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numCache>
            </c:numRef>
          </c:cat>
          <c:val>
            <c:numRef>
              <c:f>'Tab2'!$R$103:$R$220</c:f>
              <c:numCache>
                <c:formatCode>#,##0</c:formatCode>
                <c:ptCount val="118"/>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pt idx="101" formatCode="0">
                  <c:v>10107.700518632999</c:v>
                </c:pt>
                <c:pt idx="102" formatCode="0">
                  <c:v>10325.156290487997</c:v>
                </c:pt>
                <c:pt idx="103" formatCode="0">
                  <c:v>7957.0224983410008</c:v>
                </c:pt>
                <c:pt idx="104" formatCode="0">
                  <c:v>6121.3819215860003</c:v>
                </c:pt>
                <c:pt idx="105" formatCode="0">
                  <c:v>7194.9193664359991</c:v>
                </c:pt>
                <c:pt idx="106" formatCode="0">
                  <c:v>8727</c:v>
                </c:pt>
                <c:pt idx="107" formatCode="0">
                  <c:v>7520</c:v>
                </c:pt>
                <c:pt idx="108" formatCode="0">
                  <c:v>5433</c:v>
                </c:pt>
                <c:pt idx="109" formatCode="0">
                  <c:v>9319.6839472049996</c:v>
                </c:pt>
                <c:pt idx="110" formatCode="0">
                  <c:v>9726.2967189440697</c:v>
                </c:pt>
                <c:pt idx="111" formatCode="0">
                  <c:v>8182.2589673913026</c:v>
                </c:pt>
                <c:pt idx="112" formatCode="0">
                  <c:v>6840.1016739130437</c:v>
                </c:pt>
                <c:pt idx="113" formatCode="0">
                  <c:v>10227.612341614906</c:v>
                </c:pt>
                <c:pt idx="114" formatCode="0">
                  <c:v>10507.793672360251</c:v>
                </c:pt>
                <c:pt idx="115" formatCode="0">
                  <c:v>9597.5708897515542</c:v>
                </c:pt>
                <c:pt idx="116" formatCode="0">
                  <c:v>8173.2696444099374</c:v>
                </c:pt>
                <c:pt idx="117" formatCode="0">
                  <c:v>9378.7613872911825</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numFmt formatCode="General" sourceLinked="1"/>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101.86577125228784</c:v>
                </c:pt>
                <c:pt idx="1">
                  <c:v>892.47476714259233</c:v>
                </c:pt>
                <c:pt idx="2">
                  <c:v>264.16874485668859</c:v>
                </c:pt>
                <c:pt idx="3">
                  <c:v>670.1462780122755</c:v>
                </c:pt>
                <c:pt idx="4" formatCode="0.000">
                  <c:v>5864.1933899941223</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2018</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4388.2652719303578</c:v>
                </c:pt>
                <c:pt idx="1">
                  <c:v>2968.4968054676524</c:v>
                </c:pt>
                <c:pt idx="2">
                  <c:v>928.78469140608354</c:v>
                </c:pt>
                <c:pt idx="3">
                  <c:v>908.02671589401086</c:v>
                </c:pt>
                <c:pt idx="4">
                  <c:v>288.4880988246839</c:v>
                </c:pt>
                <c:pt idx="5">
                  <c:v>1085.106374696466</c:v>
                </c:pt>
                <c:pt idx="6">
                  <c:v>211.62650225395549</c:v>
                </c:pt>
                <c:pt idx="7">
                  <c:v>509.7572695697923</c:v>
                </c:pt>
                <c:pt idx="8">
                  <c:v>116.93261019898026</c:v>
                </c:pt>
                <c:pt idx="9">
                  <c:v>407.53106160619541</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2019</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4062.097701355669</c:v>
                </c:pt>
                <c:pt idx="1">
                  <c:v>3198.9516949800391</c:v>
                </c:pt>
                <c:pt idx="2">
                  <c:v>1082.4285095044327</c:v>
                </c:pt>
                <c:pt idx="3">
                  <c:v>844.52767250232239</c:v>
                </c:pt>
                <c:pt idx="4">
                  <c:v>305.60577524503333</c:v>
                </c:pt>
                <c:pt idx="5">
                  <c:v>1164.6768455025992</c:v>
                </c:pt>
                <c:pt idx="6">
                  <c:v>210.51216448811601</c:v>
                </c:pt>
                <c:pt idx="7">
                  <c:v>585.27563423107085</c:v>
                </c:pt>
                <c:pt idx="8">
                  <c:v>235.6731699503423</c:v>
                </c:pt>
                <c:pt idx="9">
                  <c:v>512.81725711120714</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2020</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4291.2065040304733</c:v>
                </c:pt>
                <c:pt idx="1">
                  <c:v>3215.9968028142866</c:v>
                </c:pt>
                <c:pt idx="2">
                  <c:v>917.48112890574225</c:v>
                </c:pt>
                <c:pt idx="3">
                  <c:v>966.10268894516707</c:v>
                </c:pt>
                <c:pt idx="4">
                  <c:v>401.42631068577145</c:v>
                </c:pt>
                <c:pt idx="5">
                  <c:v>1870.5549275796745</c:v>
                </c:pt>
                <c:pt idx="6">
                  <c:v>262.93120032699858</c:v>
                </c:pt>
                <c:pt idx="7">
                  <c:v>651.86936651844553</c:v>
                </c:pt>
                <c:pt idx="8">
                  <c:v>94.89232920539061</c:v>
                </c:pt>
                <c:pt idx="9">
                  <c:v>662.49776396796972</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2018</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12186.599271014493</c:v>
                </c:pt>
                <c:pt idx="1">
                  <c:v>46084.437462450587</c:v>
                </c:pt>
                <c:pt idx="2">
                  <c:v>14752.683947204969</c:v>
                </c:pt>
                <c:pt idx="3" formatCode="_ * #\ ##0_ ;_ * \-#\ ##0_ ;_ * &quot;-&quot;??_ ;_ @_ ">
                  <c:v>119937.32143189397</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2019</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14807.767015942027</c:v>
                </c:pt>
                <c:pt idx="1">
                  <c:v>42098.168316205534</c:v>
                </c:pt>
                <c:pt idx="2">
                  <c:v>17067.714015527949</c:v>
                </c:pt>
                <c:pt idx="3" formatCode="_ * #\ ##0_ ;_ * \-#\ ##0_ ;_ * &quot;-&quot;??_ ;_ @_ ">
                  <c:v>151351.72026880819</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2020</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14515.715485746958</c:v>
                </c:pt>
                <c:pt idx="1">
                  <c:v>42736.006414462448</c:v>
                </c:pt>
                <c:pt idx="2">
                  <c:v>17552.031031701121</c:v>
                </c:pt>
                <c:pt idx="3" formatCode="_ * #\ ##0_ ;_ * \-#\ ##0_ ;_ * &quot;-&quot;??_ ;_ @_ ">
                  <c:v>162737.46653599822</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2018</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2733.9660798480263</c:v>
                </c:pt>
                <c:pt idx="1">
                  <c:v>2251.7915513602879</c:v>
                </c:pt>
                <c:pt idx="2">
                  <c:v>251.61776245964279</c:v>
                </c:pt>
                <c:pt idx="3">
                  <c:v>2119.3866837300511</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2019</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2731.2454755245499</c:v>
                </c:pt>
                <c:pt idx="1">
                  <c:v>2158.0585421578689</c:v>
                </c:pt>
                <c:pt idx="2">
                  <c:v>263.97470566479683</c:v>
                </c:pt>
                <c:pt idx="3">
                  <c:v>2107.7706729884922</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2020</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2968.7342736953419</c:v>
                </c:pt>
                <c:pt idx="1">
                  <c:v>2190.37256130268</c:v>
                </c:pt>
                <c:pt idx="2">
                  <c:v>271.44270382783304</c:v>
                </c:pt>
                <c:pt idx="3">
                  <c:v>2076.6537680189058</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2018</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154340</c:v>
                </c:pt>
                <c:pt idx="1">
                  <c:v>64737.309980990249</c:v>
                </c:pt>
                <c:pt idx="2">
                  <c:v>79397.7951655941</c:v>
                </c:pt>
                <c:pt idx="3">
                  <c:v>22608.497212931994</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2019</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164509.61538461538</c:v>
                </c:pt>
                <c:pt idx="1">
                  <c:v>62005.236871937072</c:v>
                </c:pt>
                <c:pt idx="2">
                  <c:v>98699.424545248432</c:v>
                </c:pt>
                <c:pt idx="3">
                  <c:v>23125.531931836278</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2020</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289967</c:v>
                </c:pt>
                <c:pt idx="1">
                  <c:v>66159.205778553864</c:v>
                </c:pt>
                <c:pt idx="2">
                  <c:v>106839.91951412651</c:v>
                </c:pt>
                <c:pt idx="3">
                  <c:v>21334.431123936934</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2018</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4529.9239401496261</c:v>
                </c:pt>
                <c:pt idx="1">
                  <c:v>5414.37</c:v>
                </c:pt>
                <c:pt idx="2">
                  <c:v>5650.9223836734691</c:v>
                </c:pt>
                <c:pt idx="3">
                  <c:v>9512.47684821849</c:v>
                </c:pt>
                <c:pt idx="4">
                  <c:v>11956.071666666667</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2019</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4431.5187032418953</c:v>
                </c:pt>
                <c:pt idx="1">
                  <c:v>5862.3879999999999</c:v>
                </c:pt>
                <c:pt idx="2">
                  <c:v>5021.5564408163264</c:v>
                </c:pt>
                <c:pt idx="3">
                  <c:v>7919.3159106367393</c:v>
                </c:pt>
                <c:pt idx="4">
                  <c:v>13899.584999999999</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2020</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5589.2439507481295</c:v>
                </c:pt>
                <c:pt idx="1">
                  <c:v>5597.33677102</c:v>
                </c:pt>
                <c:pt idx="2">
                  <c:v>4272.1273306122448</c:v>
                </c:pt>
                <c:pt idx="3">
                  <c:v>9385.896054622508</c:v>
                </c:pt>
                <c:pt idx="4">
                  <c:v>12597.658333333333</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47904"/>
        <c:crosses val="autoZero"/>
        <c:crossBetween val="between"/>
      </c:valAx>
      <c:spPr>
        <a:noFill/>
        <a:ln w="25400">
          <a:noFill/>
        </a:ln>
      </c:spPr>
    </c:plotArea>
    <c:legend>
      <c:legendPos val="r"/>
      <c:layout>
        <c:manualLayout>
          <c:xMode val="edge"/>
          <c:yMode val="edge"/>
          <c:x val="0.80711767770601706"/>
          <c:y val="0.56422090587300433"/>
          <c:w val="0.10299645128629202"/>
          <c:h val="0.158257121529534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25400"/>
          </c:spPr>
          <c:marker>
            <c:symbol val="none"/>
          </c:marker>
          <c:cat>
            <c:numRef>
              <c:f>'Tab2'!$K$71:$K$220</c:f>
              <c:numCache>
                <c:formatCode>General</c:formatCode>
                <c:ptCount val="150"/>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numCache>
            </c:numRef>
          </c:cat>
          <c:val>
            <c:numRef>
              <c:f>'Tab2'!$N$71:$N$220</c:f>
              <c:numCache>
                <c:formatCode>#\ ##0.0</c:formatCode>
                <c:ptCount val="150"/>
                <c:pt idx="0">
                  <c:v>232.93711431226771</c:v>
                </c:pt>
                <c:pt idx="1">
                  <c:v>195.12114716636202</c:v>
                </c:pt>
                <c:pt idx="2">
                  <c:v>178.43775316455702</c:v>
                </c:pt>
                <c:pt idx="3">
                  <c:v>218.57944395017796</c:v>
                </c:pt>
                <c:pt idx="4">
                  <c:v>234.3888350785341</c:v>
                </c:pt>
                <c:pt idx="5">
                  <c:v>221.71468642611686</c:v>
                </c:pt>
                <c:pt idx="6">
                  <c:v>219.82614565587735</c:v>
                </c:pt>
                <c:pt idx="7">
                  <c:v>245.87666946308727</c:v>
                </c:pt>
                <c:pt idx="8">
                  <c:v>265.70226821192057</c:v>
                </c:pt>
                <c:pt idx="9">
                  <c:v>290.4200772357724</c:v>
                </c:pt>
                <c:pt idx="10">
                  <c:v>257.34633064516134</c:v>
                </c:pt>
                <c:pt idx="11">
                  <c:v>291.86540079365085</c:v>
                </c:pt>
                <c:pt idx="12">
                  <c:v>270.60403906250002</c:v>
                </c:pt>
                <c:pt idx="13">
                  <c:v>289.55786538461541</c:v>
                </c:pt>
                <c:pt idx="14">
                  <c:v>233.05486567164183</c:v>
                </c:pt>
                <c:pt idx="15">
                  <c:v>272.72765693430659</c:v>
                </c:pt>
                <c:pt idx="16">
                  <c:v>297.9497446808511</c:v>
                </c:pt>
                <c:pt idx="17">
                  <c:v>294.02135824022355</c:v>
                </c:pt>
                <c:pt idx="18">
                  <c:v>240.6101279391425</c:v>
                </c:pt>
                <c:pt idx="19">
                  <c:v>283.08503736413047</c:v>
                </c:pt>
                <c:pt idx="20">
                  <c:v>269.4401728723405</c:v>
                </c:pt>
                <c:pt idx="21">
                  <c:v>192.06914276401568</c:v>
                </c:pt>
                <c:pt idx="22">
                  <c:v>299.15253571428576</c:v>
                </c:pt>
                <c:pt idx="23">
                  <c:v>396.29345070422551</c:v>
                </c:pt>
                <c:pt idx="24">
                  <c:v>279.97223700887201</c:v>
                </c:pt>
                <c:pt idx="25">
                  <c:v>226.2845547945206</c:v>
                </c:pt>
                <c:pt idx="26">
                  <c:v>199.11187344913154</c:v>
                </c:pt>
                <c:pt idx="27">
                  <c:v>251.20135135135138</c:v>
                </c:pt>
                <c:pt idx="28">
                  <c:v>268.97061664641564</c:v>
                </c:pt>
                <c:pt idx="29">
                  <c:v>216.38757494004798</c:v>
                </c:pt>
                <c:pt idx="30">
                  <c:v>187.66571684587819</c:v>
                </c:pt>
                <c:pt idx="31">
                  <c:v>218.43595769682733</c:v>
                </c:pt>
                <c:pt idx="32">
                  <c:v>235.71304970760241</c:v>
                </c:pt>
                <c:pt idx="33">
                  <c:v>226.63718533487292</c:v>
                </c:pt>
                <c:pt idx="34">
                  <c:v>237.19092956120102</c:v>
                </c:pt>
                <c:pt idx="35">
                  <c:v>245.22584765177561</c:v>
                </c:pt>
                <c:pt idx="36">
                  <c:v>229.08606285714291</c:v>
                </c:pt>
                <c:pt idx="37">
                  <c:v>197.39341704288947</c:v>
                </c:pt>
                <c:pt idx="38">
                  <c:v>228.082519729425</c:v>
                </c:pt>
                <c:pt idx="39">
                  <c:v>188.2134798432252</c:v>
                </c:pt>
                <c:pt idx="40">
                  <c:v>236.15631124721605</c:v>
                </c:pt>
                <c:pt idx="41">
                  <c:v>196.53462555066088</c:v>
                </c:pt>
                <c:pt idx="42">
                  <c:v>227.06088300220753</c:v>
                </c:pt>
                <c:pt idx="43">
                  <c:v>268.61981868131863</c:v>
                </c:pt>
                <c:pt idx="44">
                  <c:v>321.7309615384616</c:v>
                </c:pt>
                <c:pt idx="45">
                  <c:v>281.26607142857148</c:v>
                </c:pt>
                <c:pt idx="46">
                  <c:v>285.7631297502715</c:v>
                </c:pt>
                <c:pt idx="47">
                  <c:v>235.53969762419021</c:v>
                </c:pt>
                <c:pt idx="48">
                  <c:v>283.77594486081375</c:v>
                </c:pt>
                <c:pt idx="49">
                  <c:v>244.13158607863988</c:v>
                </c:pt>
                <c:pt idx="50">
                  <c:v>296.64539319872472</c:v>
                </c:pt>
                <c:pt idx="51">
                  <c:v>281.65000000000015</c:v>
                </c:pt>
                <c:pt idx="52">
                  <c:v>617.65665605095546</c:v>
                </c:pt>
                <c:pt idx="53">
                  <c:v>382.46352260778139</c:v>
                </c:pt>
                <c:pt idx="54">
                  <c:v>389.2963350785343</c:v>
                </c:pt>
                <c:pt idx="55">
                  <c:v>375.44559190031174</c:v>
                </c:pt>
                <c:pt idx="56">
                  <c:v>406.45308067831456</c:v>
                </c:pt>
                <c:pt idx="57">
                  <c:v>446.01309877175044</c:v>
                </c:pt>
                <c:pt idx="58">
                  <c:v>472.33310388945756</c:v>
                </c:pt>
                <c:pt idx="59">
                  <c:v>421.43026168699197</c:v>
                </c:pt>
                <c:pt idx="60">
                  <c:v>444.59856495468284</c:v>
                </c:pt>
                <c:pt idx="61">
                  <c:v>393.87212888666005</c:v>
                </c:pt>
                <c:pt idx="62">
                  <c:v>400.30705661322651</c:v>
                </c:pt>
                <c:pt idx="63">
                  <c:v>460.10757944389286</c:v>
                </c:pt>
                <c:pt idx="64">
                  <c:v>501.84530325443802</c:v>
                </c:pt>
                <c:pt idx="65">
                  <c:v>504.28302592954998</c:v>
                </c:pt>
                <c:pt idx="66">
                  <c:v>678.57710176991156</c:v>
                </c:pt>
                <c:pt idx="67">
                  <c:v>614.54125120772903</c:v>
                </c:pt>
                <c:pt idx="68">
                  <c:v>512.26103489483751</c:v>
                </c:pt>
                <c:pt idx="69">
                  <c:v>372.01382492863945</c:v>
                </c:pt>
                <c:pt idx="70">
                  <c:v>461.19184472934478</c:v>
                </c:pt>
                <c:pt idx="71">
                  <c:v>703.17561797752819</c:v>
                </c:pt>
                <c:pt idx="72">
                  <c:v>965.02799584870854</c:v>
                </c:pt>
                <c:pt idx="73">
                  <c:v>638.85209854014613</c:v>
                </c:pt>
                <c:pt idx="74">
                  <c:v>573.77394079555995</c:v>
                </c:pt>
                <c:pt idx="75">
                  <c:v>725.94186292548284</c:v>
                </c:pt>
                <c:pt idx="76">
                  <c:v>661.15598124428186</c:v>
                </c:pt>
                <c:pt idx="77">
                  <c:v>575.27012500000012</c:v>
                </c:pt>
                <c:pt idx="78">
                  <c:v>710.93496806569351</c:v>
                </c:pt>
                <c:pt idx="79">
                  <c:v>647.82037387387402</c:v>
                </c:pt>
                <c:pt idx="80">
                  <c:v>847.26021815008733</c:v>
                </c:pt>
                <c:pt idx="81">
                  <c:v>560.17752226179903</c:v>
                </c:pt>
                <c:pt idx="82">
                  <c:v>595.95780831099205</c:v>
                </c:pt>
                <c:pt idx="83">
                  <c:v>649.20825266429836</c:v>
                </c:pt>
                <c:pt idx="84">
                  <c:v>712.21680950266432</c:v>
                </c:pt>
                <c:pt idx="85">
                  <c:v>470.869623015873</c:v>
                </c:pt>
                <c:pt idx="86">
                  <c:v>622.5088119469026</c:v>
                </c:pt>
                <c:pt idx="87">
                  <c:v>581.85431140350931</c:v>
                </c:pt>
                <c:pt idx="88">
                  <c:v>569.49283201407218</c:v>
                </c:pt>
                <c:pt idx="89">
                  <c:v>434.60159722222232</c:v>
                </c:pt>
                <c:pt idx="90">
                  <c:v>603.34519765421373</c:v>
                </c:pt>
                <c:pt idx="91">
                  <c:v>639.39406034482761</c:v>
                </c:pt>
                <c:pt idx="92">
                  <c:v>777.19457547169839</c:v>
                </c:pt>
                <c:pt idx="93">
                  <c:v>569.96500000000003</c:v>
                </c:pt>
                <c:pt idx="94">
                  <c:v>655.81470161977836</c:v>
                </c:pt>
                <c:pt idx="95">
                  <c:v>684.19648739495824</c:v>
                </c:pt>
                <c:pt idx="96">
                  <c:v>856.4077617021278</c:v>
                </c:pt>
                <c:pt idx="97">
                  <c:v>673.31729923922239</c:v>
                </c:pt>
                <c:pt idx="98">
                  <c:v>860.27577674023826</c:v>
                </c:pt>
                <c:pt idx="99">
                  <c:v>727.34713576158913</c:v>
                </c:pt>
                <c:pt idx="100">
                  <c:v>752.17185602953248</c:v>
                </c:pt>
                <c:pt idx="101">
                  <c:v>696.32190983606574</c:v>
                </c:pt>
                <c:pt idx="102">
                  <c:v>909.43663891145468</c:v>
                </c:pt>
                <c:pt idx="103">
                  <c:v>873.41991379310377</c:v>
                </c:pt>
                <c:pt idx="104">
                  <c:v>916.5566960000001</c:v>
                </c:pt>
                <c:pt idx="105">
                  <c:v>744.09823786793982</c:v>
                </c:pt>
                <c:pt idx="106">
                  <c:v>982.93379385964897</c:v>
                </c:pt>
                <c:pt idx="107">
                  <c:v>929.07792061611417</c:v>
                </c:pt>
                <c:pt idx="108">
                  <c:v>2038.020741600895</c:v>
                </c:pt>
                <c:pt idx="109">
                  <c:v>1039.4918033854567</c:v>
                </c:pt>
                <c:pt idx="110">
                  <c:v>1044.4925045359762</c:v>
                </c:pt>
                <c:pt idx="111">
                  <c:v>1068.5602796553428</c:v>
                </c:pt>
                <c:pt idx="112">
                  <c:v>1262.8422894336686</c:v>
                </c:pt>
                <c:pt idx="113">
                  <c:v>918.30950179797094</c:v>
                </c:pt>
                <c:pt idx="114">
                  <c:v>1094.9430710016616</c:v>
                </c:pt>
                <c:pt idx="115">
                  <c:v>922.77887013791155</c:v>
                </c:pt>
                <c:pt idx="116">
                  <c:v>1022.3125963586797</c:v>
                </c:pt>
                <c:pt idx="117">
                  <c:v>747.40401524048468</c:v>
                </c:pt>
                <c:pt idx="118">
                  <c:v>1030.4609811979956</c:v>
                </c:pt>
                <c:pt idx="119">
                  <c:v>970.27659587697508</c:v>
                </c:pt>
                <c:pt idx="120">
                  <c:v>1191.6011500993093</c:v>
                </c:pt>
                <c:pt idx="121">
                  <c:v>1166.8024614799976</c:v>
                </c:pt>
                <c:pt idx="122">
                  <c:v>849.01924796618005</c:v>
                </c:pt>
                <c:pt idx="123">
                  <c:v>1025.5161641839914</c:v>
                </c:pt>
                <c:pt idx="124">
                  <c:v>1011.4347304773464</c:v>
                </c:pt>
                <c:pt idx="125">
                  <c:v>830.58757686280785</c:v>
                </c:pt>
                <c:pt idx="126">
                  <c:v>1221.8383562451722</c:v>
                </c:pt>
                <c:pt idx="127">
                  <c:v>976.93303898235843</c:v>
                </c:pt>
                <c:pt idx="128">
                  <c:v>1071.8224604504062</c:v>
                </c:pt>
                <c:pt idx="129">
                  <c:v>820.82757694813699</c:v>
                </c:pt>
                <c:pt idx="130">
                  <c:v>1086.5421152890067</c:v>
                </c:pt>
                <c:pt idx="131">
                  <c:v>964.72488082787845</c:v>
                </c:pt>
                <c:pt idx="132">
                  <c:v>1109.0270094900277</c:v>
                </c:pt>
                <c:pt idx="133">
                  <c:v>853.6594023952498</c:v>
                </c:pt>
                <c:pt idx="134">
                  <c:v>1497.1667514517083</c:v>
                </c:pt>
                <c:pt idx="135">
                  <c:v>1015.8282660023655</c:v>
                </c:pt>
                <c:pt idx="136">
                  <c:v>1088.9536964869781</c:v>
                </c:pt>
                <c:pt idx="137">
                  <c:v>807.65004901399948</c:v>
                </c:pt>
                <c:pt idx="138">
                  <c:v>953.84319416157507</c:v>
                </c:pt>
                <c:pt idx="139">
                  <c:v>1191.0340801886794</c:v>
                </c:pt>
                <c:pt idx="140">
                  <c:v>1215.8738309953242</c:v>
                </c:pt>
                <c:pt idx="141">
                  <c:v>1106.1212681850081</c:v>
                </c:pt>
                <c:pt idx="142">
                  <c:v>1232.9420612914205</c:v>
                </c:pt>
                <c:pt idx="143">
                  <c:v>1087.81584039173</c:v>
                </c:pt>
                <c:pt idx="144">
                  <c:v>1157.1458163390637</c:v>
                </c:pt>
                <c:pt idx="145">
                  <c:v>1008.9474988452163</c:v>
                </c:pt>
                <c:pt idx="146">
                  <c:v>1404.2292682641942</c:v>
                </c:pt>
                <c:pt idx="147">
                  <c:v>1307.7300780064691</c:v>
                </c:pt>
                <c:pt idx="148">
                  <c:v>1182.3317362318105</c:v>
                </c:pt>
                <c:pt idx="149">
                  <c:v>993.15594837842684</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cat>
            <c:numRef>
              <c:f>'Tab2'!$K$71:$K$220</c:f>
              <c:numCache>
                <c:formatCode>General</c:formatCode>
                <c:ptCount val="150"/>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numCache>
            </c:numRef>
          </c:cat>
          <c:val>
            <c:numRef>
              <c:f>'Tab2'!$L$71:$L$220</c:f>
              <c:numCache>
                <c:formatCode>#,##0</c:formatCode>
                <c:ptCount val="150"/>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pt idx="133" formatCode="0">
                  <c:v>19039.287573122998</c:v>
                </c:pt>
                <c:pt idx="134" formatCode="0">
                  <c:v>25325.005330874006</c:v>
                </c:pt>
                <c:pt idx="135" formatCode="0">
                  <c:v>18369.446222722992</c:v>
                </c:pt>
                <c:pt idx="136" formatCode="0">
                  <c:v>20188.970584052</c:v>
                </c:pt>
                <c:pt idx="137" formatCode="0">
                  <c:v>16357.538075795001</c:v>
                </c:pt>
                <c:pt idx="138" formatCode="0">
                  <c:v>19399</c:v>
                </c:pt>
                <c:pt idx="139" formatCode="0">
                  <c:v>23333</c:v>
                </c:pt>
                <c:pt idx="140" formatCode="0">
                  <c:v>25111</c:v>
                </c:pt>
                <c:pt idx="141" formatCode="0">
                  <c:v>20973.437462450995</c:v>
                </c:pt>
                <c:pt idx="142" formatCode="0">
                  <c:v>22635.655438734771</c:v>
                </c:pt>
                <c:pt idx="143" formatCode="0">
                  <c:v>22335.438371541502</c:v>
                </c:pt>
                <c:pt idx="144" formatCode="0">
                  <c:v>22394.924612648225</c:v>
                </c:pt>
                <c:pt idx="145" formatCode="0">
                  <c:v>19703.243703557309</c:v>
                </c:pt>
                <c:pt idx="146" formatCode="0">
                  <c:v>26165.077849802379</c:v>
                </c:pt>
                <c:pt idx="147" formatCode="0">
                  <c:v>22621.988837944664</c:v>
                </c:pt>
                <c:pt idx="148" formatCode="0">
                  <c:v>22417.308750988144</c:v>
                </c:pt>
                <c:pt idx="149" formatCode="0">
                  <c:v>20318.697663474304</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nb-NO"/>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numFmt formatCode="General" sourceLinked="1"/>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25400"/>
          </c:spPr>
          <c:marker>
            <c:symbol val="none"/>
          </c:marker>
          <c:cat>
            <c:numRef>
              <c:f>'Tab2'!$K$103:$K$220</c:f>
              <c:numCache>
                <c:formatCode>General</c:formatCode>
                <c:ptCount val="118"/>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numCache>
            </c:numRef>
          </c:cat>
          <c:val>
            <c:numRef>
              <c:f>'Tab2'!$Q$103:$Q$220</c:f>
              <c:numCache>
                <c:formatCode>#\ ##0.0</c:formatCode>
                <c:ptCount val="118"/>
                <c:pt idx="0">
                  <c:v>682.86124853801175</c:v>
                </c:pt>
                <c:pt idx="1">
                  <c:v>660.59283775981532</c:v>
                </c:pt>
                <c:pt idx="2">
                  <c:v>770.78108256351049</c:v>
                </c:pt>
                <c:pt idx="3">
                  <c:v>757.68044100801899</c:v>
                </c:pt>
                <c:pt idx="4">
                  <c:v>724.96710000000007</c:v>
                </c:pt>
                <c:pt idx="5">
                  <c:v>720.33735891647871</c:v>
                </c:pt>
                <c:pt idx="6">
                  <c:v>769.12359639233398</c:v>
                </c:pt>
                <c:pt idx="7">
                  <c:v>738.28255319148934</c:v>
                </c:pt>
                <c:pt idx="8">
                  <c:v>775.22751113585764</c:v>
                </c:pt>
                <c:pt idx="9">
                  <c:v>602.05789372246704</c:v>
                </c:pt>
                <c:pt idx="10">
                  <c:v>664.25567052980182</c:v>
                </c:pt>
                <c:pt idx="11">
                  <c:v>794.96486263736244</c:v>
                </c:pt>
                <c:pt idx="12">
                  <c:v>727.8950219780221</c:v>
                </c:pt>
                <c:pt idx="13">
                  <c:v>835.01392857142878</c:v>
                </c:pt>
                <c:pt idx="14">
                  <c:v>715.66928610206321</c:v>
                </c:pt>
                <c:pt idx="15">
                  <c:v>653.42191684665238</c:v>
                </c:pt>
                <c:pt idx="16">
                  <c:v>900.58642933618853</c:v>
                </c:pt>
                <c:pt idx="17">
                  <c:v>761.2032731137092</c:v>
                </c:pt>
                <c:pt idx="18">
                  <c:v>803.18139479277352</c:v>
                </c:pt>
                <c:pt idx="19">
                  <c:v>605.71124999999995</c:v>
                </c:pt>
                <c:pt idx="20">
                  <c:v>789.17313428874752</c:v>
                </c:pt>
                <c:pt idx="21">
                  <c:v>953.38969242902238</c:v>
                </c:pt>
                <c:pt idx="22">
                  <c:v>943.88140575916225</c:v>
                </c:pt>
                <c:pt idx="23">
                  <c:v>1071.0011786085156</c:v>
                </c:pt>
                <c:pt idx="24">
                  <c:v>996.15234069886969</c:v>
                </c:pt>
                <c:pt idx="25">
                  <c:v>1053.4344216990787</c:v>
                </c:pt>
                <c:pt idx="26">
                  <c:v>1142.0662461617201</c:v>
                </c:pt>
                <c:pt idx="27">
                  <c:v>887.88445121951236</c:v>
                </c:pt>
                <c:pt idx="28">
                  <c:v>935.37298086606268</c:v>
                </c:pt>
                <c:pt idx="29">
                  <c:v>896.35041875626894</c:v>
                </c:pt>
                <c:pt idx="30">
                  <c:v>671.78322645290621</c:v>
                </c:pt>
                <c:pt idx="31">
                  <c:v>1136.193440913604</c:v>
                </c:pt>
                <c:pt idx="32">
                  <c:v>1052.7293713017755</c:v>
                </c:pt>
                <c:pt idx="33">
                  <c:v>1325.6565508806266</c:v>
                </c:pt>
                <c:pt idx="34">
                  <c:v>863.64358407079624</c:v>
                </c:pt>
                <c:pt idx="35">
                  <c:v>1400.1542632850244</c:v>
                </c:pt>
                <c:pt idx="36">
                  <c:v>1214.2319239961762</c:v>
                </c:pt>
                <c:pt idx="37">
                  <c:v>993.70729305423424</c:v>
                </c:pt>
                <c:pt idx="38">
                  <c:v>1038.895313390314</c:v>
                </c:pt>
                <c:pt idx="39">
                  <c:v>1072.1687640449438</c:v>
                </c:pt>
                <c:pt idx="40">
                  <c:v>1253.264552583026</c:v>
                </c:pt>
                <c:pt idx="41">
                  <c:v>1304.558599452555</c:v>
                </c:pt>
                <c:pt idx="42">
                  <c:v>1679.7647687326551</c:v>
                </c:pt>
                <c:pt idx="43">
                  <c:v>1144.7764006439747</c:v>
                </c:pt>
                <c:pt idx="44">
                  <c:v>1162.7274748398906</c:v>
                </c:pt>
                <c:pt idx="45">
                  <c:v>970.42507499999999</c:v>
                </c:pt>
                <c:pt idx="46">
                  <c:v>1266.2557413321172</c:v>
                </c:pt>
                <c:pt idx="47">
                  <c:v>1309.7359346846849</c:v>
                </c:pt>
                <c:pt idx="48">
                  <c:v>1469.5936649214664</c:v>
                </c:pt>
                <c:pt idx="49">
                  <c:v>1128.0797284060554</c:v>
                </c:pt>
                <c:pt idx="50">
                  <c:v>1190.8081456657728</c:v>
                </c:pt>
                <c:pt idx="51">
                  <c:v>1048.7210235346363</c:v>
                </c:pt>
                <c:pt idx="52">
                  <c:v>1011.4386678507996</c:v>
                </c:pt>
                <c:pt idx="53">
                  <c:v>967.55716269841275</c:v>
                </c:pt>
                <c:pt idx="54">
                  <c:v>894.76217035398224</c:v>
                </c:pt>
                <c:pt idx="55">
                  <c:v>963.95947807017637</c:v>
                </c:pt>
                <c:pt idx="56">
                  <c:v>974.40496042216375</c:v>
                </c:pt>
                <c:pt idx="57">
                  <c:v>1002.4612955729167</c:v>
                </c:pt>
                <c:pt idx="58">
                  <c:v>1119.8829778453523</c:v>
                </c:pt>
                <c:pt idx="59">
                  <c:v>1062.7188663793102</c:v>
                </c:pt>
                <c:pt idx="60">
                  <c:v>1258.3909433962269</c:v>
                </c:pt>
                <c:pt idx="61">
                  <c:v>1065.8266666666668</c:v>
                </c:pt>
                <c:pt idx="62">
                  <c:v>1130.3097122762151</c:v>
                </c:pt>
                <c:pt idx="63">
                  <c:v>1075.2402941176472</c:v>
                </c:pt>
                <c:pt idx="64">
                  <c:v>1439.91465106383</c:v>
                </c:pt>
                <c:pt idx="65">
                  <c:v>1364.0502345731193</c:v>
                </c:pt>
                <c:pt idx="66">
                  <c:v>893.67688455008556</c:v>
                </c:pt>
                <c:pt idx="67">
                  <c:v>1169.1156270695365</c:v>
                </c:pt>
                <c:pt idx="68">
                  <c:v>1224.5190073831011</c:v>
                </c:pt>
                <c:pt idx="69">
                  <c:v>1465.0186352459023</c:v>
                </c:pt>
                <c:pt idx="70">
                  <c:v>1870.5930036555644</c:v>
                </c:pt>
                <c:pt idx="71">
                  <c:v>1441.0000000000002</c:v>
                </c:pt>
                <c:pt idx="72">
                  <c:v>1301.0990740000002</c:v>
                </c:pt>
                <c:pt idx="73">
                  <c:v>1328.3595405727926</c:v>
                </c:pt>
                <c:pt idx="74">
                  <c:v>1578.8458991228069</c:v>
                </c:pt>
                <c:pt idx="75">
                  <c:v>1458.7734715639817</c:v>
                </c:pt>
                <c:pt idx="76">
                  <c:v>1984.1881410256417</c:v>
                </c:pt>
                <c:pt idx="77">
                  <c:v>1660.4786093871217</c:v>
                </c:pt>
                <c:pt idx="78">
                  <c:v>1559.0142918622851</c:v>
                </c:pt>
                <c:pt idx="79">
                  <c:v>1574.0523333333349</c:v>
                </c:pt>
                <c:pt idx="80">
                  <c:v>2021.0550710445473</c:v>
                </c:pt>
                <c:pt idx="81">
                  <c:v>1813.2455000000007</c:v>
                </c:pt>
                <c:pt idx="82">
                  <c:v>1538.7797565687788</c:v>
                </c:pt>
                <c:pt idx="83">
                  <c:v>1527.5454660021117</c:v>
                </c:pt>
                <c:pt idx="84">
                  <c:v>1353.0165135198333</c:v>
                </c:pt>
                <c:pt idx="85">
                  <c:v>1220.6723544220222</c:v>
                </c:pt>
                <c:pt idx="86">
                  <c:v>1348.9594398163592</c:v>
                </c:pt>
                <c:pt idx="87">
                  <c:v>1256.8770405292632</c:v>
                </c:pt>
                <c:pt idx="88">
                  <c:v>1337.3107175680798</c:v>
                </c:pt>
                <c:pt idx="89">
                  <c:v>1307.6667350654986</c:v>
                </c:pt>
                <c:pt idx="90">
                  <c:v>1527.5922097284504</c:v>
                </c:pt>
                <c:pt idx="91">
                  <c:v>1388.4005916567189</c:v>
                </c:pt>
                <c:pt idx="92">
                  <c:v>1693.8473858530283</c:v>
                </c:pt>
                <c:pt idx="93">
                  <c:v>1313.1076588739609</c:v>
                </c:pt>
                <c:pt idx="94">
                  <c:v>1424.5543011884461</c:v>
                </c:pt>
                <c:pt idx="95">
                  <c:v>1243.3610181326762</c:v>
                </c:pt>
                <c:pt idx="96">
                  <c:v>1432.4869695355867</c:v>
                </c:pt>
                <c:pt idx="97">
                  <c:v>1339.0630891614371</c:v>
                </c:pt>
                <c:pt idx="98">
                  <c:v>1487.0953375923648</c:v>
                </c:pt>
                <c:pt idx="99">
                  <c:v>1558.1897796590672</c:v>
                </c:pt>
                <c:pt idx="100">
                  <c:v>1375.5795864622501</c:v>
                </c:pt>
                <c:pt idx="101">
                  <c:v>1064.4049223557404</c:v>
                </c:pt>
                <c:pt idx="102">
                  <c:v>1591.1370721730893</c:v>
                </c:pt>
                <c:pt idx="103">
                  <c:v>1290.4892452379786</c:v>
                </c:pt>
                <c:pt idx="104">
                  <c:v>1371.78514211741</c:v>
                </c:pt>
                <c:pt idx="105">
                  <c:v>1767.4788469651301</c:v>
                </c:pt>
                <c:pt idx="106">
                  <c:v>1003.2705702647659</c:v>
                </c:pt>
                <c:pt idx="107">
                  <c:v>1257.8405491913747</c:v>
                </c:pt>
                <c:pt idx="108">
                  <c:v>1305.9002338009357</c:v>
                </c:pt>
                <c:pt idx="109">
                  <c:v>1512.0595856369632</c:v>
                </c:pt>
                <c:pt idx="110">
                  <c:v>1853.6535650613187</c:v>
                </c:pt>
                <c:pt idx="111">
                  <c:v>1464.4411816611112</c:v>
                </c:pt>
                <c:pt idx="112">
                  <c:v>1391.7580004738079</c:v>
                </c:pt>
                <c:pt idx="113">
                  <c:v>1349.4210907296606</c:v>
                </c:pt>
                <c:pt idx="114">
                  <c:v>1486.9707423619029</c:v>
                </c:pt>
                <c:pt idx="115">
                  <c:v>1218.3600073469861</c:v>
                </c:pt>
                <c:pt idx="116">
                  <c:v>1766.4113683229159</c:v>
                </c:pt>
                <c:pt idx="117">
                  <c:v>1183.1751341909353</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cat>
            <c:numRef>
              <c:f>'Tab2'!$K$103:$K$220</c:f>
              <c:numCache>
                <c:formatCode>General</c:formatCode>
                <c:ptCount val="118"/>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numCache>
            </c:numRef>
          </c:cat>
          <c:val>
            <c:numRef>
              <c:f>'Tab2'!$O$103:$O$220</c:f>
              <c:numCache>
                <c:formatCode>#,##0</c:formatCode>
                <c:ptCount val="118"/>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pt idx="101" formatCode="0">
                  <c:v>5385.3991579709982</c:v>
                </c:pt>
                <c:pt idx="102" formatCode="0">
                  <c:v>9666.7747891530034</c:v>
                </c:pt>
                <c:pt idx="103" formatCode="0">
                  <c:v>6575.4640743699983</c:v>
                </c:pt>
                <c:pt idx="104" formatCode="0">
                  <c:v>7124.2571060979999</c:v>
                </c:pt>
                <c:pt idx="105" formatCode="0">
                  <c:v>5007.3623026510004</c:v>
                </c:pt>
                <c:pt idx="106" formatCode="0">
                  <c:v>8892</c:v>
                </c:pt>
                <c:pt idx="107" formatCode="0">
                  <c:v>6366</c:v>
                </c:pt>
                <c:pt idx="108" formatCode="0">
                  <c:v>6317</c:v>
                </c:pt>
                <c:pt idx="109" formatCode="0">
                  <c:v>5869.5992710140017</c:v>
                </c:pt>
                <c:pt idx="110" formatCode="0">
                  <c:v>10333.380031159912</c:v>
                </c:pt>
                <c:pt idx="111" formatCode="0">
                  <c:v>7362.2217963768126</c:v>
                </c:pt>
                <c:pt idx="112" formatCode="0">
                  <c:v>6179.0660115942028</c:v>
                </c:pt>
                <c:pt idx="113" formatCode="0">
                  <c:v>8628.701004347824</c:v>
                </c:pt>
                <c:pt idx="114" formatCode="0">
                  <c:v>13748.462299275363</c:v>
                </c:pt>
                <c:pt idx="115" formatCode="0">
                  <c:v>7776.9221253623255</c:v>
                </c:pt>
                <c:pt idx="116" formatCode="0">
                  <c:v>7817.2878601449283</c:v>
                </c:pt>
                <c:pt idx="117" formatCode="0">
                  <c:v>6698.4276256020294</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numFmt formatCode="General" sourceLinked="1"/>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95250</xdr:rowOff>
    </xdr:from>
    <xdr:to>
      <xdr:col>8</xdr:col>
      <xdr:colOff>685800</xdr:colOff>
      <xdr:row>48</xdr:row>
      <xdr:rowOff>138184</xdr:rowOff>
    </xdr:to>
    <xdr:pic>
      <xdr:nvPicPr>
        <xdr:cNvPr id="7" name="Picture 6">
          <a:extLst>
            <a:ext uri="{FF2B5EF4-FFF2-40B4-BE49-F238E27FC236}">
              <a16:creationId xmlns:a16="http://schemas.microsoft.com/office/drawing/2014/main" id="{9A863527-B4AB-41A4-A262-AED1021F2A54}"/>
            </a:ext>
          </a:extLst>
        </xdr:cNvPr>
        <xdr:cNvPicPr>
          <a:picLocks noChangeAspect="1"/>
        </xdr:cNvPicPr>
      </xdr:nvPicPr>
      <xdr:blipFill>
        <a:blip xmlns:r="http://schemas.openxmlformats.org/officeDocument/2006/relationships" r:embed="rId1"/>
        <a:stretch>
          <a:fillRect/>
        </a:stretch>
      </xdr:blipFill>
      <xdr:spPr>
        <a:xfrm>
          <a:off x="114300" y="95250"/>
          <a:ext cx="7334250" cy="10691884"/>
        </a:xfrm>
        <a:prstGeom prst="rect">
          <a:avLst/>
        </a:prstGeom>
      </xdr:spPr>
    </xdr:pic>
    <xdr:clientData/>
  </xdr:twoCellAnchor>
  <xdr:twoCellAnchor>
    <xdr:from>
      <xdr:col>0</xdr:col>
      <xdr:colOff>695325</xdr:colOff>
      <xdr:row>41</xdr:row>
      <xdr:rowOff>123825</xdr:rowOff>
    </xdr:from>
    <xdr:to>
      <xdr:col>4</xdr:col>
      <xdr:colOff>815992</xdr:colOff>
      <xdr:row>44</xdr:row>
      <xdr:rowOff>85725</xdr:rowOff>
    </xdr:to>
    <xdr:sp macro="" textlink="">
      <xdr:nvSpPr>
        <xdr:cNvPr id="3" name="Text Box 6">
          <a:extLst>
            <a:ext uri="{FF2B5EF4-FFF2-40B4-BE49-F238E27FC236}">
              <a16:creationId xmlns:a16="http://schemas.microsoft.com/office/drawing/2014/main" id="{00000000-0008-0000-0000-000003000000}"/>
            </a:ext>
          </a:extLst>
        </xdr:cNvPr>
        <xdr:cNvSpPr txBox="1"/>
      </xdr:nvSpPr>
      <xdr:spPr>
        <a:xfrm>
          <a:off x="695325" y="9172575"/>
          <a:ext cx="3492517" cy="523875"/>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2. KVARTAL 2020 </a:t>
          </a:r>
          <a:r>
            <a:rPr lang="nb-NO" sz="1000">
              <a:effectLst/>
              <a:latin typeface="Arial"/>
              <a:ea typeface="ＭＳ 明朝"/>
              <a:cs typeface="Times New Roman"/>
            </a:rPr>
            <a:t>(25. august 2020)</a:t>
          </a:r>
          <a:endParaRPr lang="nb-NO" sz="1200">
            <a:effectLst/>
            <a:ea typeface="ＭＳ 明朝"/>
            <a:cs typeface="Times New Roman"/>
          </a:endParaRPr>
        </a:p>
      </xdr:txBody>
    </xdr:sp>
    <xdr:clientData/>
  </xdr:twoCellAnchor>
  <xdr:twoCellAnchor>
    <xdr:from>
      <xdr:col>0</xdr:col>
      <xdr:colOff>666750</xdr:colOff>
      <xdr:row>33</xdr:row>
      <xdr:rowOff>0</xdr:rowOff>
    </xdr:from>
    <xdr:to>
      <xdr:col>7</xdr:col>
      <xdr:colOff>466725</xdr:colOff>
      <xdr:row>38</xdr:row>
      <xdr:rowOff>101600</xdr:rowOff>
    </xdr:to>
    <xdr:sp macro="" textlink="">
      <xdr:nvSpPr>
        <xdr:cNvPr id="4" name="Text Box 4">
          <a:extLst>
            <a:ext uri="{FF2B5EF4-FFF2-40B4-BE49-F238E27FC236}">
              <a16:creationId xmlns:a16="http://schemas.microsoft.com/office/drawing/2014/main" id="{00000000-0008-0000-0000-000004000000}"/>
            </a:ext>
          </a:extLst>
        </xdr:cNvPr>
        <xdr:cNvSpPr txBox="1"/>
      </xdr:nvSpPr>
      <xdr:spPr>
        <a:xfrm>
          <a:off x="666750" y="7353300"/>
          <a:ext cx="5638800" cy="1168400"/>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54758C"/>
              </a:solidFill>
              <a:effectLst/>
              <a:latin typeface="Arial"/>
              <a:ea typeface="ＭＳ 明朝"/>
              <a:cs typeface="Times New Roman"/>
            </a:rPr>
            <a:t>SKADESTATISTIKK	</a:t>
          </a:r>
          <a:endParaRPr lang="nb-NO" sz="1200">
            <a:effectLst/>
            <a:ea typeface="ＭＳ 明朝"/>
            <a:cs typeface="Times New Roman"/>
          </a:endParaRPr>
        </a:p>
        <a:p>
          <a:pPr>
            <a:lnSpc>
              <a:spcPct val="120000"/>
            </a:lnSpc>
            <a:spcAft>
              <a:spcPts val="0"/>
            </a:spcAft>
          </a:pPr>
          <a:r>
            <a:rPr lang="en-GB" sz="2600">
              <a:solidFill>
                <a:srgbClr val="54758C"/>
              </a:solidFill>
              <a:effectLst/>
              <a:latin typeface="Arial"/>
              <a:ea typeface="ＭＳ 明朝"/>
              <a:cs typeface="MinionPro-Regular"/>
            </a:rPr>
            <a:t>landbasert forsikring</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654050</xdr:colOff>
      <xdr:row>37</xdr:row>
      <xdr:rowOff>101600</xdr:rowOff>
    </xdr:from>
    <xdr:to>
      <xdr:col>7</xdr:col>
      <xdr:colOff>295303</xdr:colOff>
      <xdr:row>39</xdr:row>
      <xdr:rowOff>85809</xdr:rowOff>
    </xdr:to>
    <xdr:sp macro="" textlink="">
      <xdr:nvSpPr>
        <xdr:cNvPr id="5" name="Text Box 5">
          <a:extLst>
            <a:ext uri="{FF2B5EF4-FFF2-40B4-BE49-F238E27FC236}">
              <a16:creationId xmlns:a16="http://schemas.microsoft.com/office/drawing/2014/main" id="{00000000-0008-0000-0000-000005000000}"/>
            </a:ext>
          </a:extLst>
        </xdr:cNvPr>
        <xdr:cNvSpPr txBox="1"/>
      </xdr:nvSpPr>
      <xdr:spPr>
        <a:xfrm>
          <a:off x="654050" y="8359775"/>
          <a:ext cx="5480078" cy="374734"/>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nb-NO" sz="1400">
              <a:solidFill>
                <a:srgbClr val="000000"/>
              </a:solidFill>
              <a:effectLst/>
              <a:latin typeface="Arial"/>
              <a:ea typeface="ＭＳ 明朝"/>
              <a:cs typeface="MinionPro-Regular"/>
            </a:rPr>
            <a:t>Statistikk over antall meldte skader og totalt anslåtte erstatninger</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108858</xdr:colOff>
      <xdr:row>4</xdr:row>
      <xdr:rowOff>123825</xdr:rowOff>
    </xdr:from>
    <xdr:to>
      <xdr:col>2</xdr:col>
      <xdr:colOff>346333</xdr:colOff>
      <xdr:row>7</xdr:row>
      <xdr:rowOff>149678</xdr:rowOff>
    </xdr:to>
    <xdr:sp macro="" textlink="">
      <xdr:nvSpPr>
        <xdr:cNvPr id="6" name="Text Box 3">
          <a:extLst>
            <a:ext uri="{FF2B5EF4-FFF2-40B4-BE49-F238E27FC236}">
              <a16:creationId xmlns:a16="http://schemas.microsoft.com/office/drawing/2014/main" id="{00000000-0008-0000-0000-000006000000}"/>
            </a:ext>
          </a:extLst>
        </xdr:cNvPr>
        <xdr:cNvSpPr txBox="1"/>
      </xdr:nvSpPr>
      <xdr:spPr>
        <a:xfrm>
          <a:off x="108858" y="771525"/>
          <a:ext cx="2085325" cy="644978"/>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20000"/>
            </a:lnSpc>
            <a:spcAft>
              <a:spcPts val="0"/>
            </a:spcAft>
          </a:pPr>
          <a:r>
            <a:rPr lang="nb-NO" sz="1400" cap="all">
              <a:ln w="0" cap="flat" cmpd="sng" algn="ctr">
                <a:noFill/>
                <a:prstDash val="solid"/>
                <a:round/>
              </a:ln>
              <a:solidFill>
                <a:schemeClr val="bg1"/>
              </a:solidFill>
              <a:effectLst/>
              <a:latin typeface="Arial"/>
              <a:ea typeface="ＭＳ 明朝"/>
              <a:cs typeface="Arial"/>
            </a:rPr>
            <a:t>SKADEFORSIKRING</a:t>
          </a:r>
          <a:endParaRPr lang="nb-NO" sz="1400">
            <a:ln w="0" cap="flat" cmpd="sng" algn="ctr">
              <a:noFill/>
              <a:prstDash val="solid"/>
              <a:round/>
            </a:ln>
            <a:solidFill>
              <a:schemeClr val="bg1"/>
            </a:solidFill>
            <a:effectLst/>
            <a:latin typeface="Arial"/>
            <a:ea typeface="ＭＳ 明朝"/>
            <a:cs typeface="Arial"/>
          </a:endParaRPr>
        </a:p>
        <a:p>
          <a:pPr>
            <a:spcAft>
              <a:spcPts val="0"/>
            </a:spcAft>
          </a:pPr>
          <a:r>
            <a:rPr lang="nb-NO" sz="1200">
              <a:effectLst/>
              <a:ea typeface="ＭＳ 明朝"/>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a:extLst>
            <a:ext uri="{FF2B5EF4-FFF2-40B4-BE49-F238E27FC236}">
              <a16:creationId xmlns:a16="http://schemas.microsoft.com/office/drawing/2014/main" id="{00000000-0008-0000-0100-0000EE0C0000}"/>
            </a:ext>
          </a:extLst>
        </xdr:cNvPr>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76199</xdr:rowOff>
    </xdr:from>
    <xdr:to>
      <xdr:col>2</xdr:col>
      <xdr:colOff>152400</xdr:colOff>
      <xdr:row>45</xdr:row>
      <xdr:rowOff>180974</xdr:rowOff>
    </xdr:to>
    <xdr:sp macro="" textlink="">
      <xdr:nvSpPr>
        <xdr:cNvPr id="4" name="Text Box 1">
          <a:extLst>
            <a:ext uri="{FF2B5EF4-FFF2-40B4-BE49-F238E27FC236}">
              <a16:creationId xmlns:a16="http://schemas.microsoft.com/office/drawing/2014/main" id="{BD83A399-EAE4-4FBE-B61C-AE2109AEEAC1}"/>
            </a:ext>
          </a:extLst>
        </xdr:cNvPr>
        <xdr:cNvSpPr txBox="1">
          <a:spLocks noChangeArrowheads="1"/>
        </xdr:cNvSpPr>
      </xdr:nvSpPr>
      <xdr:spPr bwMode="auto">
        <a:xfrm>
          <a:off x="0" y="342899"/>
          <a:ext cx="2667000" cy="8181975"/>
        </a:xfrm>
        <a:prstGeom prst="rect">
          <a:avLst/>
        </a:prstGeom>
        <a:noFill/>
        <a:ln w="9525">
          <a:noFill/>
          <a:miter lim="800000"/>
          <a:headEnd/>
          <a:tailEnd/>
        </a:ln>
      </xdr:spPr>
      <xdr:txBody>
        <a:bodyPr vertOverflow="clip" wrap="square" lIns="27432" tIns="27432"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nb-NO" sz="100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HOVEDTREKK – Koronaeffekt på reise – mer hjemmetilværelse og feriering i Norge </a:t>
          </a: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00" b="0" i="1"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Merk: Koronatiltak startet 12.mars med nedstenging av en del virksomheter, mange på hjemmekontor og «forbud» mot utenlandsreiser </a:t>
          </a: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Erstatningene for landbasert forsikring totalt hittil i år ble på 22,9 milliarder kr, mot 21,7 milliarder i fjor til samme tid. Dette gir en økning på 1,1 milliarder fra i fjor, hvorav reiseskader står for 705 mill.kr. av denne økningen, mens motorerstatningene ble redusert med 254 mill.kr. </a:t>
          </a: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Brannskader på bygninger og løsøre (privat og næring) økte med 237 mill.kr fra i fjor, noe som blant annet skyldes en stor brann i et parkeringshus ved Stavanger i januar i år. Det ble erstattet for brannskader med til sammen drøye 2,9 milliarder kr første halvår i år.  På motorvogn kan en kombinasjon av mildere vinter og koronatiltak ha medført at erstatningen er redusert med 3% fra i fjor. Antallet motorvognskader økte svakt med 0,2%.</a:t>
          </a: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0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Motor – mild vinter og mindre rush-trafikk, men mer ferietrafikk og mindre «nyttetrafikkskader» (lastebil/buss)</a:t>
          </a: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På motorkjøretøy samlet er det en svak økning i antall meldte skader fra i fjor. For lastebil, buss og varebil, er det stor reduksjon med nesten 5000 færre skader (-25%) og 22% i redusert erstatning – fra 603 mill.kr til 474 mill.kr. Erstatningene for motorkjøretøy samlet ble på 7,8 mrd.kr hittil og er redusert med 3% fra i fjor og hvor særlig kollisjonsskadene er redusert (bilansvaret). Også kaskoskadene er noe færre (-4%) og mindre omfattende enn i fjor (-5% i erstatning). Erstatninger etter tyveri av og fra kjøretøy er redusert med hele 25% fra i fjor, men utgjør samlet «bare» 102 mill.kr av totalen på nesten 7,8 mrd.kr. Antallet brannskader har nesten fordoblet seg fra i fjor og erstatningene er på 264 mill.kr, hovedsakelig som følge av brannen i et parkeringshus (Sola ved Stavanger) i januar i år. Også glasskade-erstatningene har økt fra i fjor (med 9%) og utgjør nesten 893 mill.kr. </a:t>
          </a: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0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Hus, hjem, hytte – økte vannskader og færre innbrudd på villa og noe snøtyngde på hytte</a:t>
          </a: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Erstatninger på private bygninger og innbo hittil i år er på nesten 4,3 mrd.kr, hvor brann utgjør nesten 1,4 mrd.kr. Vannskadeerstatningene hittil i år er noe større enn på brannskadene. Erstatning etter brann er redusert med 1%, mens vannskadene økte med 2% fra i fjor. Erstatninger etter innbrudd/tyveri/ran utgjør 188,5 mill.kr hittil i år, noe som er en økning på 2% fra i fjor.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endParaRPr>
        </a:p>
      </xdr:txBody>
    </xdr:sp>
    <xdr:clientData/>
  </xdr:twoCellAnchor>
  <xdr:twoCellAnchor>
    <xdr:from>
      <xdr:col>2</xdr:col>
      <xdr:colOff>238124</xdr:colOff>
      <xdr:row>3</xdr:row>
      <xdr:rowOff>0</xdr:rowOff>
    </xdr:from>
    <xdr:to>
      <xdr:col>6</xdr:col>
      <xdr:colOff>471483</xdr:colOff>
      <xdr:row>45</xdr:row>
      <xdr:rowOff>161926</xdr:rowOff>
    </xdr:to>
    <xdr:sp macro="" textlink="">
      <xdr:nvSpPr>
        <xdr:cNvPr id="5" name="Text Box 2">
          <a:extLst>
            <a:ext uri="{FF2B5EF4-FFF2-40B4-BE49-F238E27FC236}">
              <a16:creationId xmlns:a16="http://schemas.microsoft.com/office/drawing/2014/main" id="{4FD8F8C4-0E33-4124-AA5A-63FC1A395E5F}"/>
            </a:ext>
          </a:extLst>
        </xdr:cNvPr>
        <xdr:cNvSpPr txBox="1">
          <a:spLocks noChangeArrowheads="1"/>
        </xdr:cNvSpPr>
      </xdr:nvSpPr>
      <xdr:spPr bwMode="auto">
        <a:xfrm>
          <a:off x="2752724" y="342900"/>
          <a:ext cx="2652709" cy="8162926"/>
        </a:xfrm>
        <a:prstGeom prst="rect">
          <a:avLst/>
        </a:prstGeom>
        <a:noFill/>
        <a:ln w="9525">
          <a:noFill/>
          <a:miter lim="800000"/>
          <a:headEnd/>
          <a:tailEnd/>
        </a:ln>
      </xdr:spPr>
      <xdr:txBody>
        <a:bodyPr vertOverflow="clip" wrap="square" lIns="27432" tIns="27432"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Økningen her er bare på hjem/innboforsikringene, mens det på villa og hytte er reduksjon i både antall og erstatningsbeløp. Fra villaforsikring er det 14% færre meldte skader etter tyveri/innbrudd/ran sammenlignet med i fjor, mens det fra hjem/innbo er 6% flere.  </a:t>
          </a: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0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Næringsbygg og landbruk – storskade brann (Sola flyplass i januar)</a:t>
          </a: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På næring økte erstatningene på bygg og innbo/løsøre med nesten 1% fra i fjor, hvorav brann økte med nesten 20%. Økningen på brannerstatninger skyldes i stor grad brannen i et parkeringshus på Sola i januar i år. Totalt ble det erstattet skader for 3,2 mrd.kr hvorav 1,6 er etter brann. Vannskadeerstatningene er omtrent som i fjor til samme tid, mens kasko og andre skadetyper er redusert. Noe av reduksjonen på disse kan skyldes redusert aktivitet i en del næringer som følge av korona-nedstenging og permitteringer. </a:t>
          </a: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 </a:t>
          </a: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0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Reise – stor koronaeffekt</a:t>
          </a: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Koronaeffekten har slått mest ut på reiseforsikring (naturlig nok) siden utenlandsreiser i stor grad har blitt «rødmerket» og det dermed er gitt dekning for avbestillingsutgifter. Hittil i år er det meldt 290 000 reiseforsikringsskader mot 165 000 i fjor. Det er hovedsakelig avbestilling som står for økningen med nesten fire ganger så mange saker som i fjor til samme tid. Totalerstatningen for reiseforsikringer er på nesten 1,9 mrd.kr hittil i år, en økning på over 700 mill.kr fra i fjor til samme tid. Samlede erstatninger for tyveri, reiseulykke og reisesykdom er redusert fra i fjor med nesten 130 mill.kr.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00" b="1"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Fritidsbåt – mer båtskader som følge av hjemmeferie og varm juni</a:t>
          </a:r>
        </a:p>
        <a:p>
          <a:pPr marL="0" marR="0" lvl="0" indent="0" defTabSz="914400" rtl="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Grunnet koronatiltak med mye hjemme-/hyttekontor og at mange har kjøpt fritidsbåt, gir mulighet for mye båtbruk og dermed flere skader. I tillegg var været i juni i år svært varmt og gunstig i store deler av landet. Både antall skader og erstatninger økte med rundt 25% fra første halvår i fjor. Det er havariskadene som har økt mest med over 30% i antall meldte skader. Til sammen ble det erstattet fritidsbåtskader for 263 mill.kr hittil i år, noe som er 52 mill.kr mer enn i fjor til samme tid. Erstatning etter ansvar og brannskader er redusert fra i fjor, mens erstatninger etter tyveri av og fra båt har økt fra 25 mill.kr i fjor til 34 mill.kr hittil i år.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a:extLst>
            <a:ext uri="{FF2B5EF4-FFF2-40B4-BE49-F238E27FC236}">
              <a16:creationId xmlns:a16="http://schemas.microsoft.com/office/drawing/2014/main" id="{00000000-0008-0000-0300-0000A1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a:extLst>
            <a:ext uri="{FF2B5EF4-FFF2-40B4-BE49-F238E27FC236}">
              <a16:creationId xmlns:a16="http://schemas.microsoft.com/office/drawing/2014/main" id="{00000000-0008-0000-0300-0000A2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a:extLst>
            <a:ext uri="{FF2B5EF4-FFF2-40B4-BE49-F238E27FC236}">
              <a16:creationId xmlns:a16="http://schemas.microsoft.com/office/drawing/2014/main" id="{00000000-0008-0000-0300-0000A4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a:extLst>
            <a:ext uri="{FF2B5EF4-FFF2-40B4-BE49-F238E27FC236}">
              <a16:creationId xmlns:a16="http://schemas.microsoft.com/office/drawing/2014/main" id="{00000000-0008-0000-0300-0000A5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a:extLst>
            <a:ext uri="{FF2B5EF4-FFF2-40B4-BE49-F238E27FC236}">
              <a16:creationId xmlns:a16="http://schemas.microsoft.com/office/drawing/2014/main" id="{00000000-0008-0000-0300-0000A6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a:extLst>
            <a:ext uri="{FF2B5EF4-FFF2-40B4-BE49-F238E27FC236}">
              <a16:creationId xmlns:a16="http://schemas.microsoft.com/office/drawing/2014/main" id="{00000000-0008-0000-0300-0000A7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a:extLst>
            <a:ext uri="{FF2B5EF4-FFF2-40B4-BE49-F238E27FC236}">
              <a16:creationId xmlns:a16="http://schemas.microsoft.com/office/drawing/2014/main" id="{00000000-0008-0000-0300-0000A8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381000</xdr:colOff>
      <xdr:row>51</xdr:row>
      <xdr:rowOff>0</xdr:rowOff>
    </xdr:to>
    <xdr:sp macro="" textlink="">
      <xdr:nvSpPr>
        <xdr:cNvPr id="6145" name="Text Box 1">
          <a:extLst>
            <a:ext uri="{FF2B5EF4-FFF2-40B4-BE49-F238E27FC236}">
              <a16:creationId xmlns:a16="http://schemas.microsoft.com/office/drawing/2014/main" id="{00000000-0008-0000-1600-000001180000}"/>
            </a:ext>
          </a:extLst>
        </xdr:cNvPr>
        <xdr:cNvSpPr txBox="1">
          <a:spLocks noChangeArrowheads="1"/>
        </xdr:cNvSpPr>
      </xdr:nvSpPr>
      <xdr:spPr bwMode="auto">
        <a:xfrm>
          <a:off x="0" y="612775"/>
          <a:ext cx="2889250" cy="95472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Codan</a:t>
          </a:r>
        </a:p>
        <a:p>
          <a:pPr algn="l" rtl="0">
            <a:defRPr sz="1000"/>
          </a:pPr>
          <a:r>
            <a:rPr lang="en-US" sz="1050" b="0" i="0" strike="noStrike">
              <a:solidFill>
                <a:srgbClr val="000000"/>
              </a:solidFill>
              <a:latin typeface="Times New Roman" pitchFamily="18" charset="0"/>
              <a:ea typeface="+mn-ea"/>
              <a:cs typeface="Times New Roman" pitchFamily="18" charset="0"/>
            </a:rPr>
            <a:t>   Danica Pensjonsforsikring</a:t>
          </a:r>
        </a:p>
        <a:p>
          <a:pPr algn="l" rtl="0">
            <a:defRPr sz="1000"/>
          </a:pPr>
          <a:r>
            <a:rPr lang="en-US" sz="1050" b="0" i="0" strike="noStrike">
              <a:solidFill>
                <a:srgbClr val="000000"/>
              </a:solidFill>
              <a:latin typeface="Times New Roman" pitchFamily="18" charset="0"/>
              <a:ea typeface="+mn-ea"/>
              <a:cs typeface="Times New Roman" pitchFamily="18" charset="0"/>
            </a:rPr>
            <a:t>   DNB Forsikring</a:t>
          </a:r>
        </a:p>
        <a:p>
          <a:pPr algn="l" rtl="0">
            <a:defRPr sz="1000"/>
          </a:pPr>
          <a:r>
            <a:rPr lang="en-US" sz="1050" b="0" i="0" strike="noStrike">
              <a:solidFill>
                <a:srgbClr val="000000"/>
              </a:solidFill>
              <a:latin typeface="Times New Roman" pitchFamily="18" charset="0"/>
              <a:ea typeface="+mn-ea"/>
              <a:cs typeface="Times New Roman" pitchFamily="18" charset="0"/>
            </a:rPr>
            <a:t>   Eika Forsikring</a:t>
          </a:r>
        </a:p>
        <a:p>
          <a:pPr algn="l" rtl="0">
            <a:defRPr sz="1000"/>
          </a:pPr>
          <a:r>
            <a:rPr lang="en-US" sz="1050" b="0" i="0" strike="noStrike">
              <a:solidFill>
                <a:srgbClr val="000000"/>
              </a:solidFill>
              <a:latin typeface="Times New Roman" pitchFamily="18" charset="0"/>
              <a:ea typeface="+mn-ea"/>
              <a:cs typeface="Times New Roman" pitchFamily="18" charset="0"/>
            </a:rPr>
            <a:t>   Euro Insurance LTD</a:t>
          </a:r>
        </a:p>
        <a:p>
          <a:pPr algn="l" rtl="0">
            <a:defRPr sz="1000"/>
          </a:pPr>
          <a:r>
            <a:rPr lang="en-US" sz="1050" b="0" i="0" strike="noStrike">
              <a:solidFill>
                <a:srgbClr val="000000"/>
              </a:solidFill>
              <a:latin typeface="Times New Roman" pitchFamily="18" charset="0"/>
              <a:ea typeface="+mn-ea"/>
              <a:cs typeface="Times New Roman" pitchFamily="18" charset="0"/>
            </a:rPr>
            <a:t>   Fremtind</a:t>
          </a:r>
        </a:p>
        <a:p>
          <a:pPr algn="l" rtl="0">
            <a:defRPr sz="1000"/>
          </a:pPr>
          <a:r>
            <a:rPr lang="en-US" sz="1050" b="0" i="0" strike="noStrike">
              <a:solidFill>
                <a:srgbClr val="000000"/>
              </a:solidFill>
              <a:latin typeface="Times New Roman" pitchFamily="18" charset="0"/>
              <a:ea typeface="+mn-ea"/>
              <a:cs typeface="Times New Roman" pitchFamily="18" charset="0"/>
            </a:rPr>
            <a:t>   Frende</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algn="l" rtl="0">
            <a:defRPr sz="1000"/>
          </a:pPr>
          <a:r>
            <a:rPr lang="en-US" sz="1050" b="0" i="0" strike="noStrike">
              <a:solidFill>
                <a:srgbClr val="000000"/>
              </a:solidFill>
              <a:latin typeface="Times New Roman" pitchFamily="18" charset="0"/>
              <a:ea typeface="+mn-ea"/>
              <a:cs typeface="Times New Roman" pitchFamily="18" charset="0"/>
            </a:rPr>
            <a:t>   If</a:t>
          </a:r>
        </a:p>
        <a:p>
          <a:pPr algn="l" rtl="0">
            <a:defRPr sz="1000"/>
          </a:pPr>
          <a:r>
            <a:rPr lang="en-US" sz="1050" b="0" i="0" strike="noStrike">
              <a:solidFill>
                <a:srgbClr val="000000"/>
              </a:solidFill>
              <a:latin typeface="Times New Roman" pitchFamily="18" charset="0"/>
              <a:ea typeface="+mn-ea"/>
              <a:cs typeface="Times New Roman" pitchFamily="18" charset="0"/>
            </a:rPr>
            <a:t>   Insr</a:t>
          </a:r>
        </a:p>
        <a:p>
          <a:pPr algn="l" rtl="0">
            <a:defRPr sz="1000"/>
          </a:pPr>
          <a:r>
            <a:rPr lang="en-US" sz="1050" b="0" i="0" strike="noStrike">
              <a:solidFill>
                <a:srgbClr val="000000"/>
              </a:solidFill>
              <a:latin typeface="Times New Roman" pitchFamily="18" charset="0"/>
              <a:ea typeface="+mn-ea"/>
              <a:cs typeface="Times New Roman" pitchFamily="18" charset="0"/>
            </a:rPr>
            <a:t>   Inter Hannover</a:t>
          </a:r>
        </a:p>
        <a:p>
          <a:pPr algn="l" rtl="0">
            <a:defRPr sz="1000"/>
          </a:pPr>
          <a:r>
            <a:rPr lang="en-US" sz="1050" b="0" i="0" strike="noStrike">
              <a:solidFill>
                <a:srgbClr val="000000"/>
              </a:solidFill>
              <a:latin typeface="Times New Roman" pitchFamily="18" charset="0"/>
              <a:ea typeface="+mn-ea"/>
              <a:cs typeface="Times New Roman" pitchFamily="18" charset="0"/>
            </a:rPr>
            <a:t>   Jernbanepersonalets bank og forsikring</a:t>
          </a:r>
        </a:p>
        <a:p>
          <a:pPr algn="l" rtl="0">
            <a:defRPr sz="1000"/>
          </a:pPr>
          <a:r>
            <a:rPr lang="en-US" sz="1050" b="0" i="0" strike="noStrike">
              <a:solidFill>
                <a:srgbClr val="000000"/>
              </a:solidFill>
              <a:latin typeface="Times New Roman" pitchFamily="18" charset="0"/>
              <a:ea typeface="+mn-ea"/>
              <a:cs typeface="Times New Roman" pitchFamily="18" charset="0"/>
            </a:rPr>
            <a:t>   KLP</a:t>
          </a:r>
        </a:p>
        <a:p>
          <a:pPr algn="l" rtl="0">
            <a:defRPr sz="1000"/>
          </a:pPr>
          <a:r>
            <a:rPr lang="en-US" sz="1050" b="0" i="0" strike="noStrike">
              <a:solidFill>
                <a:srgbClr val="000000"/>
              </a:solidFill>
              <a:latin typeface="Times New Roman" pitchFamily="18" charset="0"/>
              <a:ea typeface="+mn-ea"/>
              <a:cs typeface="Times New Roman" pitchFamily="18" charset="0"/>
            </a:rPr>
            <a:t>   KNIF Tryghet Forsikring</a:t>
          </a:r>
        </a:p>
        <a:p>
          <a:pPr algn="l" rtl="0">
            <a:defRPr sz="1000"/>
          </a:pPr>
          <a:r>
            <a:rPr lang="en-US" sz="1050" b="0" i="0" strike="noStrike">
              <a:solidFill>
                <a:srgbClr val="000000"/>
              </a:solidFill>
              <a:latin typeface="Times New Roman" pitchFamily="18" charset="0"/>
              <a:ea typeface="+mn-ea"/>
              <a:cs typeface="Times New Roman" pitchFamily="18" charset="0"/>
            </a:rPr>
            <a:t>   Landkreditt Forsikring</a:t>
          </a:r>
        </a:p>
        <a:p>
          <a:pPr algn="l" rtl="0">
            <a:defRPr sz="1000"/>
          </a:pPr>
          <a:r>
            <a:rPr lang="en-US" sz="1050" b="0" i="0" strike="noStrike">
              <a:solidFill>
                <a:srgbClr val="000000"/>
              </a:solidFill>
              <a:latin typeface="Times New Roman" pitchFamily="18" charset="0"/>
              <a:ea typeface="+mn-ea"/>
              <a:cs typeface="Times New Roman" pitchFamily="18" charset="0"/>
            </a:rPr>
            <a:t>   Møretrygd</a:t>
          </a:r>
        </a:p>
        <a:p>
          <a:pPr algn="l" rtl="0">
            <a:defRPr sz="1000"/>
          </a:pPr>
          <a:r>
            <a:rPr lang="en-US" sz="1050" b="0" i="0" strike="noStrike">
              <a:solidFill>
                <a:srgbClr val="000000"/>
              </a:solidFill>
              <a:latin typeface="Times New Roman" pitchFamily="18" charset="0"/>
              <a:ea typeface="+mn-ea"/>
              <a:cs typeface="Times New Roman" pitchFamily="18" charset="0"/>
            </a:rPr>
            <a:t>   NEMI</a:t>
          </a:r>
        </a:p>
        <a:p>
          <a:pPr algn="l" rtl="0">
            <a:defRPr sz="1000"/>
          </a:pPr>
          <a:r>
            <a:rPr lang="en-US" sz="1050" b="0" i="0" strike="noStrike">
              <a:solidFill>
                <a:srgbClr val="000000"/>
              </a:solidFill>
              <a:latin typeface="Times New Roman" pitchFamily="18" charset="0"/>
              <a:ea typeface="+mn-ea"/>
              <a:cs typeface="Times New Roman" pitchFamily="18" charset="0"/>
            </a:rPr>
            <a:t>   Nordea</a:t>
          </a:r>
        </a:p>
        <a:p>
          <a:pPr algn="l" rtl="0">
            <a:defRPr sz="1000"/>
          </a:pPr>
          <a:r>
            <a:rPr lang="en-US" sz="1050" b="0" i="0" strike="noStrike">
              <a:solidFill>
                <a:srgbClr val="000000"/>
              </a:solidFill>
              <a:latin typeface="Times New Roman" pitchFamily="18" charset="0"/>
              <a:ea typeface="+mn-ea"/>
              <a:cs typeface="Times New Roman" pitchFamily="18" charset="0"/>
            </a:rPr>
            <a:t>   OBOS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Oslo Forsikring</a:t>
          </a:r>
        </a:p>
        <a:p>
          <a:pPr algn="l" rtl="0">
            <a:defRPr sz="1000"/>
          </a:pPr>
          <a:r>
            <a:rPr lang="en-US" sz="1050" b="0" i="0" strike="noStrike">
              <a:solidFill>
                <a:srgbClr val="000000"/>
              </a:solidFill>
              <a:latin typeface="Times New Roman" pitchFamily="18" charset="0"/>
              <a:ea typeface="+mn-ea"/>
              <a:cs typeface="Times New Roman" pitchFamily="18" charset="0"/>
            </a:rPr>
            <a:t>   Oslo Pensjonsforsikring</a:t>
          </a:r>
        </a:p>
        <a:p>
          <a:pPr algn="l" rtl="0">
            <a:defRPr sz="1000"/>
          </a:pPr>
          <a:r>
            <a:rPr lang="en-US" sz="1050" b="0" i="0" strike="noStrike">
              <a:solidFill>
                <a:srgbClr val="000000"/>
              </a:solidFill>
              <a:latin typeface="Times New Roman" pitchFamily="18" charset="0"/>
              <a:ea typeface="+mn-ea"/>
              <a:cs typeface="Times New Roman" pitchFamily="18" charset="0"/>
            </a:rPr>
            <a:t>   Protector</a:t>
          </a:r>
        </a:p>
        <a:p>
          <a:pPr algn="l" rtl="0">
            <a:defRPr sz="1000"/>
          </a:pPr>
          <a:r>
            <a:rPr lang="en-US" sz="1050" b="0" i="0" strike="noStrike">
              <a:solidFill>
                <a:srgbClr val="000000"/>
              </a:solidFill>
              <a:latin typeface="Times New Roman" pitchFamily="18" charset="0"/>
              <a:ea typeface="+mn-ea"/>
              <a:cs typeface="Times New Roman" pitchFamily="18" charset="0"/>
            </a:rPr>
            <a:t>   Skogbrand</a:t>
          </a:r>
        </a:p>
        <a:p>
          <a:pPr algn="l" rtl="0">
            <a:defRPr sz="1000"/>
          </a:pPr>
          <a:r>
            <a:rPr lang="en-US" sz="1050" b="0" i="0" strike="noStrike">
              <a:solidFill>
                <a:srgbClr val="000000"/>
              </a:solidFill>
              <a:latin typeface="Times New Roman" pitchFamily="18" charset="0"/>
              <a:ea typeface="+mn-ea"/>
              <a:cs typeface="Times New Roman" pitchFamily="18" charset="0"/>
            </a:rPr>
            <a:t>   Sparebank 1 Forsikring</a:t>
          </a:r>
        </a:p>
        <a:p>
          <a:pPr algn="l" rtl="0">
            <a:defRPr sz="1000"/>
          </a:pPr>
          <a:r>
            <a:rPr lang="en-US" sz="1050" b="0" i="0" strike="noStrike">
              <a:solidFill>
                <a:srgbClr val="000000"/>
              </a:solidFill>
              <a:latin typeface="Times New Roman" pitchFamily="18" charset="0"/>
              <a:ea typeface="+mn-ea"/>
              <a:cs typeface="Times New Roman" pitchFamily="18" charset="0"/>
            </a:rPr>
            <a:t>   Storebrand</a:t>
          </a:r>
        </a:p>
        <a:p>
          <a:pPr algn="l" rtl="0">
            <a:defRPr sz="1000"/>
          </a:pPr>
          <a:r>
            <a:rPr lang="en-US" sz="1050" b="0" i="0" strike="noStrike">
              <a:solidFill>
                <a:srgbClr val="000000"/>
              </a:solidFill>
              <a:latin typeface="Times New Roman" pitchFamily="18" charset="0"/>
              <a:ea typeface="+mn-ea"/>
              <a:cs typeface="Times New Roman" pitchFamily="18" charset="0"/>
            </a:rPr>
            <a:t>   Telenor Forsikring</a:t>
          </a:r>
        </a:p>
        <a:p>
          <a:pPr algn="l" rtl="0">
            <a:defRPr sz="1000"/>
          </a:pPr>
          <a:r>
            <a:rPr lang="en-US" sz="1050" b="0" i="0" strike="noStrike">
              <a:solidFill>
                <a:srgbClr val="000000"/>
              </a:solidFill>
              <a:latin typeface="Times New Roman" pitchFamily="18" charset="0"/>
              <a:ea typeface="+mn-ea"/>
              <a:cs typeface="Times New Roman" pitchFamily="18" charset="0"/>
            </a:rPr>
            <a:t>   Troll</a:t>
          </a:r>
        </a:p>
        <a:p>
          <a:pPr algn="l" rtl="0">
            <a:defRPr sz="1000"/>
          </a:pPr>
          <a:r>
            <a:rPr lang="en-US" sz="1050" b="0" i="0" strike="noStrike">
              <a:solidFill>
                <a:srgbClr val="000000"/>
              </a:solidFill>
              <a:latin typeface="Times New Roman" pitchFamily="18" charset="0"/>
              <a:ea typeface="+mn-ea"/>
              <a:cs typeface="Times New Roman" pitchFamily="18" charset="0"/>
            </a:rPr>
            <a:t>   Tryg</a:t>
          </a:r>
        </a:p>
        <a:p>
          <a:pPr algn="l" rtl="0">
            <a:defRPr sz="1000"/>
          </a:pPr>
          <a:r>
            <a:rPr lang="en-US" sz="1050" b="0" i="0" strike="noStrike">
              <a:solidFill>
                <a:srgbClr val="000000"/>
              </a:solidFill>
              <a:latin typeface="Times New Roman" pitchFamily="18" charset="0"/>
              <a:ea typeface="+mn-ea"/>
              <a:cs typeface="Times New Roman" pitchFamily="18" charset="0"/>
            </a:rPr>
            <a:t>   W. R. Berkley</a:t>
          </a:r>
        </a:p>
        <a:p>
          <a:pPr algn="l" rtl="0">
            <a:defRPr sz="1000"/>
          </a:pPr>
          <a:r>
            <a:rPr lang="en-US" sz="1050" b="0" i="0" strike="noStrike">
              <a:solidFill>
                <a:srgbClr val="000000"/>
              </a:solidFill>
              <a:latin typeface="Times New Roman" pitchFamily="18" charset="0"/>
              <a:ea typeface="+mn-ea"/>
              <a:cs typeface="Times New Roman" pitchFamily="18" charset="0"/>
            </a:rPr>
            <a:t>   WaterCircles</a:t>
          </a: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460375</xdr:colOff>
      <xdr:row>4</xdr:row>
      <xdr:rowOff>96537</xdr:rowOff>
    </xdr:from>
    <xdr:to>
      <xdr:col>7</xdr:col>
      <xdr:colOff>0</xdr:colOff>
      <xdr:row>50</xdr:row>
      <xdr:rowOff>142874</xdr:rowOff>
    </xdr:to>
    <xdr:sp macro="" textlink="">
      <xdr:nvSpPr>
        <xdr:cNvPr id="6146" name="Text Box 2">
          <a:extLst>
            <a:ext uri="{FF2B5EF4-FFF2-40B4-BE49-F238E27FC236}">
              <a16:creationId xmlns:a16="http://schemas.microsoft.com/office/drawing/2014/main" id="{00000000-0008-0000-1600-000002180000}"/>
            </a:ext>
          </a:extLst>
        </xdr:cNvPr>
        <xdr:cNvSpPr txBox="1">
          <a:spLocks noChangeArrowheads="1"/>
        </xdr:cNvSpPr>
      </xdr:nvSpPr>
      <xdr:spPr bwMode="auto">
        <a:xfrm>
          <a:off x="2968625" y="604537"/>
          <a:ext cx="2492375" cy="9539587"/>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pitchFamily="18" charset="0"/>
            <a:cs typeface="Times New Roman" pitchFamily="18" charset="0"/>
          </a:endParaRPr>
        </a:p>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a:extLst>
            <a:ext uri="{FF2B5EF4-FFF2-40B4-BE49-F238E27FC236}">
              <a16:creationId xmlns:a16="http://schemas.microsoft.com/office/drawing/2014/main" id="{00000000-0008-0000-1600-000007180000}"/>
            </a:ext>
          </a:extLst>
        </xdr:cNvPr>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Prognose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I rapporten for 1., 2. og 3. kvartal gis det en prognose for antall skader og anslått erstatning for inneværende skadeår. Alle prognosetall er merket med *. Prognosen gir uttrykk for hva årsresultatet blir om den gjenværende del av året utvikler seg  på samme vis som de de to foregående skadeår, gitt volumet for antall skader og anslått erstatning hittil i år. Prognosen blir derfor særlig sårbar hvis det er meldt storskader tidlig i året. Dette vil normalt bli omtalt i rapportens kommentardel.</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454823</xdr:colOff>
      <xdr:row>4</xdr:row>
      <xdr:rowOff>66675</xdr:rowOff>
    </xdr:from>
    <xdr:to>
      <xdr:col>13</xdr:col>
      <xdr:colOff>721523</xdr:colOff>
      <xdr:row>50</xdr:row>
      <xdr:rowOff>133350</xdr:rowOff>
    </xdr:to>
    <xdr:sp macro="" textlink="">
      <xdr:nvSpPr>
        <xdr:cNvPr id="6152" name="Text Box 8">
          <a:extLst>
            <a:ext uri="{FF2B5EF4-FFF2-40B4-BE49-F238E27FC236}">
              <a16:creationId xmlns:a16="http://schemas.microsoft.com/office/drawing/2014/main" id="{00000000-0008-0000-1600-000008180000}"/>
            </a:ext>
          </a:extLst>
        </xdr:cNvPr>
        <xdr:cNvSpPr txBox="1">
          <a:spLocks noChangeArrowheads="1"/>
        </xdr:cNvSpPr>
      </xdr:nvSpPr>
      <xdr:spPr bwMode="auto">
        <a:xfrm>
          <a:off x="8205792" y="578644"/>
          <a:ext cx="2552700" cy="9377362"/>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Kvartalstatistikkene\Premiestatistikk\Rapport\premiestatistikk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 val="Forside"/>
      <sheetName val="DATA_P1"/>
      <sheetName val="DATA_P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J57"/>
  <sheetViews>
    <sheetView showGridLines="0" showRowColHeaders="0" tabSelected="1" zoomScale="70" zoomScaleNormal="70" zoomScaleSheetLayoutView="50" workbookViewId="0"/>
  </sheetViews>
  <sheetFormatPr defaultColWidth="11.42578125" defaultRowHeight="12.75" x14ac:dyDescent="0.2"/>
  <cols>
    <col min="1" max="1" width="16.42578125" style="99" customWidth="1"/>
    <col min="2" max="4" width="11.42578125" style="99"/>
    <col min="5" max="5" width="14.140625" style="99" bestFit="1" customWidth="1"/>
    <col min="6" max="7" width="11.42578125" style="99"/>
    <col min="8" max="8" width="13.42578125" style="99" customWidth="1"/>
    <col min="9" max="9" width="11.42578125" style="99"/>
    <col min="10" max="10" width="13.42578125" style="99" bestFit="1" customWidth="1"/>
    <col min="11" max="256" width="11.42578125" style="99"/>
    <col min="257" max="257" width="16.42578125" style="99" customWidth="1"/>
    <col min="258" max="260" width="11.42578125" style="99"/>
    <col min="261" max="261" width="14.140625" style="99" bestFit="1" customWidth="1"/>
    <col min="262" max="263" width="11.42578125" style="99"/>
    <col min="264" max="264" width="13.42578125" style="99" customWidth="1"/>
    <col min="265" max="265" width="11.42578125" style="99"/>
    <col min="266" max="266" width="13.42578125" style="99" bestFit="1" customWidth="1"/>
    <col min="267" max="512" width="11.42578125" style="99"/>
    <col min="513" max="513" width="16.42578125" style="99" customWidth="1"/>
    <col min="514" max="516" width="11.42578125" style="99"/>
    <col min="517" max="517" width="14.140625" style="99" bestFit="1" customWidth="1"/>
    <col min="518" max="519" width="11.42578125" style="99"/>
    <col min="520" max="520" width="13.42578125" style="99" customWidth="1"/>
    <col min="521" max="521" width="11.42578125" style="99"/>
    <col min="522" max="522" width="13.42578125" style="99" bestFit="1" customWidth="1"/>
    <col min="523" max="768" width="11.42578125" style="99"/>
    <col min="769" max="769" width="16.42578125" style="99" customWidth="1"/>
    <col min="770" max="772" width="11.42578125" style="99"/>
    <col min="773" max="773" width="14.140625" style="99" bestFit="1" customWidth="1"/>
    <col min="774" max="775" width="11.42578125" style="99"/>
    <col min="776" max="776" width="13.42578125" style="99" customWidth="1"/>
    <col min="777" max="777" width="11.42578125" style="99"/>
    <col min="778" max="778" width="13.42578125" style="99" bestFit="1" customWidth="1"/>
    <col min="779" max="1024" width="11.42578125" style="99"/>
    <col min="1025" max="1025" width="16.42578125" style="99" customWidth="1"/>
    <col min="1026" max="1028" width="11.42578125" style="99"/>
    <col min="1029" max="1029" width="14.140625" style="99" bestFit="1" customWidth="1"/>
    <col min="1030" max="1031" width="11.42578125" style="99"/>
    <col min="1032" max="1032" width="13.42578125" style="99" customWidth="1"/>
    <col min="1033" max="1033" width="11.42578125" style="99"/>
    <col min="1034" max="1034" width="13.42578125" style="99" bestFit="1" customWidth="1"/>
    <col min="1035" max="1280" width="11.42578125" style="99"/>
    <col min="1281" max="1281" width="16.42578125" style="99" customWidth="1"/>
    <col min="1282" max="1284" width="11.42578125" style="99"/>
    <col min="1285" max="1285" width="14.140625" style="99" bestFit="1" customWidth="1"/>
    <col min="1286" max="1287" width="11.42578125" style="99"/>
    <col min="1288" max="1288" width="13.42578125" style="99" customWidth="1"/>
    <col min="1289" max="1289" width="11.42578125" style="99"/>
    <col min="1290" max="1290" width="13.42578125" style="99" bestFit="1" customWidth="1"/>
    <col min="1291" max="1536" width="11.42578125" style="99"/>
    <col min="1537" max="1537" width="16.42578125" style="99" customWidth="1"/>
    <col min="1538" max="1540" width="11.42578125" style="99"/>
    <col min="1541" max="1541" width="14.140625" style="99" bestFit="1" customWidth="1"/>
    <col min="1542" max="1543" width="11.42578125" style="99"/>
    <col min="1544" max="1544" width="13.42578125" style="99" customWidth="1"/>
    <col min="1545" max="1545" width="11.42578125" style="99"/>
    <col min="1546" max="1546" width="13.42578125" style="99" bestFit="1" customWidth="1"/>
    <col min="1547" max="1792" width="11.42578125" style="99"/>
    <col min="1793" max="1793" width="16.42578125" style="99" customWidth="1"/>
    <col min="1794" max="1796" width="11.42578125" style="99"/>
    <col min="1797" max="1797" width="14.140625" style="99" bestFit="1" customWidth="1"/>
    <col min="1798" max="1799" width="11.42578125" style="99"/>
    <col min="1800" max="1800" width="13.42578125" style="99" customWidth="1"/>
    <col min="1801" max="1801" width="11.42578125" style="99"/>
    <col min="1802" max="1802" width="13.42578125" style="99" bestFit="1" customWidth="1"/>
    <col min="1803" max="2048" width="11.42578125" style="99"/>
    <col min="2049" max="2049" width="16.42578125" style="99" customWidth="1"/>
    <col min="2050" max="2052" width="11.42578125" style="99"/>
    <col min="2053" max="2053" width="14.140625" style="99" bestFit="1" customWidth="1"/>
    <col min="2054" max="2055" width="11.42578125" style="99"/>
    <col min="2056" max="2056" width="13.42578125" style="99" customWidth="1"/>
    <col min="2057" max="2057" width="11.42578125" style="99"/>
    <col min="2058" max="2058" width="13.42578125" style="99" bestFit="1" customWidth="1"/>
    <col min="2059" max="2304" width="11.42578125" style="99"/>
    <col min="2305" max="2305" width="16.42578125" style="99" customWidth="1"/>
    <col min="2306" max="2308" width="11.42578125" style="99"/>
    <col min="2309" max="2309" width="14.140625" style="99" bestFit="1" customWidth="1"/>
    <col min="2310" max="2311" width="11.42578125" style="99"/>
    <col min="2312" max="2312" width="13.42578125" style="99" customWidth="1"/>
    <col min="2313" max="2313" width="11.42578125" style="99"/>
    <col min="2314" max="2314" width="13.42578125" style="99" bestFit="1" customWidth="1"/>
    <col min="2315" max="2560" width="11.42578125" style="99"/>
    <col min="2561" max="2561" width="16.42578125" style="99" customWidth="1"/>
    <col min="2562" max="2564" width="11.42578125" style="99"/>
    <col min="2565" max="2565" width="14.140625" style="99" bestFit="1" customWidth="1"/>
    <col min="2566" max="2567" width="11.42578125" style="99"/>
    <col min="2568" max="2568" width="13.42578125" style="99" customWidth="1"/>
    <col min="2569" max="2569" width="11.42578125" style="99"/>
    <col min="2570" max="2570" width="13.42578125" style="99" bestFit="1" customWidth="1"/>
    <col min="2571" max="2816" width="11.42578125" style="99"/>
    <col min="2817" max="2817" width="16.42578125" style="99" customWidth="1"/>
    <col min="2818" max="2820" width="11.42578125" style="99"/>
    <col min="2821" max="2821" width="14.140625" style="99" bestFit="1" customWidth="1"/>
    <col min="2822" max="2823" width="11.42578125" style="99"/>
    <col min="2824" max="2824" width="13.42578125" style="99" customWidth="1"/>
    <col min="2825" max="2825" width="11.42578125" style="99"/>
    <col min="2826" max="2826" width="13.42578125" style="99" bestFit="1" customWidth="1"/>
    <col min="2827" max="3072" width="11.42578125" style="99"/>
    <col min="3073" max="3073" width="16.42578125" style="99" customWidth="1"/>
    <col min="3074" max="3076" width="11.42578125" style="99"/>
    <col min="3077" max="3077" width="14.140625" style="99" bestFit="1" customWidth="1"/>
    <col min="3078" max="3079" width="11.42578125" style="99"/>
    <col min="3080" max="3080" width="13.42578125" style="99" customWidth="1"/>
    <col min="3081" max="3081" width="11.42578125" style="99"/>
    <col min="3082" max="3082" width="13.42578125" style="99" bestFit="1" customWidth="1"/>
    <col min="3083" max="3328" width="11.42578125" style="99"/>
    <col min="3329" max="3329" width="16.42578125" style="99" customWidth="1"/>
    <col min="3330" max="3332" width="11.42578125" style="99"/>
    <col min="3333" max="3333" width="14.140625" style="99" bestFit="1" customWidth="1"/>
    <col min="3334" max="3335" width="11.42578125" style="99"/>
    <col min="3336" max="3336" width="13.42578125" style="99" customWidth="1"/>
    <col min="3337" max="3337" width="11.42578125" style="99"/>
    <col min="3338" max="3338" width="13.42578125" style="99" bestFit="1" customWidth="1"/>
    <col min="3339" max="3584" width="11.42578125" style="99"/>
    <col min="3585" max="3585" width="16.42578125" style="99" customWidth="1"/>
    <col min="3586" max="3588" width="11.42578125" style="99"/>
    <col min="3589" max="3589" width="14.140625" style="99" bestFit="1" customWidth="1"/>
    <col min="3590" max="3591" width="11.42578125" style="99"/>
    <col min="3592" max="3592" width="13.42578125" style="99" customWidth="1"/>
    <col min="3593" max="3593" width="11.42578125" style="99"/>
    <col min="3594" max="3594" width="13.42578125" style="99" bestFit="1" customWidth="1"/>
    <col min="3595" max="3840" width="11.42578125" style="99"/>
    <col min="3841" max="3841" width="16.42578125" style="99" customWidth="1"/>
    <col min="3842" max="3844" width="11.42578125" style="99"/>
    <col min="3845" max="3845" width="14.140625" style="99" bestFit="1" customWidth="1"/>
    <col min="3846" max="3847" width="11.42578125" style="99"/>
    <col min="3848" max="3848" width="13.42578125" style="99" customWidth="1"/>
    <col min="3849" max="3849" width="11.42578125" style="99"/>
    <col min="3850" max="3850" width="13.42578125" style="99" bestFit="1" customWidth="1"/>
    <col min="3851" max="4096" width="11.42578125" style="99"/>
    <col min="4097" max="4097" width="16.42578125" style="99" customWidth="1"/>
    <col min="4098" max="4100" width="11.42578125" style="99"/>
    <col min="4101" max="4101" width="14.140625" style="99" bestFit="1" customWidth="1"/>
    <col min="4102" max="4103" width="11.42578125" style="99"/>
    <col min="4104" max="4104" width="13.42578125" style="99" customWidth="1"/>
    <col min="4105" max="4105" width="11.42578125" style="99"/>
    <col min="4106" max="4106" width="13.42578125" style="99" bestFit="1" customWidth="1"/>
    <col min="4107" max="4352" width="11.42578125" style="99"/>
    <col min="4353" max="4353" width="16.42578125" style="99" customWidth="1"/>
    <col min="4354" max="4356" width="11.42578125" style="99"/>
    <col min="4357" max="4357" width="14.140625" style="99" bestFit="1" customWidth="1"/>
    <col min="4358" max="4359" width="11.42578125" style="99"/>
    <col min="4360" max="4360" width="13.42578125" style="99" customWidth="1"/>
    <col min="4361" max="4361" width="11.42578125" style="99"/>
    <col min="4362" max="4362" width="13.42578125" style="99" bestFit="1" customWidth="1"/>
    <col min="4363" max="4608" width="11.42578125" style="99"/>
    <col min="4609" max="4609" width="16.42578125" style="99" customWidth="1"/>
    <col min="4610" max="4612" width="11.42578125" style="99"/>
    <col min="4613" max="4613" width="14.140625" style="99" bestFit="1" customWidth="1"/>
    <col min="4614" max="4615" width="11.42578125" style="99"/>
    <col min="4616" max="4616" width="13.42578125" style="99" customWidth="1"/>
    <col min="4617" max="4617" width="11.42578125" style="99"/>
    <col min="4618" max="4618" width="13.42578125" style="99" bestFit="1" customWidth="1"/>
    <col min="4619" max="4864" width="11.42578125" style="99"/>
    <col min="4865" max="4865" width="16.42578125" style="99" customWidth="1"/>
    <col min="4866" max="4868" width="11.42578125" style="99"/>
    <col min="4869" max="4869" width="14.140625" style="99" bestFit="1" customWidth="1"/>
    <col min="4870" max="4871" width="11.42578125" style="99"/>
    <col min="4872" max="4872" width="13.42578125" style="99" customWidth="1"/>
    <col min="4873" max="4873" width="11.42578125" style="99"/>
    <col min="4874" max="4874" width="13.42578125" style="99" bestFit="1" customWidth="1"/>
    <col min="4875" max="5120" width="11.42578125" style="99"/>
    <col min="5121" max="5121" width="16.42578125" style="99" customWidth="1"/>
    <col min="5122" max="5124" width="11.42578125" style="99"/>
    <col min="5125" max="5125" width="14.140625" style="99" bestFit="1" customWidth="1"/>
    <col min="5126" max="5127" width="11.42578125" style="99"/>
    <col min="5128" max="5128" width="13.42578125" style="99" customWidth="1"/>
    <col min="5129" max="5129" width="11.42578125" style="99"/>
    <col min="5130" max="5130" width="13.42578125" style="99" bestFit="1" customWidth="1"/>
    <col min="5131" max="5376" width="11.42578125" style="99"/>
    <col min="5377" max="5377" width="16.42578125" style="99" customWidth="1"/>
    <col min="5378" max="5380" width="11.42578125" style="99"/>
    <col min="5381" max="5381" width="14.140625" style="99" bestFit="1" customWidth="1"/>
    <col min="5382" max="5383" width="11.42578125" style="99"/>
    <col min="5384" max="5384" width="13.42578125" style="99" customWidth="1"/>
    <col min="5385" max="5385" width="11.42578125" style="99"/>
    <col min="5386" max="5386" width="13.42578125" style="99" bestFit="1" customWidth="1"/>
    <col min="5387" max="5632" width="11.42578125" style="99"/>
    <col min="5633" max="5633" width="16.42578125" style="99" customWidth="1"/>
    <col min="5634" max="5636" width="11.42578125" style="99"/>
    <col min="5637" max="5637" width="14.140625" style="99" bestFit="1" customWidth="1"/>
    <col min="5638" max="5639" width="11.42578125" style="99"/>
    <col min="5640" max="5640" width="13.42578125" style="99" customWidth="1"/>
    <col min="5641" max="5641" width="11.42578125" style="99"/>
    <col min="5642" max="5642" width="13.42578125" style="99" bestFit="1" customWidth="1"/>
    <col min="5643" max="5888" width="11.42578125" style="99"/>
    <col min="5889" max="5889" width="16.42578125" style="99" customWidth="1"/>
    <col min="5890" max="5892" width="11.42578125" style="99"/>
    <col min="5893" max="5893" width="14.140625" style="99" bestFit="1" customWidth="1"/>
    <col min="5894" max="5895" width="11.42578125" style="99"/>
    <col min="5896" max="5896" width="13.42578125" style="99" customWidth="1"/>
    <col min="5897" max="5897" width="11.42578125" style="99"/>
    <col min="5898" max="5898" width="13.42578125" style="99" bestFit="1" customWidth="1"/>
    <col min="5899" max="6144" width="11.42578125" style="99"/>
    <col min="6145" max="6145" width="16.42578125" style="99" customWidth="1"/>
    <col min="6146" max="6148" width="11.42578125" style="99"/>
    <col min="6149" max="6149" width="14.140625" style="99" bestFit="1" customWidth="1"/>
    <col min="6150" max="6151" width="11.42578125" style="99"/>
    <col min="6152" max="6152" width="13.42578125" style="99" customWidth="1"/>
    <col min="6153" max="6153" width="11.42578125" style="99"/>
    <col min="6154" max="6154" width="13.42578125" style="99" bestFit="1" customWidth="1"/>
    <col min="6155" max="6400" width="11.42578125" style="99"/>
    <col min="6401" max="6401" width="16.42578125" style="99" customWidth="1"/>
    <col min="6402" max="6404" width="11.42578125" style="99"/>
    <col min="6405" max="6405" width="14.140625" style="99" bestFit="1" customWidth="1"/>
    <col min="6406" max="6407" width="11.42578125" style="99"/>
    <col min="6408" max="6408" width="13.42578125" style="99" customWidth="1"/>
    <col min="6409" max="6409" width="11.42578125" style="99"/>
    <col min="6410" max="6410" width="13.42578125" style="99" bestFit="1" customWidth="1"/>
    <col min="6411" max="6656" width="11.42578125" style="99"/>
    <col min="6657" max="6657" width="16.42578125" style="99" customWidth="1"/>
    <col min="6658" max="6660" width="11.42578125" style="99"/>
    <col min="6661" max="6661" width="14.140625" style="99" bestFit="1" customWidth="1"/>
    <col min="6662" max="6663" width="11.42578125" style="99"/>
    <col min="6664" max="6664" width="13.42578125" style="99" customWidth="1"/>
    <col min="6665" max="6665" width="11.42578125" style="99"/>
    <col min="6666" max="6666" width="13.42578125" style="99" bestFit="1" customWidth="1"/>
    <col min="6667" max="6912" width="11.42578125" style="99"/>
    <col min="6913" max="6913" width="16.42578125" style="99" customWidth="1"/>
    <col min="6914" max="6916" width="11.42578125" style="99"/>
    <col min="6917" max="6917" width="14.140625" style="99" bestFit="1" customWidth="1"/>
    <col min="6918" max="6919" width="11.42578125" style="99"/>
    <col min="6920" max="6920" width="13.42578125" style="99" customWidth="1"/>
    <col min="6921" max="6921" width="11.42578125" style="99"/>
    <col min="6922" max="6922" width="13.42578125" style="99" bestFit="1" customWidth="1"/>
    <col min="6923" max="7168" width="11.42578125" style="99"/>
    <col min="7169" max="7169" width="16.42578125" style="99" customWidth="1"/>
    <col min="7170" max="7172" width="11.42578125" style="99"/>
    <col min="7173" max="7173" width="14.140625" style="99" bestFit="1" customWidth="1"/>
    <col min="7174" max="7175" width="11.42578125" style="99"/>
    <col min="7176" max="7176" width="13.42578125" style="99" customWidth="1"/>
    <col min="7177" max="7177" width="11.42578125" style="99"/>
    <col min="7178" max="7178" width="13.42578125" style="99" bestFit="1" customWidth="1"/>
    <col min="7179" max="7424" width="11.42578125" style="99"/>
    <col min="7425" max="7425" width="16.42578125" style="99" customWidth="1"/>
    <col min="7426" max="7428" width="11.42578125" style="99"/>
    <col min="7429" max="7429" width="14.140625" style="99" bestFit="1" customWidth="1"/>
    <col min="7430" max="7431" width="11.42578125" style="99"/>
    <col min="7432" max="7432" width="13.42578125" style="99" customWidth="1"/>
    <col min="7433" max="7433" width="11.42578125" style="99"/>
    <col min="7434" max="7434" width="13.42578125" style="99" bestFit="1" customWidth="1"/>
    <col min="7435" max="7680" width="11.42578125" style="99"/>
    <col min="7681" max="7681" width="16.42578125" style="99" customWidth="1"/>
    <col min="7682" max="7684" width="11.42578125" style="99"/>
    <col min="7685" max="7685" width="14.140625" style="99" bestFit="1" customWidth="1"/>
    <col min="7686" max="7687" width="11.42578125" style="99"/>
    <col min="7688" max="7688" width="13.42578125" style="99" customWidth="1"/>
    <col min="7689" max="7689" width="11.42578125" style="99"/>
    <col min="7690" max="7690" width="13.42578125" style="99" bestFit="1" customWidth="1"/>
    <col min="7691" max="7936" width="11.42578125" style="99"/>
    <col min="7937" max="7937" width="16.42578125" style="99" customWidth="1"/>
    <col min="7938" max="7940" width="11.42578125" style="99"/>
    <col min="7941" max="7941" width="14.140625" style="99" bestFit="1" customWidth="1"/>
    <col min="7942" max="7943" width="11.42578125" style="99"/>
    <col min="7944" max="7944" width="13.42578125" style="99" customWidth="1"/>
    <col min="7945" max="7945" width="11.42578125" style="99"/>
    <col min="7946" max="7946" width="13.42578125" style="99" bestFit="1" customWidth="1"/>
    <col min="7947" max="8192" width="11.42578125" style="99"/>
    <col min="8193" max="8193" width="16.42578125" style="99" customWidth="1"/>
    <col min="8194" max="8196" width="11.42578125" style="99"/>
    <col min="8197" max="8197" width="14.140625" style="99" bestFit="1" customWidth="1"/>
    <col min="8198" max="8199" width="11.42578125" style="99"/>
    <col min="8200" max="8200" width="13.42578125" style="99" customWidth="1"/>
    <col min="8201" max="8201" width="11.42578125" style="99"/>
    <col min="8202" max="8202" width="13.42578125" style="99" bestFit="1" customWidth="1"/>
    <col min="8203" max="8448" width="11.42578125" style="99"/>
    <col min="8449" max="8449" width="16.42578125" style="99" customWidth="1"/>
    <col min="8450" max="8452" width="11.42578125" style="99"/>
    <col min="8453" max="8453" width="14.140625" style="99" bestFit="1" customWidth="1"/>
    <col min="8454" max="8455" width="11.42578125" style="99"/>
    <col min="8456" max="8456" width="13.42578125" style="99" customWidth="1"/>
    <col min="8457" max="8457" width="11.42578125" style="99"/>
    <col min="8458" max="8458" width="13.42578125" style="99" bestFit="1" customWidth="1"/>
    <col min="8459" max="8704" width="11.42578125" style="99"/>
    <col min="8705" max="8705" width="16.42578125" style="99" customWidth="1"/>
    <col min="8706" max="8708" width="11.42578125" style="99"/>
    <col min="8709" max="8709" width="14.140625" style="99" bestFit="1" customWidth="1"/>
    <col min="8710" max="8711" width="11.42578125" style="99"/>
    <col min="8712" max="8712" width="13.42578125" style="99" customWidth="1"/>
    <col min="8713" max="8713" width="11.42578125" style="99"/>
    <col min="8714" max="8714" width="13.42578125" style="99" bestFit="1" customWidth="1"/>
    <col min="8715" max="8960" width="11.42578125" style="99"/>
    <col min="8961" max="8961" width="16.42578125" style="99" customWidth="1"/>
    <col min="8962" max="8964" width="11.42578125" style="99"/>
    <col min="8965" max="8965" width="14.140625" style="99" bestFit="1" customWidth="1"/>
    <col min="8966" max="8967" width="11.42578125" style="99"/>
    <col min="8968" max="8968" width="13.42578125" style="99" customWidth="1"/>
    <col min="8969" max="8969" width="11.42578125" style="99"/>
    <col min="8970" max="8970" width="13.42578125" style="99" bestFit="1" customWidth="1"/>
    <col min="8971" max="9216" width="11.42578125" style="99"/>
    <col min="9217" max="9217" width="16.42578125" style="99" customWidth="1"/>
    <col min="9218" max="9220" width="11.42578125" style="99"/>
    <col min="9221" max="9221" width="14.140625" style="99" bestFit="1" customWidth="1"/>
    <col min="9222" max="9223" width="11.42578125" style="99"/>
    <col min="9224" max="9224" width="13.42578125" style="99" customWidth="1"/>
    <col min="9225" max="9225" width="11.42578125" style="99"/>
    <col min="9226" max="9226" width="13.42578125" style="99" bestFit="1" customWidth="1"/>
    <col min="9227" max="9472" width="11.42578125" style="99"/>
    <col min="9473" max="9473" width="16.42578125" style="99" customWidth="1"/>
    <col min="9474" max="9476" width="11.42578125" style="99"/>
    <col min="9477" max="9477" width="14.140625" style="99" bestFit="1" customWidth="1"/>
    <col min="9478" max="9479" width="11.42578125" style="99"/>
    <col min="9480" max="9480" width="13.42578125" style="99" customWidth="1"/>
    <col min="9481" max="9481" width="11.42578125" style="99"/>
    <col min="9482" max="9482" width="13.42578125" style="99" bestFit="1" customWidth="1"/>
    <col min="9483" max="9728" width="11.42578125" style="99"/>
    <col min="9729" max="9729" width="16.42578125" style="99" customWidth="1"/>
    <col min="9730" max="9732" width="11.42578125" style="99"/>
    <col min="9733" max="9733" width="14.140625" style="99" bestFit="1" customWidth="1"/>
    <col min="9734" max="9735" width="11.42578125" style="99"/>
    <col min="9736" max="9736" width="13.42578125" style="99" customWidth="1"/>
    <col min="9737" max="9737" width="11.42578125" style="99"/>
    <col min="9738" max="9738" width="13.42578125" style="99" bestFit="1" customWidth="1"/>
    <col min="9739" max="9984" width="11.42578125" style="99"/>
    <col min="9985" max="9985" width="16.42578125" style="99" customWidth="1"/>
    <col min="9986" max="9988" width="11.42578125" style="99"/>
    <col min="9989" max="9989" width="14.140625" style="99" bestFit="1" customWidth="1"/>
    <col min="9990" max="9991" width="11.42578125" style="99"/>
    <col min="9992" max="9992" width="13.42578125" style="99" customWidth="1"/>
    <col min="9993" max="9993" width="11.42578125" style="99"/>
    <col min="9994" max="9994" width="13.42578125" style="99" bestFit="1" customWidth="1"/>
    <col min="9995" max="10240" width="11.42578125" style="99"/>
    <col min="10241" max="10241" width="16.42578125" style="99" customWidth="1"/>
    <col min="10242" max="10244" width="11.42578125" style="99"/>
    <col min="10245" max="10245" width="14.140625" style="99" bestFit="1" customWidth="1"/>
    <col min="10246" max="10247" width="11.42578125" style="99"/>
    <col min="10248" max="10248" width="13.42578125" style="99" customWidth="1"/>
    <col min="10249" max="10249" width="11.42578125" style="99"/>
    <col min="10250" max="10250" width="13.42578125" style="99" bestFit="1" customWidth="1"/>
    <col min="10251" max="10496" width="11.42578125" style="99"/>
    <col min="10497" max="10497" width="16.42578125" style="99" customWidth="1"/>
    <col min="10498" max="10500" width="11.42578125" style="99"/>
    <col min="10501" max="10501" width="14.140625" style="99" bestFit="1" customWidth="1"/>
    <col min="10502" max="10503" width="11.42578125" style="99"/>
    <col min="10504" max="10504" width="13.42578125" style="99" customWidth="1"/>
    <col min="10505" max="10505" width="11.42578125" style="99"/>
    <col min="10506" max="10506" width="13.42578125" style="99" bestFit="1" customWidth="1"/>
    <col min="10507" max="10752" width="11.42578125" style="99"/>
    <col min="10753" max="10753" width="16.42578125" style="99" customWidth="1"/>
    <col min="10754" max="10756" width="11.42578125" style="99"/>
    <col min="10757" max="10757" width="14.140625" style="99" bestFit="1" customWidth="1"/>
    <col min="10758" max="10759" width="11.42578125" style="99"/>
    <col min="10760" max="10760" width="13.42578125" style="99" customWidth="1"/>
    <col min="10761" max="10761" width="11.42578125" style="99"/>
    <col min="10762" max="10762" width="13.42578125" style="99" bestFit="1" customWidth="1"/>
    <col min="10763" max="11008" width="11.42578125" style="99"/>
    <col min="11009" max="11009" width="16.42578125" style="99" customWidth="1"/>
    <col min="11010" max="11012" width="11.42578125" style="99"/>
    <col min="11013" max="11013" width="14.140625" style="99" bestFit="1" customWidth="1"/>
    <col min="11014" max="11015" width="11.42578125" style="99"/>
    <col min="11016" max="11016" width="13.42578125" style="99" customWidth="1"/>
    <col min="11017" max="11017" width="11.42578125" style="99"/>
    <col min="11018" max="11018" width="13.42578125" style="99" bestFit="1" customWidth="1"/>
    <col min="11019" max="11264" width="11.42578125" style="99"/>
    <col min="11265" max="11265" width="16.42578125" style="99" customWidth="1"/>
    <col min="11266" max="11268" width="11.42578125" style="99"/>
    <col min="11269" max="11269" width="14.140625" style="99" bestFit="1" customWidth="1"/>
    <col min="11270" max="11271" width="11.42578125" style="99"/>
    <col min="11272" max="11272" width="13.42578125" style="99" customWidth="1"/>
    <col min="11273" max="11273" width="11.42578125" style="99"/>
    <col min="11274" max="11274" width="13.42578125" style="99" bestFit="1" customWidth="1"/>
    <col min="11275" max="11520" width="11.42578125" style="99"/>
    <col min="11521" max="11521" width="16.42578125" style="99" customWidth="1"/>
    <col min="11522" max="11524" width="11.42578125" style="99"/>
    <col min="11525" max="11525" width="14.140625" style="99" bestFit="1" customWidth="1"/>
    <col min="11526" max="11527" width="11.42578125" style="99"/>
    <col min="11528" max="11528" width="13.42578125" style="99" customWidth="1"/>
    <col min="11529" max="11529" width="11.42578125" style="99"/>
    <col min="11530" max="11530" width="13.42578125" style="99" bestFit="1" customWidth="1"/>
    <col min="11531" max="11776" width="11.42578125" style="99"/>
    <col min="11777" max="11777" width="16.42578125" style="99" customWidth="1"/>
    <col min="11778" max="11780" width="11.42578125" style="99"/>
    <col min="11781" max="11781" width="14.140625" style="99" bestFit="1" customWidth="1"/>
    <col min="11782" max="11783" width="11.42578125" style="99"/>
    <col min="11784" max="11784" width="13.42578125" style="99" customWidth="1"/>
    <col min="11785" max="11785" width="11.42578125" style="99"/>
    <col min="11786" max="11786" width="13.42578125" style="99" bestFit="1" customWidth="1"/>
    <col min="11787" max="12032" width="11.42578125" style="99"/>
    <col min="12033" max="12033" width="16.42578125" style="99" customWidth="1"/>
    <col min="12034" max="12036" width="11.42578125" style="99"/>
    <col min="12037" max="12037" width="14.140625" style="99" bestFit="1" customWidth="1"/>
    <col min="12038" max="12039" width="11.42578125" style="99"/>
    <col min="12040" max="12040" width="13.42578125" style="99" customWidth="1"/>
    <col min="12041" max="12041" width="11.42578125" style="99"/>
    <col min="12042" max="12042" width="13.42578125" style="99" bestFit="1" customWidth="1"/>
    <col min="12043" max="12288" width="11.42578125" style="99"/>
    <col min="12289" max="12289" width="16.42578125" style="99" customWidth="1"/>
    <col min="12290" max="12292" width="11.42578125" style="99"/>
    <col min="12293" max="12293" width="14.140625" style="99" bestFit="1" customWidth="1"/>
    <col min="12294" max="12295" width="11.42578125" style="99"/>
    <col min="12296" max="12296" width="13.42578125" style="99" customWidth="1"/>
    <col min="12297" max="12297" width="11.42578125" style="99"/>
    <col min="12298" max="12298" width="13.42578125" style="99" bestFit="1" customWidth="1"/>
    <col min="12299" max="12544" width="11.42578125" style="99"/>
    <col min="12545" max="12545" width="16.42578125" style="99" customWidth="1"/>
    <col min="12546" max="12548" width="11.42578125" style="99"/>
    <col min="12549" max="12549" width="14.140625" style="99" bestFit="1" customWidth="1"/>
    <col min="12550" max="12551" width="11.42578125" style="99"/>
    <col min="12552" max="12552" width="13.42578125" style="99" customWidth="1"/>
    <col min="12553" max="12553" width="11.42578125" style="99"/>
    <col min="12554" max="12554" width="13.42578125" style="99" bestFit="1" customWidth="1"/>
    <col min="12555" max="12800" width="11.42578125" style="99"/>
    <col min="12801" max="12801" width="16.42578125" style="99" customWidth="1"/>
    <col min="12802" max="12804" width="11.42578125" style="99"/>
    <col min="12805" max="12805" width="14.140625" style="99" bestFit="1" customWidth="1"/>
    <col min="12806" max="12807" width="11.42578125" style="99"/>
    <col min="12808" max="12808" width="13.42578125" style="99" customWidth="1"/>
    <col min="12809" max="12809" width="11.42578125" style="99"/>
    <col min="12810" max="12810" width="13.42578125" style="99" bestFit="1" customWidth="1"/>
    <col min="12811" max="13056" width="11.42578125" style="99"/>
    <col min="13057" max="13057" width="16.42578125" style="99" customWidth="1"/>
    <col min="13058" max="13060" width="11.42578125" style="99"/>
    <col min="13061" max="13061" width="14.140625" style="99" bestFit="1" customWidth="1"/>
    <col min="13062" max="13063" width="11.42578125" style="99"/>
    <col min="13064" max="13064" width="13.42578125" style="99" customWidth="1"/>
    <col min="13065" max="13065" width="11.42578125" style="99"/>
    <col min="13066" max="13066" width="13.42578125" style="99" bestFit="1" customWidth="1"/>
    <col min="13067" max="13312" width="11.42578125" style="99"/>
    <col min="13313" max="13313" width="16.42578125" style="99" customWidth="1"/>
    <col min="13314" max="13316" width="11.42578125" style="99"/>
    <col min="13317" max="13317" width="14.140625" style="99" bestFit="1" customWidth="1"/>
    <col min="13318" max="13319" width="11.42578125" style="99"/>
    <col min="13320" max="13320" width="13.42578125" style="99" customWidth="1"/>
    <col min="13321" max="13321" width="11.42578125" style="99"/>
    <col min="13322" max="13322" width="13.42578125" style="99" bestFit="1" customWidth="1"/>
    <col min="13323" max="13568" width="11.42578125" style="99"/>
    <col min="13569" max="13569" width="16.42578125" style="99" customWidth="1"/>
    <col min="13570" max="13572" width="11.42578125" style="99"/>
    <col min="13573" max="13573" width="14.140625" style="99" bestFit="1" customWidth="1"/>
    <col min="13574" max="13575" width="11.42578125" style="99"/>
    <col min="13576" max="13576" width="13.42578125" style="99" customWidth="1"/>
    <col min="13577" max="13577" width="11.42578125" style="99"/>
    <col min="13578" max="13578" width="13.42578125" style="99" bestFit="1" customWidth="1"/>
    <col min="13579" max="13824" width="11.42578125" style="99"/>
    <col min="13825" max="13825" width="16.42578125" style="99" customWidth="1"/>
    <col min="13826" max="13828" width="11.42578125" style="99"/>
    <col min="13829" max="13829" width="14.140625" style="99" bestFit="1" customWidth="1"/>
    <col min="13830" max="13831" width="11.42578125" style="99"/>
    <col min="13832" max="13832" width="13.42578125" style="99" customWidth="1"/>
    <col min="13833" max="13833" width="11.42578125" style="99"/>
    <col min="13834" max="13834" width="13.42578125" style="99" bestFit="1" customWidth="1"/>
    <col min="13835" max="14080" width="11.42578125" style="99"/>
    <col min="14081" max="14081" width="16.42578125" style="99" customWidth="1"/>
    <col min="14082" max="14084" width="11.42578125" style="99"/>
    <col min="14085" max="14085" width="14.140625" style="99" bestFit="1" customWidth="1"/>
    <col min="14086" max="14087" width="11.42578125" style="99"/>
    <col min="14088" max="14088" width="13.42578125" style="99" customWidth="1"/>
    <col min="14089" max="14089" width="11.42578125" style="99"/>
    <col min="14090" max="14090" width="13.42578125" style="99" bestFit="1" customWidth="1"/>
    <col min="14091" max="14336" width="11.42578125" style="99"/>
    <col min="14337" max="14337" width="16.42578125" style="99" customWidth="1"/>
    <col min="14338" max="14340" width="11.42578125" style="99"/>
    <col min="14341" max="14341" width="14.140625" style="99" bestFit="1" customWidth="1"/>
    <col min="14342" max="14343" width="11.42578125" style="99"/>
    <col min="14344" max="14344" width="13.42578125" style="99" customWidth="1"/>
    <col min="14345" max="14345" width="11.42578125" style="99"/>
    <col min="14346" max="14346" width="13.42578125" style="99" bestFit="1" customWidth="1"/>
    <col min="14347" max="14592" width="11.42578125" style="99"/>
    <col min="14593" max="14593" width="16.42578125" style="99" customWidth="1"/>
    <col min="14594" max="14596" width="11.42578125" style="99"/>
    <col min="14597" max="14597" width="14.140625" style="99" bestFit="1" customWidth="1"/>
    <col min="14598" max="14599" width="11.42578125" style="99"/>
    <col min="14600" max="14600" width="13.42578125" style="99" customWidth="1"/>
    <col min="14601" max="14601" width="11.42578125" style="99"/>
    <col min="14602" max="14602" width="13.42578125" style="99" bestFit="1" customWidth="1"/>
    <col min="14603" max="14848" width="11.42578125" style="99"/>
    <col min="14849" max="14849" width="16.42578125" style="99" customWidth="1"/>
    <col min="14850" max="14852" width="11.42578125" style="99"/>
    <col min="14853" max="14853" width="14.140625" style="99" bestFit="1" customWidth="1"/>
    <col min="14854" max="14855" width="11.42578125" style="99"/>
    <col min="14856" max="14856" width="13.42578125" style="99" customWidth="1"/>
    <col min="14857" max="14857" width="11.42578125" style="99"/>
    <col min="14858" max="14858" width="13.42578125" style="99" bestFit="1" customWidth="1"/>
    <col min="14859" max="15104" width="11.42578125" style="99"/>
    <col min="15105" max="15105" width="16.42578125" style="99" customWidth="1"/>
    <col min="15106" max="15108" width="11.42578125" style="99"/>
    <col min="15109" max="15109" width="14.140625" style="99" bestFit="1" customWidth="1"/>
    <col min="15110" max="15111" width="11.42578125" style="99"/>
    <col min="15112" max="15112" width="13.42578125" style="99" customWidth="1"/>
    <col min="15113" max="15113" width="11.42578125" style="99"/>
    <col min="15114" max="15114" width="13.42578125" style="99" bestFit="1" customWidth="1"/>
    <col min="15115" max="15360" width="11.42578125" style="99"/>
    <col min="15361" max="15361" width="16.42578125" style="99" customWidth="1"/>
    <col min="15362" max="15364" width="11.42578125" style="99"/>
    <col min="15365" max="15365" width="14.140625" style="99" bestFit="1" customWidth="1"/>
    <col min="15366" max="15367" width="11.42578125" style="99"/>
    <col min="15368" max="15368" width="13.42578125" style="99" customWidth="1"/>
    <col min="15369" max="15369" width="11.42578125" style="99"/>
    <col min="15370" max="15370" width="13.42578125" style="99" bestFit="1" customWidth="1"/>
    <col min="15371" max="15616" width="11.42578125" style="99"/>
    <col min="15617" max="15617" width="16.42578125" style="99" customWidth="1"/>
    <col min="15618" max="15620" width="11.42578125" style="99"/>
    <col min="15621" max="15621" width="14.140625" style="99" bestFit="1" customWidth="1"/>
    <col min="15622" max="15623" width="11.42578125" style="99"/>
    <col min="15624" max="15624" width="13.42578125" style="99" customWidth="1"/>
    <col min="15625" max="15625" width="11.42578125" style="99"/>
    <col min="15626" max="15626" width="13.42578125" style="99" bestFit="1" customWidth="1"/>
    <col min="15627" max="15872" width="11.42578125" style="99"/>
    <col min="15873" max="15873" width="16.42578125" style="99" customWidth="1"/>
    <col min="15874" max="15876" width="11.42578125" style="99"/>
    <col min="15877" max="15877" width="14.140625" style="99" bestFit="1" customWidth="1"/>
    <col min="15878" max="15879" width="11.42578125" style="99"/>
    <col min="15880" max="15880" width="13.42578125" style="99" customWidth="1"/>
    <col min="15881" max="15881" width="11.42578125" style="99"/>
    <col min="15882" max="15882" width="13.42578125" style="99" bestFit="1" customWidth="1"/>
    <col min="15883" max="16128" width="11.42578125" style="99"/>
    <col min="16129" max="16129" width="16.42578125" style="99" customWidth="1"/>
    <col min="16130" max="16132" width="11.42578125" style="99"/>
    <col min="16133" max="16133" width="14.140625" style="99" bestFit="1" customWidth="1"/>
    <col min="16134" max="16135" width="11.42578125" style="99"/>
    <col min="16136" max="16136" width="13.42578125" style="99" customWidth="1"/>
    <col min="16137" max="16137" width="11.42578125" style="99"/>
    <col min="16138" max="16138" width="13.42578125" style="99" bestFit="1" customWidth="1"/>
    <col min="16139" max="16384" width="11.42578125" style="99"/>
  </cols>
  <sheetData>
    <row r="5" spans="2:9" x14ac:dyDescent="0.2">
      <c r="B5" s="98"/>
      <c r="C5" s="98"/>
      <c r="D5" s="98"/>
      <c r="E5" s="98"/>
      <c r="F5" s="98"/>
      <c r="G5" s="98"/>
      <c r="H5" s="98"/>
    </row>
    <row r="6" spans="2:9" ht="23.25" x14ac:dyDescent="0.35">
      <c r="B6" s="100"/>
      <c r="C6" s="98"/>
      <c r="D6" s="98"/>
      <c r="E6" s="98"/>
      <c r="F6" s="98"/>
      <c r="G6" s="98"/>
      <c r="H6" s="98"/>
      <c r="I6" s="101"/>
    </row>
    <row r="7" spans="2:9" x14ac:dyDescent="0.2">
      <c r="B7" s="98"/>
      <c r="C7" s="98"/>
      <c r="D7" s="98"/>
      <c r="E7" s="98"/>
      <c r="F7" s="98"/>
      <c r="G7" s="98"/>
      <c r="H7" s="98"/>
      <c r="I7" s="98"/>
    </row>
    <row r="8" spans="2:9" x14ac:dyDescent="0.2">
      <c r="B8" s="98"/>
      <c r="C8" s="98"/>
      <c r="D8" s="98"/>
      <c r="F8" s="98"/>
      <c r="G8" s="98"/>
      <c r="H8" s="98"/>
    </row>
    <row r="9" spans="2:9" x14ac:dyDescent="0.2">
      <c r="B9" s="98"/>
      <c r="C9" s="98"/>
      <c r="D9" s="98"/>
      <c r="E9" s="98"/>
      <c r="F9" s="98"/>
      <c r="G9" s="98"/>
      <c r="H9" s="98"/>
    </row>
    <row r="10" spans="2:9" ht="23.25" x14ac:dyDescent="0.35">
      <c r="B10" s="98"/>
      <c r="C10" s="98"/>
      <c r="D10" s="98"/>
      <c r="I10" s="101"/>
    </row>
    <row r="11" spans="2:9" x14ac:dyDescent="0.2">
      <c r="B11" s="98"/>
      <c r="C11" s="98"/>
      <c r="D11" s="98"/>
    </row>
    <row r="12" spans="2:9" ht="27" customHeight="1" x14ac:dyDescent="0.35">
      <c r="B12" s="98"/>
      <c r="C12" s="98"/>
      <c r="D12" s="98"/>
      <c r="E12" s="98"/>
      <c r="F12" s="98"/>
      <c r="G12" s="98"/>
      <c r="H12" s="98"/>
      <c r="I12" s="101"/>
    </row>
    <row r="13" spans="2:9" ht="19.5" customHeight="1" x14ac:dyDescent="0.35">
      <c r="B13" s="98"/>
      <c r="C13" s="93"/>
      <c r="D13" s="93"/>
      <c r="E13" s="93"/>
      <c r="F13" s="93"/>
      <c r="G13" s="93"/>
      <c r="H13" s="93"/>
      <c r="I13" s="101"/>
    </row>
    <row r="14" spans="2:9" x14ac:dyDescent="0.2">
      <c r="B14" s="98"/>
      <c r="C14" s="98"/>
      <c r="D14" s="98"/>
      <c r="F14" s="98"/>
      <c r="G14" s="98"/>
      <c r="H14" s="98"/>
    </row>
    <row r="15" spans="2:9" x14ac:dyDescent="0.2">
      <c r="B15" s="98"/>
      <c r="C15" s="98"/>
      <c r="D15" s="98"/>
      <c r="F15" s="98"/>
      <c r="G15" s="98"/>
      <c r="H15" s="98"/>
      <c r="I15" s="98"/>
    </row>
    <row r="16" spans="2:9" ht="34.5" x14ac:dyDescent="0.45">
      <c r="B16" s="98"/>
      <c r="C16" s="98"/>
      <c r="D16" s="98"/>
      <c r="E16" s="102"/>
      <c r="F16" s="98"/>
      <c r="G16" s="98"/>
      <c r="H16" s="98"/>
      <c r="I16" s="98"/>
    </row>
    <row r="17" spans="2:9" ht="33" x14ac:dyDescent="0.45">
      <c r="B17" s="98"/>
      <c r="C17" s="98"/>
      <c r="D17" s="98"/>
      <c r="E17" s="103"/>
      <c r="F17" s="98"/>
      <c r="G17" s="98"/>
      <c r="H17" s="98"/>
      <c r="I17" s="98"/>
    </row>
    <row r="18" spans="2:9" ht="33" x14ac:dyDescent="0.45">
      <c r="D18" s="103"/>
    </row>
    <row r="19" spans="2:9" ht="18.75" x14ac:dyDescent="0.3">
      <c r="E19" s="104"/>
      <c r="I19" s="105"/>
    </row>
    <row r="21" spans="2:9" x14ac:dyDescent="0.2">
      <c r="E21" s="106"/>
    </row>
    <row r="22" spans="2:9" ht="26.25" x14ac:dyDescent="0.4">
      <c r="E22" s="107"/>
    </row>
    <row r="25" spans="2:9" ht="18.75" x14ac:dyDescent="0.3">
      <c r="E25" s="108"/>
    </row>
    <row r="26" spans="2:9" ht="18.75" x14ac:dyDescent="0.3">
      <c r="E26" s="109"/>
    </row>
    <row r="28" spans="2:9" x14ac:dyDescent="0.2">
      <c r="D28" s="93"/>
      <c r="E28" s="93"/>
      <c r="F28" s="93"/>
      <c r="G28" s="93"/>
      <c r="H28" s="93"/>
    </row>
    <row r="33" spans="1:9" ht="35.25" x14ac:dyDescent="0.2">
      <c r="A33" s="110"/>
    </row>
    <row r="36" spans="1:9" ht="33" x14ac:dyDescent="0.2">
      <c r="B36" s="111"/>
    </row>
    <row r="39" spans="1:9" ht="18" x14ac:dyDescent="0.25">
      <c r="B39" s="112"/>
    </row>
    <row r="41" spans="1:9" ht="18.75" x14ac:dyDescent="0.3">
      <c r="I41" s="113"/>
    </row>
    <row r="43" spans="1:9" ht="18.75" x14ac:dyDescent="0.3">
      <c r="B43" s="198"/>
      <c r="C43" s="198"/>
      <c r="D43" s="198"/>
    </row>
    <row r="57" spans="10:10" ht="18.75" x14ac:dyDescent="0.3">
      <c r="J57" s="114"/>
    </row>
  </sheetData>
  <mergeCells count="1">
    <mergeCell ref="B43:D43"/>
  </mergeCells>
  <pageMargins left="0.78740157480314965" right="0.78740157480314965" top="0.98425196850393704" bottom="0.98425196850393704" header="0.51181102362204722" footer="0.51181102362204722"/>
  <pageSetup paperSize="9" scale="7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68"/>
  <sheetViews>
    <sheetView showGridLines="0" showRowColHeaders="0" zoomScaleNormal="100" zoomScaleSheetLayoutView="75"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148</v>
      </c>
      <c r="B4" s="5"/>
      <c r="C4" s="5"/>
      <c r="D4" s="5"/>
      <c r="E4" s="5"/>
      <c r="F4" s="5"/>
      <c r="G4" s="5"/>
      <c r="H4" s="6"/>
    </row>
    <row r="5" spans="1:8" x14ac:dyDescent="0.2">
      <c r="A5" s="7"/>
      <c r="B5" s="8"/>
      <c r="C5" s="9"/>
      <c r="D5" s="8"/>
      <c r="E5" s="10"/>
      <c r="F5" s="11"/>
      <c r="G5" s="202" t="s">
        <v>1</v>
      </c>
      <c r="H5" s="203"/>
    </row>
    <row r="6" spans="1:8" x14ac:dyDescent="0.2">
      <c r="A6" s="12"/>
      <c r="B6" s="13"/>
      <c r="C6" s="14" t="s">
        <v>232</v>
      </c>
      <c r="D6" s="15" t="s">
        <v>233</v>
      </c>
      <c r="E6" s="15" t="s">
        <v>234</v>
      </c>
      <c r="F6" s="16"/>
      <c r="G6" s="17" t="s">
        <v>235</v>
      </c>
      <c r="H6" s="18" t="s">
        <v>236</v>
      </c>
    </row>
    <row r="7" spans="1:8" x14ac:dyDescent="0.2">
      <c r="A7" s="204" t="s">
        <v>42</v>
      </c>
      <c r="B7" s="19" t="s">
        <v>3</v>
      </c>
      <c r="C7" s="20">
        <v>177509.24782434295</v>
      </c>
      <c r="D7" s="20">
        <v>214593.35876105269</v>
      </c>
      <c r="E7" s="21">
        <v>234482.16277822366</v>
      </c>
      <c r="F7" s="22" t="s">
        <v>237</v>
      </c>
      <c r="G7" s="23">
        <v>32.095744673685488</v>
      </c>
      <c r="H7" s="24">
        <v>9.2681358509873064</v>
      </c>
    </row>
    <row r="8" spans="1:8" x14ac:dyDescent="0.2">
      <c r="A8" s="205"/>
      <c r="B8" s="25" t="s">
        <v>238</v>
      </c>
      <c r="C8" s="26">
        <v>79397.7951655941</v>
      </c>
      <c r="D8" s="26">
        <v>98699.424545248432</v>
      </c>
      <c r="E8" s="26">
        <v>106839.91951412651</v>
      </c>
      <c r="F8" s="27"/>
      <c r="G8" s="28">
        <v>34.562829221262888</v>
      </c>
      <c r="H8" s="29">
        <v>8.2477633546344435</v>
      </c>
    </row>
    <row r="9" spans="1:8" x14ac:dyDescent="0.2">
      <c r="A9" s="30" t="s">
        <v>18</v>
      </c>
      <c r="B9" s="31" t="s">
        <v>3</v>
      </c>
      <c r="C9" s="20">
        <v>9931.9197217391302</v>
      </c>
      <c r="D9" s="20">
        <v>13497.019426086956</v>
      </c>
      <c r="E9" s="21">
        <v>13741.789469986838</v>
      </c>
      <c r="F9" s="22" t="s">
        <v>237</v>
      </c>
      <c r="G9" s="32">
        <v>38.359852425192372</v>
      </c>
      <c r="H9" s="33">
        <v>1.8135118293361359</v>
      </c>
    </row>
    <row r="10" spans="1:8" x14ac:dyDescent="0.2">
      <c r="A10" s="34"/>
      <c r="B10" s="25" t="s">
        <v>238</v>
      </c>
      <c r="C10" s="26">
        <v>3781.4303565217392</v>
      </c>
      <c r="D10" s="26">
        <v>5222.1544260869568</v>
      </c>
      <c r="E10" s="26">
        <v>5288.262020553826</v>
      </c>
      <c r="F10" s="27"/>
      <c r="G10" s="35">
        <v>39.848192931367663</v>
      </c>
      <c r="H10" s="29">
        <v>1.2659065411132246</v>
      </c>
    </row>
    <row r="11" spans="1:8" x14ac:dyDescent="0.2">
      <c r="A11" s="30" t="s">
        <v>19</v>
      </c>
      <c r="B11" s="31" t="s">
        <v>3</v>
      </c>
      <c r="C11" s="20">
        <v>6782.0657391304348</v>
      </c>
      <c r="D11" s="20">
        <v>8872.3980869565221</v>
      </c>
      <c r="E11" s="21">
        <v>7893.7233643026439</v>
      </c>
      <c r="F11" s="22" t="s">
        <v>237</v>
      </c>
      <c r="G11" s="37">
        <v>16.391136092330783</v>
      </c>
      <c r="H11" s="33">
        <v>-11.030554682759856</v>
      </c>
    </row>
    <row r="12" spans="1:8" x14ac:dyDescent="0.2">
      <c r="A12" s="34"/>
      <c r="B12" s="25" t="s">
        <v>238</v>
      </c>
      <c r="C12" s="26">
        <v>3030.4345217391301</v>
      </c>
      <c r="D12" s="26">
        <v>3506.8480869565219</v>
      </c>
      <c r="E12" s="26">
        <v>3244.8734018460873</v>
      </c>
      <c r="F12" s="27"/>
      <c r="G12" s="28">
        <v>7.0761759928702759</v>
      </c>
      <c r="H12" s="29">
        <v>-7.4703744962558005</v>
      </c>
    </row>
    <row r="13" spans="1:8" x14ac:dyDescent="0.2">
      <c r="A13" s="30" t="s">
        <v>20</v>
      </c>
      <c r="B13" s="31" t="s">
        <v>3</v>
      </c>
      <c r="C13" s="20">
        <v>22790.459875776396</v>
      </c>
      <c r="D13" s="20">
        <v>26709.618136645964</v>
      </c>
      <c r="E13" s="21">
        <v>28259.634283000196</v>
      </c>
      <c r="F13" s="22" t="s">
        <v>237</v>
      </c>
      <c r="G13" s="23">
        <v>23.997648301238968</v>
      </c>
      <c r="H13" s="24">
        <v>5.8032134283027688</v>
      </c>
    </row>
    <row r="14" spans="1:8" x14ac:dyDescent="0.2">
      <c r="A14" s="34"/>
      <c r="B14" s="25" t="s">
        <v>238</v>
      </c>
      <c r="C14" s="26">
        <v>10307.683105590062</v>
      </c>
      <c r="D14" s="26">
        <v>11863.403850931676</v>
      </c>
      <c r="E14" s="26">
        <v>12627.415905640994</v>
      </c>
      <c r="F14" s="27"/>
      <c r="G14" s="38">
        <v>22.504890539299694</v>
      </c>
      <c r="H14" s="24">
        <v>6.4400745714251002</v>
      </c>
    </row>
    <row r="15" spans="1:8" x14ac:dyDescent="0.2">
      <c r="A15" s="30" t="s">
        <v>21</v>
      </c>
      <c r="B15" s="31" t="s">
        <v>3</v>
      </c>
      <c r="C15" s="20">
        <v>1303.4257971014492</v>
      </c>
      <c r="D15" s="20">
        <v>1392.4719565217392</v>
      </c>
      <c r="E15" s="21">
        <v>1694.2829199903708</v>
      </c>
      <c r="F15" s="22" t="s">
        <v>237</v>
      </c>
      <c r="G15" s="37">
        <v>29.986910168427499</v>
      </c>
      <c r="H15" s="33">
        <v>21.674473374855324</v>
      </c>
    </row>
    <row r="16" spans="1:8" x14ac:dyDescent="0.2">
      <c r="A16" s="34"/>
      <c r="B16" s="25" t="s">
        <v>238</v>
      </c>
      <c r="C16" s="26">
        <v>566.19923913043476</v>
      </c>
      <c r="D16" s="26">
        <v>668.86778985507249</v>
      </c>
      <c r="E16" s="26">
        <v>786.12130581195652</v>
      </c>
      <c r="F16" s="27"/>
      <c r="G16" s="28">
        <v>38.841816004429234</v>
      </c>
      <c r="H16" s="29">
        <v>17.530148369424396</v>
      </c>
    </row>
    <row r="17" spans="1:8" x14ac:dyDescent="0.2">
      <c r="A17" s="30" t="s">
        <v>22</v>
      </c>
      <c r="B17" s="31" t="s">
        <v>3</v>
      </c>
      <c r="C17" s="20">
        <v>7081.4257971014495</v>
      </c>
      <c r="D17" s="20">
        <v>6695.4719565217392</v>
      </c>
      <c r="E17" s="21">
        <v>4280.8668201172222</v>
      </c>
      <c r="F17" s="22" t="s">
        <v>237</v>
      </c>
      <c r="G17" s="37">
        <v>-39.547953438000363</v>
      </c>
      <c r="H17" s="33">
        <v>-36.063255168331565</v>
      </c>
    </row>
    <row r="18" spans="1:8" x14ac:dyDescent="0.2">
      <c r="A18" s="34"/>
      <c r="B18" s="25" t="s">
        <v>238</v>
      </c>
      <c r="C18" s="26">
        <v>2640.1992391304348</v>
      </c>
      <c r="D18" s="26">
        <v>5355.8677898550723</v>
      </c>
      <c r="E18" s="26">
        <v>2478.1213058119565</v>
      </c>
      <c r="F18" s="27"/>
      <c r="G18" s="28">
        <v>-6.1388523606975838</v>
      </c>
      <c r="H18" s="29">
        <v>-53.730722955746941</v>
      </c>
    </row>
    <row r="19" spans="1:8" x14ac:dyDescent="0.2">
      <c r="A19" s="30" t="s">
        <v>189</v>
      </c>
      <c r="B19" s="31" t="s">
        <v>3</v>
      </c>
      <c r="C19" s="20">
        <v>79580.649689440994</v>
      </c>
      <c r="D19" s="20">
        <v>142574.04534161492</v>
      </c>
      <c r="E19" s="21">
        <v>181444.97263406878</v>
      </c>
      <c r="F19" s="22" t="s">
        <v>237</v>
      </c>
      <c r="G19" s="23">
        <v>128.00137136621476</v>
      </c>
      <c r="H19" s="24">
        <v>27.263677059395391</v>
      </c>
    </row>
    <row r="20" spans="1:8" x14ac:dyDescent="0.2">
      <c r="A20" s="30"/>
      <c r="B20" s="25" t="s">
        <v>238</v>
      </c>
      <c r="C20" s="26">
        <v>41522.707763975159</v>
      </c>
      <c r="D20" s="26">
        <v>53480.009627329193</v>
      </c>
      <c r="E20" s="26">
        <v>75097.03976410249</v>
      </c>
      <c r="F20" s="27"/>
      <c r="G20" s="38">
        <v>80.857761471076827</v>
      </c>
      <c r="H20" s="24">
        <v>40.420767100473029</v>
      </c>
    </row>
    <row r="21" spans="1:8" x14ac:dyDescent="0.2">
      <c r="A21" s="39" t="s">
        <v>12</v>
      </c>
      <c r="B21" s="31" t="s">
        <v>3</v>
      </c>
      <c r="C21" s="20">
        <v>1491.2554782608695</v>
      </c>
      <c r="D21" s="20">
        <v>1460.2831739130434</v>
      </c>
      <c r="E21" s="21">
        <v>1757.1024178463517</v>
      </c>
      <c r="F21" s="22" t="s">
        <v>237</v>
      </c>
      <c r="G21" s="37">
        <v>17.827055354426463</v>
      </c>
      <c r="H21" s="33">
        <v>20.326142849262425</v>
      </c>
    </row>
    <row r="22" spans="1:8" x14ac:dyDescent="0.2">
      <c r="A22" s="34"/>
      <c r="B22" s="25" t="s">
        <v>238</v>
      </c>
      <c r="C22" s="26">
        <v>681.11954347826088</v>
      </c>
      <c r="D22" s="26">
        <v>650.32067391304349</v>
      </c>
      <c r="E22" s="26">
        <v>789.07278348717387</v>
      </c>
      <c r="F22" s="27"/>
      <c r="G22" s="28">
        <v>15.849382247590512</v>
      </c>
      <c r="H22" s="29">
        <v>21.335952421633039</v>
      </c>
    </row>
    <row r="23" spans="1:8" x14ac:dyDescent="0.2">
      <c r="A23" s="39" t="s">
        <v>23</v>
      </c>
      <c r="B23" s="31" t="s">
        <v>3</v>
      </c>
      <c r="C23" s="20">
        <v>4781.4257971014495</v>
      </c>
      <c r="D23" s="20">
        <v>5200.4719565217392</v>
      </c>
      <c r="E23" s="21">
        <v>5196.5053551903002</v>
      </c>
      <c r="F23" s="22" t="s">
        <v>237</v>
      </c>
      <c r="G23" s="23">
        <v>8.6810833358634625</v>
      </c>
      <c r="H23" s="24">
        <v>-7.6273872152398781E-2</v>
      </c>
    </row>
    <row r="24" spans="1:8" x14ac:dyDescent="0.2">
      <c r="A24" s="34"/>
      <c r="B24" s="25" t="s">
        <v>238</v>
      </c>
      <c r="C24" s="26">
        <v>2389.1992391304348</v>
      </c>
      <c r="D24" s="26">
        <v>2603.8677898550723</v>
      </c>
      <c r="E24" s="26">
        <v>2600.1213058119565</v>
      </c>
      <c r="F24" s="27"/>
      <c r="G24" s="28">
        <v>8.8281489139552889</v>
      </c>
      <c r="H24" s="29">
        <v>-0.14388150034776004</v>
      </c>
    </row>
    <row r="25" spans="1:8" x14ac:dyDescent="0.2">
      <c r="A25" s="30" t="s">
        <v>24</v>
      </c>
      <c r="B25" s="31" t="s">
        <v>3</v>
      </c>
      <c r="C25" s="20">
        <v>47693.851594202897</v>
      </c>
      <c r="D25" s="20">
        <v>10875.943913043478</v>
      </c>
      <c r="E25" s="21">
        <v>7579.1274340531672</v>
      </c>
      <c r="F25" s="22" t="s">
        <v>237</v>
      </c>
      <c r="G25" s="23">
        <v>-84.108795618900288</v>
      </c>
      <c r="H25" s="24">
        <v>-30.312922771111857</v>
      </c>
    </row>
    <row r="26" spans="1:8" ht="13.5" thickBot="1" x14ac:dyDescent="0.25">
      <c r="A26" s="41"/>
      <c r="B26" s="42" t="s">
        <v>238</v>
      </c>
      <c r="C26" s="43">
        <v>15244.39847826087</v>
      </c>
      <c r="D26" s="43">
        <v>16512.735579710145</v>
      </c>
      <c r="E26" s="43">
        <v>5114.242611623913</v>
      </c>
      <c r="F26" s="44"/>
      <c r="G26" s="45">
        <v>-66.451660136560776</v>
      </c>
      <c r="H26" s="46">
        <v>-69.028495690877605</v>
      </c>
    </row>
    <row r="31" spans="1:8" x14ac:dyDescent="0.2">
      <c r="A31" s="47"/>
      <c r="B31" s="48"/>
      <c r="C31" s="49"/>
      <c r="D31" s="55"/>
      <c r="E31" s="49"/>
      <c r="F31" s="49"/>
      <c r="G31" s="50"/>
      <c r="H31" s="51"/>
    </row>
    <row r="32" spans="1:8" ht="16.5" thickBot="1" x14ac:dyDescent="0.3">
      <c r="A32" s="4" t="s">
        <v>43</v>
      </c>
      <c r="B32" s="5"/>
      <c r="C32" s="5"/>
      <c r="D32" s="5"/>
      <c r="E32" s="5"/>
      <c r="F32" s="5"/>
      <c r="G32" s="5"/>
      <c r="H32" s="6"/>
    </row>
    <row r="33" spans="1:8" x14ac:dyDescent="0.2">
      <c r="A33" s="7"/>
      <c r="B33" s="8"/>
      <c r="C33" s="208" t="s">
        <v>16</v>
      </c>
      <c r="D33" s="202"/>
      <c r="E33" s="202"/>
      <c r="F33" s="209"/>
      <c r="G33" s="202" t="s">
        <v>1</v>
      </c>
      <c r="H33" s="203"/>
    </row>
    <row r="34" spans="1:8" x14ac:dyDescent="0.2">
      <c r="A34" s="12"/>
      <c r="B34" s="13"/>
      <c r="C34" s="14" t="s">
        <v>232</v>
      </c>
      <c r="D34" s="15" t="s">
        <v>233</v>
      </c>
      <c r="E34" s="15" t="s">
        <v>234</v>
      </c>
      <c r="F34" s="16"/>
      <c r="G34" s="17" t="s">
        <v>235</v>
      </c>
      <c r="H34" s="18" t="s">
        <v>236</v>
      </c>
    </row>
    <row r="35" spans="1:8" ht="12.75" customHeight="1" x14ac:dyDescent="0.2">
      <c r="A35" s="204" t="s">
        <v>42</v>
      </c>
      <c r="B35" s="19" t="s">
        <v>3</v>
      </c>
      <c r="C35" s="80">
        <v>1546.2412040680647</v>
      </c>
      <c r="D35" s="80">
        <v>1738.0038904658556</v>
      </c>
      <c r="E35" s="83">
        <v>1767.3065254279188</v>
      </c>
      <c r="F35" s="22" t="s">
        <v>237</v>
      </c>
      <c r="G35" s="23">
        <v>14.29694932318742</v>
      </c>
      <c r="H35" s="24">
        <v>1.6859936345832125</v>
      </c>
    </row>
    <row r="36" spans="1:8" ht="12.75" customHeight="1" x14ac:dyDescent="0.2">
      <c r="A36" s="205"/>
      <c r="B36" s="25" t="s">
        <v>238</v>
      </c>
      <c r="C36" s="82">
        <v>733.69584512389554</v>
      </c>
      <c r="D36" s="82">
        <v>759.56154011375577</v>
      </c>
      <c r="E36" s="82">
        <v>793.24886203187953</v>
      </c>
      <c r="F36" s="27"/>
      <c r="G36" s="28">
        <v>8.1168535032289242</v>
      </c>
      <c r="H36" s="29">
        <v>4.4351010601561711</v>
      </c>
    </row>
    <row r="37" spans="1:8" x14ac:dyDescent="0.2">
      <c r="A37" s="30" t="s">
        <v>18</v>
      </c>
      <c r="B37" s="31" t="s">
        <v>3</v>
      </c>
      <c r="C37" s="80">
        <v>492.1797290928065</v>
      </c>
      <c r="D37" s="80">
        <v>496.66997622316154</v>
      </c>
      <c r="E37" s="83">
        <v>479.97441256865147</v>
      </c>
      <c r="F37" s="22" t="s">
        <v>237</v>
      </c>
      <c r="G37" s="32">
        <v>-2.4798494945437994</v>
      </c>
      <c r="H37" s="33">
        <v>-3.3615004839770108</v>
      </c>
    </row>
    <row r="38" spans="1:8" x14ac:dyDescent="0.2">
      <c r="A38" s="34"/>
      <c r="B38" s="25" t="s">
        <v>238</v>
      </c>
      <c r="C38" s="82">
        <v>242.78198106433433</v>
      </c>
      <c r="D38" s="82">
        <v>234.10595361832424</v>
      </c>
      <c r="E38" s="82">
        <v>229.6392373365029</v>
      </c>
      <c r="F38" s="27"/>
      <c r="G38" s="35">
        <v>-5.4133933952655156</v>
      </c>
      <c r="H38" s="29">
        <v>-1.9079891872821264</v>
      </c>
    </row>
    <row r="39" spans="1:8" x14ac:dyDescent="0.2">
      <c r="A39" s="30" t="s">
        <v>19</v>
      </c>
      <c r="B39" s="31" t="s">
        <v>3</v>
      </c>
      <c r="C39" s="80">
        <v>143.40503966759903</v>
      </c>
      <c r="D39" s="80">
        <v>225.58190716607885</v>
      </c>
      <c r="E39" s="83">
        <v>163.28815023864416</v>
      </c>
      <c r="F39" s="22" t="s">
        <v>237</v>
      </c>
      <c r="G39" s="37">
        <v>13.865001269922274</v>
      </c>
      <c r="H39" s="33">
        <v>-27.614695571117991</v>
      </c>
    </row>
    <row r="40" spans="1:8" x14ac:dyDescent="0.2">
      <c r="A40" s="34"/>
      <c r="B40" s="25" t="s">
        <v>238</v>
      </c>
      <c r="C40" s="82">
        <v>57.783624658166374</v>
      </c>
      <c r="D40" s="82">
        <v>58.490592326255111</v>
      </c>
      <c r="E40" s="82">
        <v>48.048530317267108</v>
      </c>
      <c r="F40" s="27"/>
      <c r="G40" s="28">
        <v>-16.847496844460125</v>
      </c>
      <c r="H40" s="29">
        <v>-17.85254960446143</v>
      </c>
    </row>
    <row r="41" spans="1:8" x14ac:dyDescent="0.2">
      <c r="A41" s="30" t="s">
        <v>20</v>
      </c>
      <c r="B41" s="31" t="s">
        <v>3</v>
      </c>
      <c r="C41" s="80">
        <v>244.72721945667442</v>
      </c>
      <c r="D41" s="80">
        <v>266.03232587117066</v>
      </c>
      <c r="E41" s="83">
        <v>284.27986481850184</v>
      </c>
      <c r="F41" s="22" t="s">
        <v>237</v>
      </c>
      <c r="G41" s="23">
        <v>16.161931414756125</v>
      </c>
      <c r="H41" s="24">
        <v>6.8591434847537158</v>
      </c>
    </row>
    <row r="42" spans="1:8" x14ac:dyDescent="0.2">
      <c r="A42" s="34"/>
      <c r="B42" s="25" t="s">
        <v>238</v>
      </c>
      <c r="C42" s="82">
        <v>116.0034258276191</v>
      </c>
      <c r="D42" s="82">
        <v>116.2006387080697</v>
      </c>
      <c r="E42" s="82">
        <v>127.508357468196</v>
      </c>
      <c r="F42" s="27"/>
      <c r="G42" s="38">
        <v>9.9177516168127653</v>
      </c>
      <c r="H42" s="24">
        <v>9.7312018985838904</v>
      </c>
    </row>
    <row r="43" spans="1:8" x14ac:dyDescent="0.2">
      <c r="A43" s="30" t="s">
        <v>21</v>
      </c>
      <c r="B43" s="31" t="s">
        <v>3</v>
      </c>
      <c r="C43" s="80">
        <v>9.2872953346467142</v>
      </c>
      <c r="D43" s="80">
        <v>9.1229695792220831</v>
      </c>
      <c r="E43" s="83">
        <v>9.3085641475505891</v>
      </c>
      <c r="F43" s="22" t="s">
        <v>237</v>
      </c>
      <c r="G43" s="37">
        <v>0.22900976158828712</v>
      </c>
      <c r="H43" s="33">
        <v>2.0343657480915454</v>
      </c>
    </row>
    <row r="44" spans="1:8" x14ac:dyDescent="0.2">
      <c r="A44" s="34"/>
      <c r="B44" s="25" t="s">
        <v>238</v>
      </c>
      <c r="C44" s="82">
        <v>14.286629177256868</v>
      </c>
      <c r="D44" s="82">
        <v>3.9638058773314699</v>
      </c>
      <c r="E44" s="82">
        <v>5.3159338041658133</v>
      </c>
      <c r="F44" s="27"/>
      <c r="G44" s="28">
        <v>-62.790846334638964</v>
      </c>
      <c r="H44" s="29">
        <v>34.111860385671264</v>
      </c>
    </row>
    <row r="45" spans="1:8" x14ac:dyDescent="0.2">
      <c r="A45" s="30" t="s">
        <v>22</v>
      </c>
      <c r="B45" s="31" t="s">
        <v>3</v>
      </c>
      <c r="C45" s="80">
        <v>33.964077106086407</v>
      </c>
      <c r="D45" s="80">
        <v>29.893299271651248</v>
      </c>
      <c r="E45" s="83">
        <v>20.290301163406514</v>
      </c>
      <c r="F45" s="22" t="s">
        <v>237</v>
      </c>
      <c r="G45" s="37">
        <v>-40.259524496926588</v>
      </c>
      <c r="H45" s="33">
        <v>-32.124249722249814</v>
      </c>
    </row>
    <row r="46" spans="1:8" x14ac:dyDescent="0.2">
      <c r="A46" s="34"/>
      <c r="B46" s="25" t="s">
        <v>238</v>
      </c>
      <c r="C46" s="82">
        <v>12.297096323816318</v>
      </c>
      <c r="D46" s="82">
        <v>21.221275928881703</v>
      </c>
      <c r="E46" s="82">
        <v>10.910222109576901</v>
      </c>
      <c r="F46" s="27"/>
      <c r="G46" s="28">
        <v>-11.278062541914039</v>
      </c>
      <c r="H46" s="29">
        <v>-48.588284012045094</v>
      </c>
    </row>
    <row r="47" spans="1:8" x14ac:dyDescent="0.2">
      <c r="A47" s="30" t="s">
        <v>189</v>
      </c>
      <c r="B47" s="31" t="s">
        <v>3</v>
      </c>
      <c r="C47" s="80">
        <v>283.32529641478544</v>
      </c>
      <c r="D47" s="80">
        <v>475.55157261504689</v>
      </c>
      <c r="E47" s="83">
        <v>651.65789806835028</v>
      </c>
      <c r="F47" s="22" t="s">
        <v>237</v>
      </c>
      <c r="G47" s="23">
        <v>130.00342938469197</v>
      </c>
      <c r="H47" s="24">
        <v>37.032014106251154</v>
      </c>
    </row>
    <row r="48" spans="1:8" x14ac:dyDescent="0.2">
      <c r="A48" s="30"/>
      <c r="B48" s="25" t="s">
        <v>238</v>
      </c>
      <c r="C48" s="82">
        <v>149.32298593366261</v>
      </c>
      <c r="D48" s="82">
        <v>174.08157660594446</v>
      </c>
      <c r="E48" s="82">
        <v>265.58723038159377</v>
      </c>
      <c r="F48" s="27"/>
      <c r="G48" s="38">
        <v>77.860915867019997</v>
      </c>
      <c r="H48" s="24">
        <v>52.564812175836295</v>
      </c>
    </row>
    <row r="49" spans="1:8" x14ac:dyDescent="0.2">
      <c r="A49" s="39" t="s">
        <v>12</v>
      </c>
      <c r="B49" s="31" t="s">
        <v>3</v>
      </c>
      <c r="C49" s="80">
        <v>14.339730904194482</v>
      </c>
      <c r="D49" s="80">
        <v>25.186969873632851</v>
      </c>
      <c r="E49" s="83">
        <v>15.29034536763816</v>
      </c>
      <c r="F49" s="22" t="s">
        <v>237</v>
      </c>
      <c r="G49" s="37">
        <v>6.629235023968377</v>
      </c>
      <c r="H49" s="33">
        <v>-39.292636453085365</v>
      </c>
    </row>
    <row r="50" spans="1:8" x14ac:dyDescent="0.2">
      <c r="A50" s="34"/>
      <c r="B50" s="25" t="s">
        <v>238</v>
      </c>
      <c r="C50" s="82">
        <v>9.5335032489841218</v>
      </c>
      <c r="D50" s="82">
        <v>10.215436383958703</v>
      </c>
      <c r="E50" s="82">
        <v>7.1280342285577776</v>
      </c>
      <c r="F50" s="27"/>
      <c r="G50" s="28">
        <v>-25.231742808528097</v>
      </c>
      <c r="H50" s="29">
        <v>-30.222910107384862</v>
      </c>
    </row>
    <row r="51" spans="1:8" x14ac:dyDescent="0.2">
      <c r="A51" s="39" t="s">
        <v>23</v>
      </c>
      <c r="B51" s="31" t="s">
        <v>3</v>
      </c>
      <c r="C51" s="80">
        <v>106.80605752157329</v>
      </c>
      <c r="D51" s="80">
        <v>107.90494900501409</v>
      </c>
      <c r="E51" s="83">
        <v>106.87341591806069</v>
      </c>
      <c r="F51" s="22" t="s">
        <v>237</v>
      </c>
      <c r="G51" s="23">
        <v>6.3066082627187825E-2</v>
      </c>
      <c r="H51" s="24">
        <v>-0.9559645748087604</v>
      </c>
    </row>
    <row r="52" spans="1:8" x14ac:dyDescent="0.2">
      <c r="A52" s="34"/>
      <c r="B52" s="25" t="s">
        <v>238</v>
      </c>
      <c r="C52" s="82">
        <v>47.238515453709432</v>
      </c>
      <c r="D52" s="82">
        <v>50.060452908978554</v>
      </c>
      <c r="E52" s="82">
        <v>48.785936908742656</v>
      </c>
      <c r="F52" s="27"/>
      <c r="G52" s="38">
        <v>3.2757622464863374</v>
      </c>
      <c r="H52" s="24">
        <v>-2.545953794212096</v>
      </c>
    </row>
    <row r="53" spans="1:8" x14ac:dyDescent="0.2">
      <c r="A53" s="30" t="s">
        <v>24</v>
      </c>
      <c r="B53" s="31" t="s">
        <v>3</v>
      </c>
      <c r="C53" s="80">
        <v>218.20675856969842</v>
      </c>
      <c r="D53" s="80">
        <v>102.05992086087726</v>
      </c>
      <c r="E53" s="83">
        <v>80.881895638864563</v>
      </c>
      <c r="F53" s="22" t="s">
        <v>237</v>
      </c>
      <c r="G53" s="37">
        <v>-62.933368256313791</v>
      </c>
      <c r="H53" s="33">
        <v>-20.75057970197868</v>
      </c>
    </row>
    <row r="54" spans="1:8" ht="13.5" thickBot="1" x14ac:dyDescent="0.25">
      <c r="A54" s="41"/>
      <c r="B54" s="42" t="s">
        <v>238</v>
      </c>
      <c r="C54" s="86">
        <v>84.448083436346508</v>
      </c>
      <c r="D54" s="86">
        <v>91.221807756011884</v>
      </c>
      <c r="E54" s="86">
        <v>50.325379477276499</v>
      </c>
      <c r="F54" s="44"/>
      <c r="G54" s="45">
        <v>-40.406723954594305</v>
      </c>
      <c r="H54" s="46">
        <v>-44.83185466804143</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239</v>
      </c>
      <c r="H61" s="199">
        <v>14</v>
      </c>
    </row>
    <row r="62" spans="1:8" ht="12.75" customHeight="1" x14ac:dyDescent="0.2">
      <c r="A62" s="54" t="s">
        <v>240</v>
      </c>
      <c r="H62" s="200"/>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3" display="Tilbake til innholdsfortegnelsen" xr:uid="{00000000-0004-0000-09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8"/>
  <sheetViews>
    <sheetView showGridLines="0" showRowColHeaders="0" zoomScaleNormal="100" zoomScaleSheetLayoutView="75"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149</v>
      </c>
      <c r="B4" s="5"/>
      <c r="C4" s="5"/>
      <c r="D4" s="5"/>
      <c r="E4" s="5"/>
      <c r="F4" s="5"/>
      <c r="G4" s="5"/>
      <c r="H4" s="6"/>
    </row>
    <row r="5" spans="1:8" x14ac:dyDescent="0.2">
      <c r="A5" s="7"/>
      <c r="B5" s="8"/>
      <c r="C5" s="9"/>
      <c r="D5" s="8"/>
      <c r="E5" s="10"/>
      <c r="F5" s="11"/>
      <c r="G5" s="202" t="s">
        <v>1</v>
      </c>
      <c r="H5" s="203"/>
    </row>
    <row r="6" spans="1:8" x14ac:dyDescent="0.2">
      <c r="A6" s="12"/>
      <c r="B6" s="13"/>
      <c r="C6" s="14" t="s">
        <v>232</v>
      </c>
      <c r="D6" s="15" t="s">
        <v>233</v>
      </c>
      <c r="E6" s="15" t="s">
        <v>234</v>
      </c>
      <c r="F6" s="16"/>
      <c r="G6" s="17" t="s">
        <v>235</v>
      </c>
      <c r="H6" s="18" t="s">
        <v>236</v>
      </c>
    </row>
    <row r="7" spans="1:8" x14ac:dyDescent="0.2">
      <c r="A7" s="204" t="s">
        <v>44</v>
      </c>
      <c r="B7" s="19" t="s">
        <v>3</v>
      </c>
      <c r="C7" s="20">
        <v>130489.07753884791</v>
      </c>
      <c r="D7" s="20">
        <v>131285.51443171315</v>
      </c>
      <c r="E7" s="21">
        <v>137838.94035918851</v>
      </c>
      <c r="F7" s="22" t="s">
        <v>237</v>
      </c>
      <c r="G7" s="23">
        <v>5.6325502172030184</v>
      </c>
      <c r="H7" s="24">
        <v>4.9917357263996109</v>
      </c>
    </row>
    <row r="8" spans="1:8" x14ac:dyDescent="0.2">
      <c r="A8" s="205"/>
      <c r="B8" s="25" t="s">
        <v>238</v>
      </c>
      <c r="C8" s="26">
        <v>64737.309980990249</v>
      </c>
      <c r="D8" s="26">
        <v>62005.236871937072</v>
      </c>
      <c r="E8" s="26">
        <v>66159.205778553864</v>
      </c>
      <c r="F8" s="27"/>
      <c r="G8" s="28">
        <v>2.1964085285303838</v>
      </c>
      <c r="H8" s="29">
        <v>6.6993839813824394</v>
      </c>
    </row>
    <row r="9" spans="1:8" x14ac:dyDescent="0.2">
      <c r="A9" s="30" t="s">
        <v>18</v>
      </c>
      <c r="B9" s="31" t="s">
        <v>3</v>
      </c>
      <c r="C9" s="20">
        <v>12430.674886956522</v>
      </c>
      <c r="D9" s="20">
        <v>14911.881165217392</v>
      </c>
      <c r="E9" s="21">
        <v>14275.140892246003</v>
      </c>
      <c r="F9" s="22" t="s">
        <v>237</v>
      </c>
      <c r="G9" s="32">
        <v>14.838019834505317</v>
      </c>
      <c r="H9" s="33">
        <v>-4.2700197642173521</v>
      </c>
    </row>
    <row r="10" spans="1:8" x14ac:dyDescent="0.2">
      <c r="A10" s="34"/>
      <c r="B10" s="25" t="s">
        <v>238</v>
      </c>
      <c r="C10" s="26">
        <v>5314.0540521739131</v>
      </c>
      <c r="D10" s="26">
        <v>6198.0060347826093</v>
      </c>
      <c r="E10" s="26">
        <v>5988.6991682136522</v>
      </c>
      <c r="F10" s="27"/>
      <c r="G10" s="35">
        <v>12.695488405198859</v>
      </c>
      <c r="H10" s="29">
        <v>-3.3770032716061849</v>
      </c>
    </row>
    <row r="11" spans="1:8" x14ac:dyDescent="0.2">
      <c r="A11" s="30" t="s">
        <v>19</v>
      </c>
      <c r="B11" s="31" t="s">
        <v>3</v>
      </c>
      <c r="C11" s="20">
        <v>56876.582956521743</v>
      </c>
      <c r="D11" s="20">
        <v>56415.937217391307</v>
      </c>
      <c r="E11" s="21">
        <v>56309.981147412174</v>
      </c>
      <c r="F11" s="22" t="s">
        <v>237</v>
      </c>
      <c r="G11" s="37">
        <v>-0.99619523476418692</v>
      </c>
      <c r="H11" s="33">
        <v>-0.18781230128436732</v>
      </c>
    </row>
    <row r="12" spans="1:8" x14ac:dyDescent="0.2">
      <c r="A12" s="34"/>
      <c r="B12" s="25" t="s">
        <v>238</v>
      </c>
      <c r="C12" s="26">
        <v>28783.180173913046</v>
      </c>
      <c r="D12" s="26">
        <v>26067.686782608696</v>
      </c>
      <c r="E12" s="26">
        <v>26795.330560712173</v>
      </c>
      <c r="F12" s="27"/>
      <c r="G12" s="28">
        <v>-6.9062890243188377</v>
      </c>
      <c r="H12" s="29">
        <v>2.7913630548489294</v>
      </c>
    </row>
    <row r="13" spans="1:8" x14ac:dyDescent="0.2">
      <c r="A13" s="30" t="s">
        <v>20</v>
      </c>
      <c r="B13" s="31" t="s">
        <v>3</v>
      </c>
      <c r="C13" s="20">
        <v>3234.7537888198758</v>
      </c>
      <c r="D13" s="20">
        <v>3652.7796273291924</v>
      </c>
      <c r="E13" s="21">
        <v>3329.721896918069</v>
      </c>
      <c r="F13" s="22" t="s">
        <v>237</v>
      </c>
      <c r="G13" s="23">
        <v>2.9358682081593628</v>
      </c>
      <c r="H13" s="24">
        <v>-8.8441615254883033</v>
      </c>
    </row>
    <row r="14" spans="1:8" x14ac:dyDescent="0.2">
      <c r="A14" s="34"/>
      <c r="B14" s="25" t="s">
        <v>238</v>
      </c>
      <c r="C14" s="26">
        <v>1434.1334161490684</v>
      </c>
      <c r="D14" s="26">
        <v>1925.5175155279503</v>
      </c>
      <c r="E14" s="26">
        <v>1651.2050289105591</v>
      </c>
      <c r="F14" s="27"/>
      <c r="G14" s="38">
        <v>15.136082202475336</v>
      </c>
      <c r="H14" s="24">
        <v>-14.24616937551869</v>
      </c>
    </row>
    <row r="15" spans="1:8" x14ac:dyDescent="0.2">
      <c r="A15" s="30" t="s">
        <v>21</v>
      </c>
      <c r="B15" s="31" t="s">
        <v>3</v>
      </c>
      <c r="C15" s="20">
        <v>3121.8865217391303</v>
      </c>
      <c r="D15" s="20">
        <v>3363.6857246376812</v>
      </c>
      <c r="E15" s="21">
        <v>4554.9728167976182</v>
      </c>
      <c r="F15" s="22" t="s">
        <v>237</v>
      </c>
      <c r="G15" s="37">
        <v>45.904496690678855</v>
      </c>
      <c r="H15" s="33">
        <v>35.416123552632314</v>
      </c>
    </row>
    <row r="16" spans="1:8" x14ac:dyDescent="0.2">
      <c r="A16" s="34"/>
      <c r="B16" s="25" t="s">
        <v>238</v>
      </c>
      <c r="C16" s="26">
        <v>1376.5805797101448</v>
      </c>
      <c r="D16" s="26">
        <v>1710.1509420289854</v>
      </c>
      <c r="E16" s="26">
        <v>2203.434800098913</v>
      </c>
      <c r="F16" s="27"/>
      <c r="G16" s="28">
        <v>60.065805996106093</v>
      </c>
      <c r="H16" s="29">
        <v>28.844463137544892</v>
      </c>
    </row>
    <row r="17" spans="1:8" x14ac:dyDescent="0.2">
      <c r="A17" s="30" t="s">
        <v>22</v>
      </c>
      <c r="B17" s="31" t="s">
        <v>3</v>
      </c>
      <c r="C17" s="20">
        <v>548.88652173913044</v>
      </c>
      <c r="D17" s="20">
        <v>492.68572463768118</v>
      </c>
      <c r="E17" s="21">
        <v>208.69276598858423</v>
      </c>
      <c r="F17" s="22" t="s">
        <v>237</v>
      </c>
      <c r="G17" s="37">
        <v>-61.978886760172678</v>
      </c>
      <c r="H17" s="33">
        <v>-57.641807839661695</v>
      </c>
    </row>
    <row r="18" spans="1:8" x14ac:dyDescent="0.2">
      <c r="A18" s="34"/>
      <c r="B18" s="25" t="s">
        <v>238</v>
      </c>
      <c r="C18" s="26">
        <v>176.58057971014495</v>
      </c>
      <c r="D18" s="26">
        <v>1364.1509420289854</v>
      </c>
      <c r="E18" s="26">
        <v>163.43480009891306</v>
      </c>
      <c r="F18" s="27"/>
      <c r="G18" s="28">
        <v>-7.4446349835358632</v>
      </c>
      <c r="H18" s="29">
        <v>-88.019302332055247</v>
      </c>
    </row>
    <row r="19" spans="1:8" x14ac:dyDescent="0.2">
      <c r="A19" s="30" t="s">
        <v>189</v>
      </c>
      <c r="B19" s="31" t="s">
        <v>3</v>
      </c>
      <c r="C19" s="20">
        <v>38409.884472049685</v>
      </c>
      <c r="D19" s="20">
        <v>35585.449068322981</v>
      </c>
      <c r="E19" s="21">
        <v>38622.583323690757</v>
      </c>
      <c r="F19" s="22" t="s">
        <v>237</v>
      </c>
      <c r="G19" s="23">
        <v>0.55376071697340024</v>
      </c>
      <c r="H19" s="24">
        <v>8.5347644469416934</v>
      </c>
    </row>
    <row r="20" spans="1:8" x14ac:dyDescent="0.2">
      <c r="A20" s="30"/>
      <c r="B20" s="25" t="s">
        <v>238</v>
      </c>
      <c r="C20" s="26">
        <v>20363.833540372671</v>
      </c>
      <c r="D20" s="26">
        <v>17019.293788819876</v>
      </c>
      <c r="E20" s="26">
        <v>19095.012572276399</v>
      </c>
      <c r="F20" s="27"/>
      <c r="G20" s="38">
        <v>-6.2307569229572977</v>
      </c>
      <c r="H20" s="24">
        <v>12.19626859499941</v>
      </c>
    </row>
    <row r="21" spans="1:8" x14ac:dyDescent="0.2">
      <c r="A21" s="39" t="s">
        <v>12</v>
      </c>
      <c r="B21" s="31" t="s">
        <v>3</v>
      </c>
      <c r="C21" s="20">
        <v>407.13191304347828</v>
      </c>
      <c r="D21" s="20">
        <v>448.41143478260869</v>
      </c>
      <c r="E21" s="21">
        <v>461.78269167422354</v>
      </c>
      <c r="F21" s="22" t="s">
        <v>237</v>
      </c>
      <c r="G21" s="37">
        <v>13.423359083351698</v>
      </c>
      <c r="H21" s="33">
        <v>2.9819170195999334</v>
      </c>
    </row>
    <row r="22" spans="1:8" x14ac:dyDescent="0.2">
      <c r="A22" s="34"/>
      <c r="B22" s="25" t="s">
        <v>238</v>
      </c>
      <c r="C22" s="26">
        <v>192.34834782608695</v>
      </c>
      <c r="D22" s="26">
        <v>241.89056521739133</v>
      </c>
      <c r="E22" s="26">
        <v>237.86088005934783</v>
      </c>
      <c r="F22" s="27"/>
      <c r="G22" s="28">
        <v>23.661514511375657</v>
      </c>
      <c r="H22" s="29">
        <v>-1.6659124982497531</v>
      </c>
    </row>
    <row r="23" spans="1:8" x14ac:dyDescent="0.2">
      <c r="A23" s="39" t="s">
        <v>23</v>
      </c>
      <c r="B23" s="31" t="s">
        <v>3</v>
      </c>
      <c r="C23" s="20">
        <v>6115.8865217391303</v>
      </c>
      <c r="D23" s="20">
        <v>6141.6857246376812</v>
      </c>
      <c r="E23" s="21">
        <v>6547.8271207393018</v>
      </c>
      <c r="F23" s="22" t="s">
        <v>237</v>
      </c>
      <c r="G23" s="23">
        <v>7.0625999593815862</v>
      </c>
      <c r="H23" s="24">
        <v>6.6128651694495488</v>
      </c>
    </row>
    <row r="24" spans="1:8" x14ac:dyDescent="0.2">
      <c r="A24" s="34"/>
      <c r="B24" s="25" t="s">
        <v>238</v>
      </c>
      <c r="C24" s="26">
        <v>3035.5805797101448</v>
      </c>
      <c r="D24" s="26">
        <v>2986.1509420289854</v>
      </c>
      <c r="E24" s="26">
        <v>3205.434800098913</v>
      </c>
      <c r="F24" s="27"/>
      <c r="G24" s="28">
        <v>5.5954442957000055</v>
      </c>
      <c r="H24" s="29">
        <v>7.3433614819528259</v>
      </c>
    </row>
    <row r="25" spans="1:8" x14ac:dyDescent="0.2">
      <c r="A25" s="30" t="s">
        <v>24</v>
      </c>
      <c r="B25" s="31" t="s">
        <v>3</v>
      </c>
      <c r="C25" s="20">
        <v>16033.773043478261</v>
      </c>
      <c r="D25" s="20">
        <v>17105.371449275364</v>
      </c>
      <c r="E25" s="21">
        <v>25982.907893637883</v>
      </c>
      <c r="F25" s="22" t="s">
        <v>237</v>
      </c>
      <c r="G25" s="23">
        <v>62.051114377014528</v>
      </c>
      <c r="H25" s="24">
        <v>51.899115261473014</v>
      </c>
    </row>
    <row r="26" spans="1:8" ht="13.5" thickBot="1" x14ac:dyDescent="0.25">
      <c r="A26" s="41"/>
      <c r="B26" s="42" t="s">
        <v>238</v>
      </c>
      <c r="C26" s="43">
        <v>7179.1611594202896</v>
      </c>
      <c r="D26" s="43">
        <v>7491.3018840579707</v>
      </c>
      <c r="E26" s="43">
        <v>11462.869600197826</v>
      </c>
      <c r="F26" s="44"/>
      <c r="G26" s="45">
        <v>59.668648546168612</v>
      </c>
      <c r="H26" s="46">
        <v>53.015721133754312</v>
      </c>
    </row>
    <row r="31" spans="1:8" x14ac:dyDescent="0.2">
      <c r="A31" s="47"/>
      <c r="B31" s="48"/>
      <c r="C31" s="49"/>
      <c r="D31" s="55"/>
      <c r="E31" s="49"/>
      <c r="F31" s="49"/>
      <c r="G31" s="50"/>
      <c r="H31" s="51"/>
    </row>
    <row r="32" spans="1:8" ht="16.5" thickBot="1" x14ac:dyDescent="0.3">
      <c r="A32" s="4" t="s">
        <v>99</v>
      </c>
      <c r="B32" s="5"/>
      <c r="C32" s="5"/>
      <c r="D32" s="5"/>
      <c r="E32" s="5"/>
      <c r="F32" s="5"/>
      <c r="G32" s="5"/>
      <c r="H32" s="6"/>
    </row>
    <row r="33" spans="1:8" x14ac:dyDescent="0.2">
      <c r="A33" s="7"/>
      <c r="B33" s="8"/>
      <c r="C33" s="208" t="s">
        <v>16</v>
      </c>
      <c r="D33" s="202"/>
      <c r="E33" s="202"/>
      <c r="F33" s="209"/>
      <c r="G33" s="202" t="s">
        <v>1</v>
      </c>
      <c r="H33" s="203"/>
    </row>
    <row r="34" spans="1:8" x14ac:dyDescent="0.2">
      <c r="A34" s="12"/>
      <c r="B34" s="13"/>
      <c r="C34" s="14" t="s">
        <v>232</v>
      </c>
      <c r="D34" s="15" t="s">
        <v>233</v>
      </c>
      <c r="E34" s="15" t="s">
        <v>234</v>
      </c>
      <c r="F34" s="16"/>
      <c r="G34" s="17" t="s">
        <v>235</v>
      </c>
      <c r="H34" s="18" t="s">
        <v>236</v>
      </c>
    </row>
    <row r="35" spans="1:8" ht="12.75" customHeight="1" x14ac:dyDescent="0.2">
      <c r="A35" s="204" t="s">
        <v>44</v>
      </c>
      <c r="B35" s="19" t="s">
        <v>3</v>
      </c>
      <c r="C35" s="80">
        <v>6096.2289068941482</v>
      </c>
      <c r="D35" s="80">
        <v>6018.8124026764308</v>
      </c>
      <c r="E35" s="83">
        <v>6293.6287613319364</v>
      </c>
      <c r="F35" s="22" t="s">
        <v>237</v>
      </c>
      <c r="G35" s="23">
        <v>3.238064998093364</v>
      </c>
      <c r="H35" s="24">
        <v>4.5659565420796469</v>
      </c>
    </row>
    <row r="36" spans="1:8" ht="12.75" customHeight="1" x14ac:dyDescent="0.2">
      <c r="A36" s="205"/>
      <c r="B36" s="25" t="s">
        <v>238</v>
      </c>
      <c r="C36" s="82">
        <v>3061.3129524044061</v>
      </c>
      <c r="D36" s="82">
        <v>2727.6749200331592</v>
      </c>
      <c r="E36" s="82">
        <v>2948.0554124795676</v>
      </c>
      <c r="F36" s="27"/>
      <c r="G36" s="28">
        <v>-3.6996393928260147</v>
      </c>
      <c r="H36" s="29">
        <v>8.0794265778463483</v>
      </c>
    </row>
    <row r="37" spans="1:8" x14ac:dyDescent="0.2">
      <c r="A37" s="30" t="s">
        <v>18</v>
      </c>
      <c r="B37" s="31" t="s">
        <v>3</v>
      </c>
      <c r="C37" s="80">
        <v>2186.7087796288642</v>
      </c>
      <c r="D37" s="80">
        <v>1995.7239796712192</v>
      </c>
      <c r="E37" s="83">
        <v>2022.2153551014815</v>
      </c>
      <c r="F37" s="22" t="s">
        <v>237</v>
      </c>
      <c r="G37" s="32">
        <v>-7.5224202719532371</v>
      </c>
      <c r="H37" s="33">
        <v>1.3274067807025318</v>
      </c>
    </row>
    <row r="38" spans="1:8" x14ac:dyDescent="0.2">
      <c r="A38" s="34"/>
      <c r="B38" s="25" t="s">
        <v>238</v>
      </c>
      <c r="C38" s="82">
        <v>1096.8036028622785</v>
      </c>
      <c r="D38" s="82">
        <v>979.78045675172575</v>
      </c>
      <c r="E38" s="82">
        <v>999.8544588939917</v>
      </c>
      <c r="F38" s="27"/>
      <c r="G38" s="35">
        <v>-8.8392437547873612</v>
      </c>
      <c r="H38" s="29">
        <v>2.0488265512885988</v>
      </c>
    </row>
    <row r="39" spans="1:8" x14ac:dyDescent="0.2">
      <c r="A39" s="30" t="s">
        <v>19</v>
      </c>
      <c r="B39" s="31" t="s">
        <v>3</v>
      </c>
      <c r="C39" s="80">
        <v>2512.6743999063697</v>
      </c>
      <c r="D39" s="80">
        <v>2750.8206373646663</v>
      </c>
      <c r="E39" s="83">
        <v>2725.7770701544705</v>
      </c>
      <c r="F39" s="22" t="s">
        <v>237</v>
      </c>
      <c r="G39" s="37">
        <v>8.4811096199349123</v>
      </c>
      <c r="H39" s="33">
        <v>-0.91040349450729252</v>
      </c>
    </row>
    <row r="40" spans="1:8" x14ac:dyDescent="0.2">
      <c r="A40" s="34"/>
      <c r="B40" s="25" t="s">
        <v>238</v>
      </c>
      <c r="C40" s="82">
        <v>1231.0200853241452</v>
      </c>
      <c r="D40" s="82">
        <v>1182.5672374315732</v>
      </c>
      <c r="E40" s="82">
        <v>1221.6973477100596</v>
      </c>
      <c r="F40" s="27"/>
      <c r="G40" s="28">
        <v>-0.75731807508492466</v>
      </c>
      <c r="H40" s="29">
        <v>3.308912088878202</v>
      </c>
    </row>
    <row r="41" spans="1:8" x14ac:dyDescent="0.2">
      <c r="A41" s="30" t="s">
        <v>20</v>
      </c>
      <c r="B41" s="31" t="s">
        <v>3</v>
      </c>
      <c r="C41" s="80">
        <v>59.419368311101771</v>
      </c>
      <c r="D41" s="80">
        <v>65.364362678259383</v>
      </c>
      <c r="E41" s="83">
        <v>60.88518038848094</v>
      </c>
      <c r="F41" s="22" t="s">
        <v>237</v>
      </c>
      <c r="G41" s="23">
        <v>2.466892730506018</v>
      </c>
      <c r="H41" s="24">
        <v>-6.8526366757772195</v>
      </c>
    </row>
    <row r="42" spans="1:8" x14ac:dyDescent="0.2">
      <c r="A42" s="34"/>
      <c r="B42" s="25" t="s">
        <v>238</v>
      </c>
      <c r="C42" s="82">
        <v>28.812136147838217</v>
      </c>
      <c r="D42" s="82">
        <v>33.989369333151259</v>
      </c>
      <c r="E42" s="82">
        <v>30.914193707859052</v>
      </c>
      <c r="F42" s="27"/>
      <c r="G42" s="38">
        <v>7.2957365925072111</v>
      </c>
      <c r="H42" s="24">
        <v>-9.047463032192411</v>
      </c>
    </row>
    <row r="43" spans="1:8" x14ac:dyDescent="0.2">
      <c r="A43" s="30" t="s">
        <v>21</v>
      </c>
      <c r="B43" s="31" t="s">
        <v>3</v>
      </c>
      <c r="C43" s="80">
        <v>28.451073242228507</v>
      </c>
      <c r="D43" s="80">
        <v>34.491750088898648</v>
      </c>
      <c r="E43" s="83">
        <v>46.16768831851082</v>
      </c>
      <c r="F43" s="22" t="s">
        <v>237</v>
      </c>
      <c r="G43" s="37">
        <v>62.270463140161723</v>
      </c>
      <c r="H43" s="33">
        <v>33.851394027611633</v>
      </c>
    </row>
    <row r="44" spans="1:8" x14ac:dyDescent="0.2">
      <c r="A44" s="34"/>
      <c r="B44" s="25" t="s">
        <v>238</v>
      </c>
      <c r="C44" s="82">
        <v>13.689972787424647</v>
      </c>
      <c r="D44" s="82">
        <v>17.233075803783503</v>
      </c>
      <c r="E44" s="82">
        <v>22.77556690797153</v>
      </c>
      <c r="F44" s="27"/>
      <c r="G44" s="28">
        <v>66.366779990189173</v>
      </c>
      <c r="H44" s="29">
        <v>32.161937702213208</v>
      </c>
    </row>
    <row r="45" spans="1:8" x14ac:dyDescent="0.2">
      <c r="A45" s="30" t="s">
        <v>22</v>
      </c>
      <c r="B45" s="31" t="s">
        <v>3</v>
      </c>
      <c r="C45" s="80">
        <v>3.8473118467760594</v>
      </c>
      <c r="D45" s="80">
        <v>3.611154297253091</v>
      </c>
      <c r="E45" s="83">
        <v>1.363702766719918</v>
      </c>
      <c r="F45" s="22" t="s">
        <v>237</v>
      </c>
      <c r="G45" s="37">
        <v>-64.554400032254648</v>
      </c>
      <c r="H45" s="33">
        <v>-62.236375007369517</v>
      </c>
    </row>
    <row r="46" spans="1:8" x14ac:dyDescent="0.2">
      <c r="A46" s="34"/>
      <c r="B46" s="25" t="s">
        <v>238</v>
      </c>
      <c r="C46" s="82">
        <v>1.3687158072301762</v>
      </c>
      <c r="D46" s="82">
        <v>20.280358463466754</v>
      </c>
      <c r="E46" s="82">
        <v>1.2917868485447537</v>
      </c>
      <c r="F46" s="27"/>
      <c r="G46" s="28">
        <v>-5.6205209495681174</v>
      </c>
      <c r="H46" s="29">
        <v>-93.630354952197749</v>
      </c>
    </row>
    <row r="47" spans="1:8" x14ac:dyDescent="0.2">
      <c r="A47" s="30" t="s">
        <v>189</v>
      </c>
      <c r="B47" s="31" t="s">
        <v>3</v>
      </c>
      <c r="C47" s="80">
        <v>672.03403952948133</v>
      </c>
      <c r="D47" s="80">
        <v>516.77609510899015</v>
      </c>
      <c r="E47" s="83">
        <v>539.47947009400389</v>
      </c>
      <c r="F47" s="22" t="s">
        <v>237</v>
      </c>
      <c r="G47" s="23">
        <v>-19.724383236343854</v>
      </c>
      <c r="H47" s="24">
        <v>4.3932711284227395</v>
      </c>
    </row>
    <row r="48" spans="1:8" x14ac:dyDescent="0.2">
      <c r="A48" s="30"/>
      <c r="B48" s="25" t="s">
        <v>238</v>
      </c>
      <c r="C48" s="82">
        <v>398.26716816530961</v>
      </c>
      <c r="D48" s="82">
        <v>257.92471605673222</v>
      </c>
      <c r="E48" s="82">
        <v>284.20678107240411</v>
      </c>
      <c r="F48" s="27"/>
      <c r="G48" s="38">
        <v>-28.639163910584315</v>
      </c>
      <c r="H48" s="24">
        <v>10.189820276817116</v>
      </c>
    </row>
    <row r="49" spans="1:8" x14ac:dyDescent="0.2">
      <c r="A49" s="39" t="s">
        <v>12</v>
      </c>
      <c r="B49" s="31" t="s">
        <v>3</v>
      </c>
      <c r="C49" s="80">
        <v>6.6752799770858973</v>
      </c>
      <c r="D49" s="80">
        <v>9.1074185128509839</v>
      </c>
      <c r="E49" s="83">
        <v>8.4340858367102207</v>
      </c>
      <c r="F49" s="22" t="s">
        <v>237</v>
      </c>
      <c r="G49" s="37">
        <v>26.348046309094769</v>
      </c>
      <c r="H49" s="33">
        <v>-7.3932330571024067</v>
      </c>
    </row>
    <row r="50" spans="1:8" x14ac:dyDescent="0.2">
      <c r="A50" s="34"/>
      <c r="B50" s="25" t="s">
        <v>238</v>
      </c>
      <c r="C50" s="82">
        <v>2.4798308702856904</v>
      </c>
      <c r="D50" s="82">
        <v>3.7364384522719054</v>
      </c>
      <c r="E50" s="82">
        <v>3.3438745985649039</v>
      </c>
      <c r="F50" s="27"/>
      <c r="G50" s="28">
        <v>34.842849108482596</v>
      </c>
      <c r="H50" s="29">
        <v>-10.506364783509454</v>
      </c>
    </row>
    <row r="51" spans="1:8" x14ac:dyDescent="0.2">
      <c r="A51" s="39" t="s">
        <v>23</v>
      </c>
      <c r="B51" s="31" t="s">
        <v>3</v>
      </c>
      <c r="C51" s="80">
        <v>160.89232808708007</v>
      </c>
      <c r="D51" s="80">
        <v>160.2638885958153</v>
      </c>
      <c r="E51" s="83">
        <v>162.94647477689529</v>
      </c>
      <c r="F51" s="22" t="s">
        <v>237</v>
      </c>
      <c r="G51" s="23">
        <v>1.276721341681025</v>
      </c>
      <c r="H51" s="24">
        <v>1.6738556667905726</v>
      </c>
    </row>
    <row r="52" spans="1:8" x14ac:dyDescent="0.2">
      <c r="A52" s="34"/>
      <c r="B52" s="25" t="s">
        <v>238</v>
      </c>
      <c r="C52" s="82">
        <v>77.169647780249136</v>
      </c>
      <c r="D52" s="82">
        <v>74.634805724924348</v>
      </c>
      <c r="E52" s="82">
        <v>76.626214171278519</v>
      </c>
      <c r="F52" s="27"/>
      <c r="G52" s="28">
        <v>-0.70420641353466351</v>
      </c>
      <c r="H52" s="29">
        <v>2.6682034300373942</v>
      </c>
    </row>
    <row r="53" spans="1:8" x14ac:dyDescent="0.2">
      <c r="A53" s="30" t="s">
        <v>24</v>
      </c>
      <c r="B53" s="31" t="s">
        <v>3</v>
      </c>
      <c r="C53" s="80">
        <v>465.52632636516074</v>
      </c>
      <c r="D53" s="80">
        <v>482.65311635847695</v>
      </c>
      <c r="E53" s="83">
        <v>853.06660384684631</v>
      </c>
      <c r="F53" s="22" t="s">
        <v>237</v>
      </c>
      <c r="G53" s="23">
        <v>83.247768285761225</v>
      </c>
      <c r="H53" s="24">
        <v>76.745280395797806</v>
      </c>
    </row>
    <row r="54" spans="1:8" ht="13.5" thickBot="1" x14ac:dyDescent="0.25">
      <c r="A54" s="41"/>
      <c r="B54" s="42" t="s">
        <v>238</v>
      </c>
      <c r="C54" s="86">
        <v>211.70179265964489</v>
      </c>
      <c r="D54" s="86">
        <v>157.52846201552978</v>
      </c>
      <c r="E54" s="86">
        <v>307.34518856889332</v>
      </c>
      <c r="F54" s="44"/>
      <c r="G54" s="45">
        <v>45.178359005686502</v>
      </c>
      <c r="H54" s="46">
        <v>95.104544687673013</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239</v>
      </c>
      <c r="G61" s="53"/>
      <c r="H61" s="207">
        <v>15</v>
      </c>
    </row>
    <row r="62" spans="1:8" ht="12.75" customHeight="1" x14ac:dyDescent="0.2">
      <c r="A62" s="54" t="s">
        <v>240</v>
      </c>
      <c r="G62" s="53"/>
      <c r="H62" s="200"/>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5" display="Tilbake til innholdsfortegnelsen" xr:uid="{00000000-0004-0000-0A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68"/>
  <sheetViews>
    <sheetView showGridLines="0" showRowColHeaders="0" zoomScaleNormal="100" zoomScaleSheetLayoutView="75"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150</v>
      </c>
      <c r="B4" s="5"/>
      <c r="C4" s="5"/>
      <c r="D4" s="5"/>
      <c r="E4" s="5"/>
      <c r="F4" s="5"/>
      <c r="G4" s="5"/>
      <c r="H4" s="6"/>
    </row>
    <row r="5" spans="1:8" x14ac:dyDescent="0.2">
      <c r="A5" s="7"/>
      <c r="B5" s="8"/>
      <c r="C5" s="9"/>
      <c r="D5" s="8"/>
      <c r="E5" s="10"/>
      <c r="F5" s="11"/>
      <c r="G5" s="202" t="s">
        <v>1</v>
      </c>
      <c r="H5" s="203"/>
    </row>
    <row r="6" spans="1:8" x14ac:dyDescent="0.2">
      <c r="A6" s="12"/>
      <c r="B6" s="13"/>
      <c r="C6" s="14" t="s">
        <v>232</v>
      </c>
      <c r="D6" s="15" t="s">
        <v>233</v>
      </c>
      <c r="E6" s="15" t="s">
        <v>234</v>
      </c>
      <c r="F6" s="16"/>
      <c r="G6" s="17" t="s">
        <v>235</v>
      </c>
      <c r="H6" s="18" t="s">
        <v>236</v>
      </c>
    </row>
    <row r="7" spans="1:8" ht="12.75" customHeight="1" x14ac:dyDescent="0.2">
      <c r="A7" s="204" t="s">
        <v>45</v>
      </c>
      <c r="B7" s="19" t="s">
        <v>3</v>
      </c>
      <c r="C7" s="20">
        <v>18679.167529953433</v>
      </c>
      <c r="D7" s="20">
        <v>16571.543347459843</v>
      </c>
      <c r="E7" s="21">
        <v>19237.156891315241</v>
      </c>
      <c r="F7" s="22" t="s">
        <v>237</v>
      </c>
      <c r="G7" s="23">
        <v>2.9872282073975214</v>
      </c>
      <c r="H7" s="24">
        <v>16.085487561205298</v>
      </c>
    </row>
    <row r="8" spans="1:8" ht="12.75" customHeight="1" x14ac:dyDescent="0.2">
      <c r="A8" s="205"/>
      <c r="B8" s="25" t="s">
        <v>238</v>
      </c>
      <c r="C8" s="26">
        <v>9512.47684821849</v>
      </c>
      <c r="D8" s="26">
        <v>7919.3159106367393</v>
      </c>
      <c r="E8" s="26">
        <v>9385.896054622508</v>
      </c>
      <c r="F8" s="27"/>
      <c r="G8" s="28">
        <v>-1.3306817521420555</v>
      </c>
      <c r="H8" s="29">
        <v>18.519025639777141</v>
      </c>
    </row>
    <row r="9" spans="1:8" x14ac:dyDescent="0.2">
      <c r="A9" s="30" t="s">
        <v>18</v>
      </c>
      <c r="B9" s="31" t="s">
        <v>3</v>
      </c>
      <c r="C9" s="20">
        <v>2277.1434434782609</v>
      </c>
      <c r="D9" s="20">
        <v>2580.9849043478262</v>
      </c>
      <c r="E9" s="21">
        <v>2745.6388761381722</v>
      </c>
      <c r="F9" s="22" t="s">
        <v>237</v>
      </c>
      <c r="G9" s="32">
        <v>20.573821732736349</v>
      </c>
      <c r="H9" s="33">
        <v>6.379501542724114</v>
      </c>
    </row>
    <row r="10" spans="1:8" x14ac:dyDescent="0.2">
      <c r="A10" s="34"/>
      <c r="B10" s="25" t="s">
        <v>238</v>
      </c>
      <c r="C10" s="26">
        <v>833.01725217391299</v>
      </c>
      <c r="D10" s="26">
        <v>956.56890434782611</v>
      </c>
      <c r="E10" s="26">
        <v>1013.1573951102608</v>
      </c>
      <c r="F10" s="27"/>
      <c r="G10" s="35">
        <v>21.62501946583204</v>
      </c>
      <c r="H10" s="29">
        <v>5.915777787175287</v>
      </c>
    </row>
    <row r="11" spans="1:8" x14ac:dyDescent="0.2">
      <c r="A11" s="30" t="s">
        <v>19</v>
      </c>
      <c r="B11" s="31" t="s">
        <v>3</v>
      </c>
      <c r="C11" s="20">
        <v>5894.81147826087</v>
      </c>
      <c r="D11" s="20">
        <v>4867.6163478260869</v>
      </c>
      <c r="E11" s="21">
        <v>4870.9384470238783</v>
      </c>
      <c r="F11" s="22" t="s">
        <v>237</v>
      </c>
      <c r="G11" s="37">
        <v>-17.369054718931608</v>
      </c>
      <c r="H11" s="33">
        <v>6.8248994177096733E-2</v>
      </c>
    </row>
    <row r="12" spans="1:8" x14ac:dyDescent="0.2">
      <c r="A12" s="34"/>
      <c r="B12" s="25" t="s">
        <v>238</v>
      </c>
      <c r="C12" s="26">
        <v>3613.7241739130432</v>
      </c>
      <c r="D12" s="26">
        <v>2502.8963478260871</v>
      </c>
      <c r="E12" s="26">
        <v>2646.8579837008692</v>
      </c>
      <c r="F12" s="27"/>
      <c r="G12" s="28">
        <v>-26.755395367245853</v>
      </c>
      <c r="H12" s="29">
        <v>5.751801747596204</v>
      </c>
    </row>
    <row r="13" spans="1:8" x14ac:dyDescent="0.2">
      <c r="A13" s="30" t="s">
        <v>20</v>
      </c>
      <c r="B13" s="31" t="s">
        <v>3</v>
      </c>
      <c r="C13" s="20">
        <v>1345.5768944099379</v>
      </c>
      <c r="D13" s="20">
        <v>1141.9125465838508</v>
      </c>
      <c r="E13" s="21">
        <v>1018.8095419642565</v>
      </c>
      <c r="F13" s="22" t="s">
        <v>237</v>
      </c>
      <c r="G13" s="23">
        <v>-24.284554364986732</v>
      </c>
      <c r="H13" s="24">
        <v>-10.780423158311876</v>
      </c>
    </row>
    <row r="14" spans="1:8" x14ac:dyDescent="0.2">
      <c r="A14" s="34"/>
      <c r="B14" s="25" t="s">
        <v>238</v>
      </c>
      <c r="C14" s="26">
        <v>635.20198757763978</v>
      </c>
      <c r="D14" s="26">
        <v>585.56968944099378</v>
      </c>
      <c r="E14" s="26">
        <v>507.83713509565217</v>
      </c>
      <c r="F14" s="27"/>
      <c r="G14" s="38">
        <v>-20.051079022547924</v>
      </c>
      <c r="H14" s="24">
        <v>-13.274688862319351</v>
      </c>
    </row>
    <row r="15" spans="1:8" x14ac:dyDescent="0.2">
      <c r="A15" s="30" t="s">
        <v>21</v>
      </c>
      <c r="B15" s="31" t="s">
        <v>3</v>
      </c>
      <c r="C15" s="20">
        <v>407.91826086956524</v>
      </c>
      <c r="D15" s="20">
        <v>405.30782608695654</v>
      </c>
      <c r="E15" s="21">
        <v>509.59311353135536</v>
      </c>
      <c r="F15" s="22" t="s">
        <v>237</v>
      </c>
      <c r="G15" s="37">
        <v>24.925300584741734</v>
      </c>
      <c r="H15" s="33">
        <v>25.729897310698618</v>
      </c>
    </row>
    <row r="16" spans="1:8" x14ac:dyDescent="0.2">
      <c r="A16" s="34"/>
      <c r="B16" s="25" t="s">
        <v>238</v>
      </c>
      <c r="C16" s="26">
        <v>179.93391304347824</v>
      </c>
      <c r="D16" s="26">
        <v>195.70782608695652</v>
      </c>
      <c r="E16" s="26">
        <v>238.53583106956523</v>
      </c>
      <c r="F16" s="27"/>
      <c r="G16" s="28">
        <v>32.568578671396295</v>
      </c>
      <c r="H16" s="29">
        <v>21.88364453222195</v>
      </c>
    </row>
    <row r="17" spans="1:8" x14ac:dyDescent="0.2">
      <c r="A17" s="30" t="s">
        <v>22</v>
      </c>
      <c r="B17" s="31" t="s">
        <v>3</v>
      </c>
      <c r="C17" s="20">
        <v>440.91826086956524</v>
      </c>
      <c r="D17" s="20">
        <v>382.30782608695654</v>
      </c>
      <c r="E17" s="21">
        <v>375.62990189498157</v>
      </c>
      <c r="F17" s="22" t="s">
        <v>237</v>
      </c>
      <c r="G17" s="37">
        <v>-14.807361084529376</v>
      </c>
      <c r="H17" s="33">
        <v>-1.7467401230902482</v>
      </c>
    </row>
    <row r="18" spans="1:8" x14ac:dyDescent="0.2">
      <c r="A18" s="34"/>
      <c r="B18" s="25" t="s">
        <v>238</v>
      </c>
      <c r="C18" s="26">
        <v>153.93391304347827</v>
      </c>
      <c r="D18" s="26">
        <v>228.70782608695652</v>
      </c>
      <c r="E18" s="26">
        <v>181.53583106956523</v>
      </c>
      <c r="F18" s="27"/>
      <c r="G18" s="28">
        <v>17.931018240464567</v>
      </c>
      <c r="H18" s="29">
        <v>-20.625439813089784</v>
      </c>
    </row>
    <row r="19" spans="1:8" x14ac:dyDescent="0.2">
      <c r="A19" s="30" t="s">
        <v>189</v>
      </c>
      <c r="B19" s="31" t="s">
        <v>3</v>
      </c>
      <c r="C19" s="20">
        <v>5269.4422360248445</v>
      </c>
      <c r="D19" s="20">
        <v>4367.781366459627</v>
      </c>
      <c r="E19" s="21">
        <v>5687.1310521169808</v>
      </c>
      <c r="F19" s="22" t="s">
        <v>237</v>
      </c>
      <c r="G19" s="23">
        <v>7.9266229210481356</v>
      </c>
      <c r="H19" s="24">
        <v>30.206404006132146</v>
      </c>
    </row>
    <row r="20" spans="1:8" x14ac:dyDescent="0.2">
      <c r="A20" s="30"/>
      <c r="B20" s="25" t="s">
        <v>238</v>
      </c>
      <c r="C20" s="26">
        <v>2723.0049689440993</v>
      </c>
      <c r="D20" s="26">
        <v>2018.9242236024845</v>
      </c>
      <c r="E20" s="26">
        <v>2724.5928377391306</v>
      </c>
      <c r="F20" s="27"/>
      <c r="G20" s="38">
        <v>5.8313106775088386E-2</v>
      </c>
      <c r="H20" s="24">
        <v>34.952704310886929</v>
      </c>
    </row>
    <row r="21" spans="1:8" x14ac:dyDescent="0.2">
      <c r="A21" s="39" t="s">
        <v>12</v>
      </c>
      <c r="B21" s="31" t="s">
        <v>3</v>
      </c>
      <c r="C21" s="20">
        <v>41.150956521739133</v>
      </c>
      <c r="D21" s="20">
        <v>47.384695652173917</v>
      </c>
      <c r="E21" s="21">
        <v>47.546092667158241</v>
      </c>
      <c r="F21" s="22" t="s">
        <v>237</v>
      </c>
      <c r="G21" s="37">
        <v>15.540674351131315</v>
      </c>
      <c r="H21" s="33">
        <v>0.34061000659168883</v>
      </c>
    </row>
    <row r="22" spans="1:8" x14ac:dyDescent="0.2">
      <c r="A22" s="34"/>
      <c r="B22" s="25" t="s">
        <v>238</v>
      </c>
      <c r="C22" s="26">
        <v>21.560347826086957</v>
      </c>
      <c r="D22" s="26">
        <v>35.824695652173915</v>
      </c>
      <c r="E22" s="26">
        <v>31.321498641739129</v>
      </c>
      <c r="F22" s="27"/>
      <c r="G22" s="28">
        <v>45.273624036072647</v>
      </c>
      <c r="H22" s="29">
        <v>-12.57009146471708</v>
      </c>
    </row>
    <row r="23" spans="1:8" x14ac:dyDescent="0.2">
      <c r="A23" s="39" t="s">
        <v>23</v>
      </c>
      <c r="B23" s="31" t="s">
        <v>3</v>
      </c>
      <c r="C23" s="20">
        <v>1789.9182608695653</v>
      </c>
      <c r="D23" s="20">
        <v>1685.3078260869565</v>
      </c>
      <c r="E23" s="21">
        <v>1649.3273516478273</v>
      </c>
      <c r="F23" s="22" t="s">
        <v>237</v>
      </c>
      <c r="G23" s="23">
        <v>-7.8545994135752863</v>
      </c>
      <c r="H23" s="24">
        <v>-2.1349497036793963</v>
      </c>
    </row>
    <row r="24" spans="1:8" x14ac:dyDescent="0.2">
      <c r="A24" s="34"/>
      <c r="B24" s="25" t="s">
        <v>238</v>
      </c>
      <c r="C24" s="26">
        <v>865.93391304347824</v>
      </c>
      <c r="D24" s="26">
        <v>831.70782608695652</v>
      </c>
      <c r="E24" s="26">
        <v>808.53583106956523</v>
      </c>
      <c r="F24" s="27"/>
      <c r="G24" s="28">
        <v>-6.6284598754398303</v>
      </c>
      <c r="H24" s="29">
        <v>-2.7860739421452223</v>
      </c>
    </row>
    <row r="25" spans="1:8" x14ac:dyDescent="0.2">
      <c r="A25" s="30" t="s">
        <v>24</v>
      </c>
      <c r="B25" s="31" t="s">
        <v>3</v>
      </c>
      <c r="C25" s="20">
        <v>2014.8365217391304</v>
      </c>
      <c r="D25" s="20">
        <v>1670.6156521739131</v>
      </c>
      <c r="E25" s="21">
        <v>3247.5385666472448</v>
      </c>
      <c r="F25" s="22" t="s">
        <v>237</v>
      </c>
      <c r="G25" s="23">
        <v>61.181243818436087</v>
      </c>
      <c r="H25" s="24">
        <v>94.39172393849762</v>
      </c>
    </row>
    <row r="26" spans="1:8" ht="13.5" thickBot="1" x14ac:dyDescent="0.25">
      <c r="A26" s="41"/>
      <c r="B26" s="42" t="s">
        <v>238</v>
      </c>
      <c r="C26" s="43">
        <v>869.86782608695648</v>
      </c>
      <c r="D26" s="43">
        <v>857.41565217391303</v>
      </c>
      <c r="E26" s="43">
        <v>1568.0716621391305</v>
      </c>
      <c r="F26" s="44"/>
      <c r="G26" s="45">
        <v>80.265508748955369</v>
      </c>
      <c r="H26" s="46">
        <v>82.883489257911549</v>
      </c>
    </row>
    <row r="31" spans="1:8" x14ac:dyDescent="0.2">
      <c r="A31" s="47"/>
      <c r="B31" s="48"/>
      <c r="C31" s="49"/>
      <c r="D31" s="55"/>
      <c r="E31" s="49"/>
      <c r="F31" s="49"/>
      <c r="G31" s="50"/>
      <c r="H31" s="51"/>
    </row>
    <row r="32" spans="1:8" ht="16.5" thickBot="1" x14ac:dyDescent="0.3">
      <c r="A32" s="4" t="s">
        <v>98</v>
      </c>
      <c r="B32" s="5"/>
      <c r="C32" s="5"/>
      <c r="D32" s="5"/>
      <c r="E32" s="5"/>
      <c r="F32" s="5"/>
      <c r="G32" s="5"/>
      <c r="H32" s="6"/>
    </row>
    <row r="33" spans="1:8" x14ac:dyDescent="0.2">
      <c r="A33" s="7"/>
      <c r="B33" s="8"/>
      <c r="C33" s="208" t="s">
        <v>16</v>
      </c>
      <c r="D33" s="202"/>
      <c r="E33" s="202"/>
      <c r="F33" s="209"/>
      <c r="G33" s="202" t="s">
        <v>1</v>
      </c>
      <c r="H33" s="203"/>
    </row>
    <row r="34" spans="1:8" x14ac:dyDescent="0.2">
      <c r="A34" s="12"/>
      <c r="B34" s="13"/>
      <c r="C34" s="14" t="s">
        <v>232</v>
      </c>
      <c r="D34" s="15" t="s">
        <v>233</v>
      </c>
      <c r="E34" s="15" t="s">
        <v>234</v>
      </c>
      <c r="F34" s="16"/>
      <c r="G34" s="17" t="s">
        <v>235</v>
      </c>
      <c r="H34" s="18" t="s">
        <v>236</v>
      </c>
    </row>
    <row r="35" spans="1:8" ht="12.75" customHeight="1" x14ac:dyDescent="0.2">
      <c r="A35" s="204" t="s">
        <v>45</v>
      </c>
      <c r="B35" s="19" t="s">
        <v>3</v>
      </c>
      <c r="C35" s="80">
        <v>905.69526492151988</v>
      </c>
      <c r="D35" s="80">
        <v>854.86210765784256</v>
      </c>
      <c r="E35" s="83">
        <v>873.24865291139076</v>
      </c>
      <c r="F35" s="22" t="s">
        <v>237</v>
      </c>
      <c r="G35" s="23">
        <v>-3.5825087385149033</v>
      </c>
      <c r="H35" s="24">
        <v>2.1508200081442226</v>
      </c>
    </row>
    <row r="36" spans="1:8" ht="12.75" customHeight="1" x14ac:dyDescent="0.2">
      <c r="A36" s="205"/>
      <c r="B36" s="25" t="s">
        <v>238</v>
      </c>
      <c r="C36" s="82">
        <v>467.48924054703127</v>
      </c>
      <c r="D36" s="82">
        <v>421.53404788903805</v>
      </c>
      <c r="E36" s="82">
        <v>437.1111050843312</v>
      </c>
      <c r="F36" s="27"/>
      <c r="G36" s="28">
        <v>-6.4981464444300769</v>
      </c>
      <c r="H36" s="29">
        <v>3.6953259821597157</v>
      </c>
    </row>
    <row r="37" spans="1:8" x14ac:dyDescent="0.2">
      <c r="A37" s="30" t="s">
        <v>18</v>
      </c>
      <c r="B37" s="31" t="s">
        <v>3</v>
      </c>
      <c r="C37" s="80">
        <v>346.73780852116772</v>
      </c>
      <c r="D37" s="80">
        <v>369.27527649632407</v>
      </c>
      <c r="E37" s="83">
        <v>326.32205938402063</v>
      </c>
      <c r="F37" s="22" t="s">
        <v>237</v>
      </c>
      <c r="G37" s="32">
        <v>-5.8879500981505259</v>
      </c>
      <c r="H37" s="33">
        <v>-11.63176086951789</v>
      </c>
    </row>
    <row r="38" spans="1:8" x14ac:dyDescent="0.2">
      <c r="A38" s="34"/>
      <c r="B38" s="25" t="s">
        <v>238</v>
      </c>
      <c r="C38" s="82">
        <v>151.60295805436999</v>
      </c>
      <c r="D38" s="82">
        <v>176.96916950844567</v>
      </c>
      <c r="E38" s="82">
        <v>151.53165684797511</v>
      </c>
      <c r="F38" s="27"/>
      <c r="G38" s="35">
        <v>-4.7031540353799528E-2</v>
      </c>
      <c r="H38" s="29">
        <v>-14.373979790449638</v>
      </c>
    </row>
    <row r="39" spans="1:8" x14ac:dyDescent="0.2">
      <c r="A39" s="30" t="s">
        <v>19</v>
      </c>
      <c r="B39" s="31" t="s">
        <v>3</v>
      </c>
      <c r="C39" s="80">
        <v>273.02541210104232</v>
      </c>
      <c r="D39" s="80">
        <v>251.67091707511869</v>
      </c>
      <c r="E39" s="83">
        <v>238.13448182029433</v>
      </c>
      <c r="F39" s="22" t="s">
        <v>237</v>
      </c>
      <c r="G39" s="37">
        <v>-12.779370979517253</v>
      </c>
      <c r="H39" s="33">
        <v>-5.3786251554779483</v>
      </c>
    </row>
    <row r="40" spans="1:8" x14ac:dyDescent="0.2">
      <c r="A40" s="34"/>
      <c r="B40" s="25" t="s">
        <v>238</v>
      </c>
      <c r="C40" s="82">
        <v>166.65684477591822</v>
      </c>
      <c r="D40" s="82">
        <v>126.69883155998765</v>
      </c>
      <c r="E40" s="82">
        <v>127.32213941170701</v>
      </c>
      <c r="F40" s="27"/>
      <c r="G40" s="28">
        <v>-23.602214128738282</v>
      </c>
      <c r="H40" s="29">
        <v>0.49196022097824255</v>
      </c>
    </row>
    <row r="41" spans="1:8" x14ac:dyDescent="0.2">
      <c r="A41" s="30" t="s">
        <v>20</v>
      </c>
      <c r="B41" s="31" t="s">
        <v>3</v>
      </c>
      <c r="C41" s="80">
        <v>40.027541686244525</v>
      </c>
      <c r="D41" s="80">
        <v>36.015530267074276</v>
      </c>
      <c r="E41" s="83">
        <v>31.016655288398113</v>
      </c>
      <c r="F41" s="22" t="s">
        <v>237</v>
      </c>
      <c r="G41" s="23">
        <v>-22.51171572932995</v>
      </c>
      <c r="H41" s="24">
        <v>-13.879776145476271</v>
      </c>
    </row>
    <row r="42" spans="1:8" x14ac:dyDescent="0.2">
      <c r="A42" s="34"/>
      <c r="B42" s="25" t="s">
        <v>238</v>
      </c>
      <c r="C42" s="82">
        <v>22.21225074544429</v>
      </c>
      <c r="D42" s="82">
        <v>19.266844545768805</v>
      </c>
      <c r="E42" s="82">
        <v>16.794052819987581</v>
      </c>
      <c r="F42" s="27"/>
      <c r="G42" s="38">
        <v>-24.392836131511686</v>
      </c>
      <c r="H42" s="24">
        <v>-12.834440636644231</v>
      </c>
    </row>
    <row r="43" spans="1:8" x14ac:dyDescent="0.2">
      <c r="A43" s="30" t="s">
        <v>21</v>
      </c>
      <c r="B43" s="31" t="s">
        <v>3</v>
      </c>
      <c r="C43" s="80">
        <v>7.6017906677448961</v>
      </c>
      <c r="D43" s="80">
        <v>7.0481779669671765</v>
      </c>
      <c r="E43" s="83">
        <v>9.1600005402254183</v>
      </c>
      <c r="F43" s="22" t="s">
        <v>237</v>
      </c>
      <c r="G43" s="37">
        <v>20.497931876658356</v>
      </c>
      <c r="H43" s="33">
        <v>29.962673802445948</v>
      </c>
    </row>
    <row r="44" spans="1:8" x14ac:dyDescent="0.2">
      <c r="A44" s="34"/>
      <c r="B44" s="25" t="s">
        <v>238</v>
      </c>
      <c r="C44" s="82">
        <v>3.572971987477723</v>
      </c>
      <c r="D44" s="82">
        <v>3.3746415003995449</v>
      </c>
      <c r="E44" s="82">
        <v>4.3586369423006204</v>
      </c>
      <c r="F44" s="27"/>
      <c r="G44" s="28">
        <v>21.989115995771442</v>
      </c>
      <c r="H44" s="29">
        <v>29.158517779875979</v>
      </c>
    </row>
    <row r="45" spans="1:8" x14ac:dyDescent="0.2">
      <c r="A45" s="30" t="s">
        <v>22</v>
      </c>
      <c r="B45" s="31" t="s">
        <v>3</v>
      </c>
      <c r="C45" s="80">
        <v>2.4576141366135205</v>
      </c>
      <c r="D45" s="80">
        <v>2.0929110289082646</v>
      </c>
      <c r="E45" s="83">
        <v>1.9657241617156023</v>
      </c>
      <c r="F45" s="22" t="s">
        <v>237</v>
      </c>
      <c r="G45" s="37">
        <v>-20.014939187146766</v>
      </c>
      <c r="H45" s="33">
        <v>-6.0770317245166154</v>
      </c>
    </row>
    <row r="46" spans="1:8" x14ac:dyDescent="0.2">
      <c r="A46" s="34"/>
      <c r="B46" s="25" t="s">
        <v>238</v>
      </c>
      <c r="C46" s="82">
        <v>1.0666026730374274</v>
      </c>
      <c r="D46" s="82">
        <v>1.9639771757498894</v>
      </c>
      <c r="E46" s="82">
        <v>1.3295544299978941</v>
      </c>
      <c r="F46" s="27"/>
      <c r="G46" s="28">
        <v>24.653206260175907</v>
      </c>
      <c r="H46" s="29">
        <v>-32.302959198584318</v>
      </c>
    </row>
    <row r="47" spans="1:8" x14ac:dyDescent="0.2">
      <c r="A47" s="30" t="s">
        <v>189</v>
      </c>
      <c r="B47" s="31" t="s">
        <v>3</v>
      </c>
      <c r="C47" s="80">
        <v>137.86343215799471</v>
      </c>
      <c r="D47" s="80">
        <v>98.114514318619783</v>
      </c>
      <c r="E47" s="83">
        <v>125.77823887679048</v>
      </c>
      <c r="F47" s="22" t="s">
        <v>237</v>
      </c>
      <c r="G47" s="23">
        <v>-8.7660615233735939</v>
      </c>
      <c r="H47" s="24">
        <v>28.195343726958441</v>
      </c>
    </row>
    <row r="48" spans="1:8" x14ac:dyDescent="0.2">
      <c r="A48" s="30"/>
      <c r="B48" s="25" t="s">
        <v>238</v>
      </c>
      <c r="C48" s="82">
        <v>77.068686050472877</v>
      </c>
      <c r="D48" s="82">
        <v>49.496684795709044</v>
      </c>
      <c r="E48" s="82">
        <v>65.585482815765474</v>
      </c>
      <c r="F48" s="27"/>
      <c r="G48" s="38">
        <v>-14.899959793251142</v>
      </c>
      <c r="H48" s="24">
        <v>32.504799233445226</v>
      </c>
    </row>
    <row r="49" spans="1:8" x14ac:dyDescent="0.2">
      <c r="A49" s="39" t="s">
        <v>12</v>
      </c>
      <c r="B49" s="31" t="s">
        <v>3</v>
      </c>
      <c r="C49" s="80">
        <v>1.5168175094124985</v>
      </c>
      <c r="D49" s="80">
        <v>0.94551141068839084</v>
      </c>
      <c r="E49" s="83">
        <v>1.0951238118735109</v>
      </c>
      <c r="F49" s="22" t="s">
        <v>237</v>
      </c>
      <c r="G49" s="37">
        <v>-27.801215038869117</v>
      </c>
      <c r="H49" s="33">
        <v>15.823436871712943</v>
      </c>
    </row>
    <row r="50" spans="1:8" x14ac:dyDescent="0.2">
      <c r="A50" s="34"/>
      <c r="B50" s="25" t="s">
        <v>238</v>
      </c>
      <c r="C50" s="82">
        <v>0.49237861802366645</v>
      </c>
      <c r="D50" s="82">
        <v>0.87489043553987933</v>
      </c>
      <c r="E50" s="82">
        <v>0.62673632100436794</v>
      </c>
      <c r="F50" s="27"/>
      <c r="G50" s="28">
        <v>27.287477169498757</v>
      </c>
      <c r="H50" s="29">
        <v>-28.364021876908495</v>
      </c>
    </row>
    <row r="51" spans="1:8" x14ac:dyDescent="0.2">
      <c r="A51" s="39" t="s">
        <v>23</v>
      </c>
      <c r="B51" s="31" t="s">
        <v>3</v>
      </c>
      <c r="C51" s="80">
        <v>48.171002876129222</v>
      </c>
      <c r="D51" s="80">
        <v>45.637182320147751</v>
      </c>
      <c r="E51" s="83">
        <v>48.059658448799595</v>
      </c>
      <c r="F51" s="22" t="s">
        <v>237</v>
      </c>
      <c r="G51" s="23">
        <v>-0.23114409225804877</v>
      </c>
      <c r="H51" s="24">
        <v>5.308119400663287</v>
      </c>
    </row>
    <row r="52" spans="1:8" x14ac:dyDescent="0.2">
      <c r="A52" s="34"/>
      <c r="B52" s="25" t="s">
        <v>238</v>
      </c>
      <c r="C52" s="82">
        <v>24.463370296062852</v>
      </c>
      <c r="D52" s="82">
        <v>20.50496109554625</v>
      </c>
      <c r="E52" s="82">
        <v>22.456251686902938</v>
      </c>
      <c r="F52" s="27"/>
      <c r="G52" s="28">
        <v>-8.2045874500086313</v>
      </c>
      <c r="H52" s="29">
        <v>9.5161877277617322</v>
      </c>
    </row>
    <row r="53" spans="1:8" x14ac:dyDescent="0.2">
      <c r="A53" s="30" t="s">
        <v>24</v>
      </c>
      <c r="B53" s="31" t="s">
        <v>3</v>
      </c>
      <c r="C53" s="80">
        <v>48.293845265170525</v>
      </c>
      <c r="D53" s="80">
        <v>44.062086773994324</v>
      </c>
      <c r="E53" s="83">
        <v>99.076317237513038</v>
      </c>
      <c r="F53" s="22" t="s">
        <v>237</v>
      </c>
      <c r="G53" s="23">
        <v>105.15309289104545</v>
      </c>
      <c r="H53" s="24">
        <v>124.85616204629784</v>
      </c>
    </row>
    <row r="54" spans="1:8" ht="13.5" thickBot="1" x14ac:dyDescent="0.25">
      <c r="A54" s="41"/>
      <c r="B54" s="42" t="s">
        <v>238</v>
      </c>
      <c r="C54" s="86">
        <v>20.353177346224289</v>
      </c>
      <c r="D54" s="86">
        <v>22.384047271891294</v>
      </c>
      <c r="E54" s="86">
        <v>47.106593808690192</v>
      </c>
      <c r="F54" s="44"/>
      <c r="G54" s="45">
        <v>131.44589666452703</v>
      </c>
      <c r="H54" s="46">
        <v>110.44716907761435</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239</v>
      </c>
      <c r="H61" s="199">
        <v>16</v>
      </c>
    </row>
    <row r="62" spans="1:8" ht="12.75" customHeight="1" x14ac:dyDescent="0.2">
      <c r="A62" s="54" t="s">
        <v>240</v>
      </c>
      <c r="H62" s="200"/>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7" display="Tilbake til innholdsfortegnelsen" xr:uid="{00000000-0004-0000-0B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8"/>
  <sheetViews>
    <sheetView showGridLines="0" showRowColHeaders="0" zoomScaleNormal="100" zoomScaleSheetLayoutView="75"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163</v>
      </c>
      <c r="B4" s="5"/>
      <c r="C4" s="5"/>
      <c r="D4" s="5"/>
      <c r="E4" s="5"/>
      <c r="F4" s="5"/>
      <c r="G4" s="5"/>
      <c r="H4" s="6"/>
    </row>
    <row r="5" spans="1:8" x14ac:dyDescent="0.2">
      <c r="A5" s="7"/>
      <c r="B5" s="8"/>
      <c r="C5" s="9"/>
      <c r="D5" s="8"/>
      <c r="E5" s="10"/>
      <c r="F5" s="11"/>
      <c r="G5" s="202" t="s">
        <v>1</v>
      </c>
      <c r="H5" s="203"/>
    </row>
    <row r="6" spans="1:8" x14ac:dyDescent="0.2">
      <c r="A6" s="12"/>
      <c r="B6" s="13"/>
      <c r="C6" s="14" t="s">
        <v>232</v>
      </c>
      <c r="D6" s="15" t="s">
        <v>233</v>
      </c>
      <c r="E6" s="15" t="s">
        <v>234</v>
      </c>
      <c r="F6" s="16"/>
      <c r="G6" s="17" t="s">
        <v>235</v>
      </c>
      <c r="H6" s="18" t="s">
        <v>236</v>
      </c>
    </row>
    <row r="7" spans="1:8" x14ac:dyDescent="0.2">
      <c r="A7" s="204" t="s">
        <v>165</v>
      </c>
      <c r="B7" s="19" t="s">
        <v>3</v>
      </c>
      <c r="C7" s="20">
        <v>47104.096671444495</v>
      </c>
      <c r="D7" s="20">
        <v>46862.684981684979</v>
      </c>
      <c r="E7" s="79">
        <v>43638.614984227235</v>
      </c>
      <c r="F7" s="22" t="s">
        <v>237</v>
      </c>
      <c r="G7" s="23">
        <v>-7.357070684083638</v>
      </c>
      <c r="H7" s="24">
        <v>-6.8798234644851988</v>
      </c>
    </row>
    <row r="8" spans="1:8" x14ac:dyDescent="0.2">
      <c r="A8" s="205"/>
      <c r="B8" s="25" t="s">
        <v>238</v>
      </c>
      <c r="C8" s="26">
        <v>22608.497212931994</v>
      </c>
      <c r="D8" s="26">
        <v>23125.531931836278</v>
      </c>
      <c r="E8" s="26">
        <v>21334.431123936934</v>
      </c>
      <c r="F8" s="27"/>
      <c r="G8" s="28">
        <v>-5.6353417787817364</v>
      </c>
      <c r="H8" s="29">
        <v>-7.7451226340596548</v>
      </c>
    </row>
    <row r="9" spans="1:8" x14ac:dyDescent="0.2">
      <c r="A9" s="30" t="s">
        <v>18</v>
      </c>
      <c r="B9" s="31" t="s">
        <v>3</v>
      </c>
      <c r="C9" s="20">
        <v>5019.7944202898552</v>
      </c>
      <c r="D9" s="20">
        <v>5139.9516666666668</v>
      </c>
      <c r="E9" s="36">
        <v>4804.790636305861</v>
      </c>
      <c r="F9" s="22" t="s">
        <v>237</v>
      </c>
      <c r="G9" s="32">
        <v>-4.2831193069372659</v>
      </c>
      <c r="H9" s="33">
        <v>-6.5207039306298071</v>
      </c>
    </row>
    <row r="10" spans="1:8" x14ac:dyDescent="0.2">
      <c r="A10" s="34"/>
      <c r="B10" s="25" t="s">
        <v>238</v>
      </c>
      <c r="C10" s="26">
        <v>2153.241775362319</v>
      </c>
      <c r="D10" s="26">
        <v>2331.90865942029</v>
      </c>
      <c r="E10" s="26">
        <v>2138.7458774521738</v>
      </c>
      <c r="F10" s="27"/>
      <c r="G10" s="35">
        <v>-0.67321273792887837</v>
      </c>
      <c r="H10" s="29">
        <v>-8.2834626128167628</v>
      </c>
    </row>
    <row r="11" spans="1:8" x14ac:dyDescent="0.2">
      <c r="A11" s="30" t="s">
        <v>19</v>
      </c>
      <c r="B11" s="31" t="s">
        <v>3</v>
      </c>
      <c r="C11" s="20">
        <v>20725.509011857706</v>
      </c>
      <c r="D11" s="20">
        <v>20375.569090909092</v>
      </c>
      <c r="E11" s="36">
        <v>20219.438040163888</v>
      </c>
      <c r="F11" s="22" t="s">
        <v>237</v>
      </c>
      <c r="G11" s="37">
        <v>-2.4417782521253315</v>
      </c>
      <c r="H11" s="33">
        <v>-0.76626596316695839</v>
      </c>
    </row>
    <row r="12" spans="1:8" x14ac:dyDescent="0.2">
      <c r="A12" s="34"/>
      <c r="B12" s="25" t="s">
        <v>238</v>
      </c>
      <c r="C12" s="26">
        <v>10494.24581027668</v>
      </c>
      <c r="D12" s="26">
        <v>9839.973794466403</v>
      </c>
      <c r="E12" s="26">
        <v>9917.4410534798408</v>
      </c>
      <c r="F12" s="27"/>
      <c r="G12" s="28">
        <v>-5.4963907576092055</v>
      </c>
      <c r="H12" s="29">
        <v>0.78727098904471404</v>
      </c>
    </row>
    <row r="13" spans="1:8" x14ac:dyDescent="0.2">
      <c r="A13" s="30" t="s">
        <v>20</v>
      </c>
      <c r="B13" s="31" t="s">
        <v>3</v>
      </c>
      <c r="C13" s="20">
        <v>2919.2766521739131</v>
      </c>
      <c r="D13" s="20">
        <v>2841.5709999999999</v>
      </c>
      <c r="E13" s="36">
        <v>3042.8859231121514</v>
      </c>
      <c r="F13" s="22" t="s">
        <v>237</v>
      </c>
      <c r="G13" s="23">
        <v>4.2342431247887902</v>
      </c>
      <c r="H13" s="24">
        <v>7.0846346303559358</v>
      </c>
    </row>
    <row r="14" spans="1:8" x14ac:dyDescent="0.2">
      <c r="A14" s="34"/>
      <c r="B14" s="25" t="s">
        <v>238</v>
      </c>
      <c r="C14" s="26">
        <v>1361.5450652173913</v>
      </c>
      <c r="D14" s="26">
        <v>1424.1451956521739</v>
      </c>
      <c r="E14" s="26">
        <v>1488.0475264713043</v>
      </c>
      <c r="F14" s="27"/>
      <c r="G14" s="38">
        <v>9.2910961587389806</v>
      </c>
      <c r="H14" s="24">
        <v>4.4870657159270024</v>
      </c>
    </row>
    <row r="15" spans="1:8" x14ac:dyDescent="0.2">
      <c r="A15" s="30" t="s">
        <v>21</v>
      </c>
      <c r="B15" s="31" t="s">
        <v>3</v>
      </c>
      <c r="C15" s="20">
        <v>1228.2766521739131</v>
      </c>
      <c r="D15" s="20">
        <v>1158.5709999999999</v>
      </c>
      <c r="E15" s="36">
        <v>1205.3059616917428</v>
      </c>
      <c r="F15" s="22" t="s">
        <v>237</v>
      </c>
      <c r="G15" s="37">
        <v>-1.8701560793746808</v>
      </c>
      <c r="H15" s="33">
        <v>4.0338452880093598</v>
      </c>
    </row>
    <row r="16" spans="1:8" x14ac:dyDescent="0.2">
      <c r="A16" s="34"/>
      <c r="B16" s="25" t="s">
        <v>238</v>
      </c>
      <c r="C16" s="26">
        <v>594.54506521739131</v>
      </c>
      <c r="D16" s="26">
        <v>563.14519565217392</v>
      </c>
      <c r="E16" s="26">
        <v>585.04752647130431</v>
      </c>
      <c r="F16" s="27"/>
      <c r="G16" s="28">
        <v>-1.5974464009072591</v>
      </c>
      <c r="H16" s="29">
        <v>3.8892866330441507</v>
      </c>
    </row>
    <row r="17" spans="1:8" x14ac:dyDescent="0.2">
      <c r="A17" s="30" t="s">
        <v>189</v>
      </c>
      <c r="B17" s="31" t="s">
        <v>3</v>
      </c>
      <c r="C17" s="20">
        <v>9925.7944202898543</v>
      </c>
      <c r="D17" s="20">
        <v>9831.9516666666677</v>
      </c>
      <c r="E17" s="36">
        <v>8162.8867410282883</v>
      </c>
      <c r="F17" s="22" t="s">
        <v>237</v>
      </c>
      <c r="G17" s="37">
        <v>-17.7608723756953</v>
      </c>
      <c r="H17" s="33">
        <v>-16.97592687825167</v>
      </c>
    </row>
    <row r="18" spans="1:8" x14ac:dyDescent="0.2">
      <c r="A18" s="34"/>
      <c r="B18" s="25" t="s">
        <v>238</v>
      </c>
      <c r="C18" s="26">
        <v>4919.2417753623195</v>
      </c>
      <c r="D18" s="26">
        <v>5321.90865942029</v>
      </c>
      <c r="E18" s="26">
        <v>4286.7458774521738</v>
      </c>
      <c r="F18" s="27"/>
      <c r="G18" s="28">
        <v>-12.857589173151794</v>
      </c>
      <c r="H18" s="29">
        <v>-19.450968594430478</v>
      </c>
    </row>
    <row r="19" spans="1:8" x14ac:dyDescent="0.2">
      <c r="A19" s="39" t="s">
        <v>12</v>
      </c>
      <c r="B19" s="31" t="s">
        <v>3</v>
      </c>
      <c r="C19" s="20">
        <v>522.27665217391302</v>
      </c>
      <c r="D19" s="20">
        <v>425.57100000000003</v>
      </c>
      <c r="E19" s="36">
        <v>283.5005383199175</v>
      </c>
      <c r="F19" s="22" t="s">
        <v>237</v>
      </c>
      <c r="G19" s="37">
        <v>-45.718320522297716</v>
      </c>
      <c r="H19" s="33">
        <v>-33.383492221058887</v>
      </c>
    </row>
    <row r="20" spans="1:8" x14ac:dyDescent="0.2">
      <c r="A20" s="34"/>
      <c r="B20" s="25" t="s">
        <v>238</v>
      </c>
      <c r="C20" s="26">
        <v>243.54506521739131</v>
      </c>
      <c r="D20" s="26">
        <v>244.1451956521739</v>
      </c>
      <c r="E20" s="26">
        <v>151.04752647130437</v>
      </c>
      <c r="F20" s="27"/>
      <c r="G20" s="28">
        <v>-37.979639892732997</v>
      </c>
      <c r="H20" s="29">
        <v>-38.132091410679614</v>
      </c>
    </row>
    <row r="21" spans="1:8" x14ac:dyDescent="0.2">
      <c r="A21" s="39" t="s">
        <v>23</v>
      </c>
      <c r="B21" s="31" t="s">
        <v>3</v>
      </c>
      <c r="C21" s="20">
        <v>670.51776811594209</v>
      </c>
      <c r="D21" s="20">
        <v>720.38066666666668</v>
      </c>
      <c r="E21" s="36">
        <v>843.24029529492452</v>
      </c>
      <c r="F21" s="22" t="s">
        <v>237</v>
      </c>
      <c r="G21" s="23">
        <v>25.759574972085787</v>
      </c>
      <c r="H21" s="24">
        <v>17.054820362788448</v>
      </c>
    </row>
    <row r="22" spans="1:8" x14ac:dyDescent="0.2">
      <c r="A22" s="34"/>
      <c r="B22" s="25" t="s">
        <v>238</v>
      </c>
      <c r="C22" s="26">
        <v>288.69671014492752</v>
      </c>
      <c r="D22" s="26">
        <v>366.76346376811597</v>
      </c>
      <c r="E22" s="26">
        <v>404.69835098086958</v>
      </c>
      <c r="F22" s="27"/>
      <c r="G22" s="38">
        <v>40.181144003237364</v>
      </c>
      <c r="H22" s="24">
        <v>10.343147821490135</v>
      </c>
    </row>
    <row r="23" spans="1:8" x14ac:dyDescent="0.2">
      <c r="A23" s="30" t="s">
        <v>24</v>
      </c>
      <c r="B23" s="31" t="s">
        <v>3</v>
      </c>
      <c r="C23" s="20">
        <v>7429.382995652174</v>
      </c>
      <c r="D23" s="20">
        <v>7460.7713000000003</v>
      </c>
      <c r="E23" s="36">
        <v>6082.4327935228775</v>
      </c>
      <c r="F23" s="22" t="s">
        <v>237</v>
      </c>
      <c r="G23" s="37">
        <v>-18.130041255344608</v>
      </c>
      <c r="H23" s="33">
        <v>-18.474477383821196</v>
      </c>
    </row>
    <row r="24" spans="1:8" ht="13.5" thickBot="1" x14ac:dyDescent="0.25">
      <c r="A24" s="41"/>
      <c r="B24" s="42" t="s">
        <v>238</v>
      </c>
      <c r="C24" s="43">
        <v>3247.6635195652175</v>
      </c>
      <c r="D24" s="43">
        <v>3536.1435586956522</v>
      </c>
      <c r="E24" s="43">
        <v>2804.1142579413913</v>
      </c>
      <c r="F24" s="44"/>
      <c r="G24" s="45">
        <v>-13.657488189638769</v>
      </c>
      <c r="H24" s="46">
        <v>-20.701345649673755</v>
      </c>
    </row>
    <row r="29" spans="1:8" x14ac:dyDescent="0.2">
      <c r="A29" s="58"/>
      <c r="B29" s="58"/>
      <c r="C29" s="21"/>
      <c r="D29" s="21"/>
      <c r="E29" s="21"/>
      <c r="F29" s="59"/>
      <c r="G29" s="38"/>
      <c r="H29" s="60"/>
    </row>
    <row r="30" spans="1:8" x14ac:dyDescent="0.2">
      <c r="A30" s="58"/>
      <c r="B30" s="62"/>
      <c r="C30" s="21"/>
      <c r="D30" s="21"/>
      <c r="E30" s="21"/>
      <c r="F30" s="63"/>
      <c r="G30" s="38"/>
      <c r="H30" s="60"/>
    </row>
    <row r="31" spans="1:8" x14ac:dyDescent="0.2">
      <c r="A31" s="47"/>
      <c r="B31" s="48"/>
      <c r="C31" s="49"/>
      <c r="D31" s="55"/>
      <c r="E31" s="49"/>
      <c r="F31" s="49"/>
      <c r="G31" s="50"/>
      <c r="H31" s="51"/>
    </row>
    <row r="32" spans="1:8" ht="16.5" thickBot="1" x14ac:dyDescent="0.3">
      <c r="A32" s="4" t="s">
        <v>164</v>
      </c>
      <c r="B32" s="5"/>
      <c r="C32" s="5"/>
      <c r="D32" s="5"/>
      <c r="E32" s="5"/>
      <c r="F32" s="5"/>
      <c r="G32" s="5"/>
      <c r="H32" s="6"/>
    </row>
    <row r="33" spans="1:8" x14ac:dyDescent="0.2">
      <c r="A33" s="7"/>
      <c r="B33" s="8"/>
      <c r="C33" s="208" t="s">
        <v>16</v>
      </c>
      <c r="D33" s="202"/>
      <c r="E33" s="202"/>
      <c r="F33" s="209"/>
      <c r="G33" s="202" t="s">
        <v>1</v>
      </c>
      <c r="H33" s="203"/>
    </row>
    <row r="34" spans="1:8" x14ac:dyDescent="0.2">
      <c r="A34" s="12"/>
      <c r="B34" s="13"/>
      <c r="C34" s="14" t="s">
        <v>232</v>
      </c>
      <c r="D34" s="15" t="s">
        <v>233</v>
      </c>
      <c r="E34" s="15" t="s">
        <v>234</v>
      </c>
      <c r="F34" s="16"/>
      <c r="G34" s="17" t="s">
        <v>235</v>
      </c>
      <c r="H34" s="18" t="s">
        <v>236</v>
      </c>
    </row>
    <row r="35" spans="1:8" ht="12.75" customHeight="1" x14ac:dyDescent="0.2">
      <c r="A35" s="204" t="s">
        <v>165</v>
      </c>
      <c r="B35" s="19" t="s">
        <v>3</v>
      </c>
      <c r="C35" s="80">
        <v>6748.8583414238074</v>
      </c>
      <c r="D35" s="80">
        <v>5905.40679865111</v>
      </c>
      <c r="E35" s="81">
        <v>6395.097879150725</v>
      </c>
      <c r="F35" s="22" t="s">
        <v>237</v>
      </c>
      <c r="G35" s="23">
        <v>-5.2417823041526361</v>
      </c>
      <c r="H35" s="24">
        <v>8.2922497500336192</v>
      </c>
    </row>
    <row r="36" spans="1:8" ht="12.75" customHeight="1" x14ac:dyDescent="0.2">
      <c r="A36" s="205"/>
      <c r="B36" s="25" t="s">
        <v>238</v>
      </c>
      <c r="C36" s="82">
        <v>2968.4968054676524</v>
      </c>
      <c r="D36" s="82">
        <v>3198.9516949800386</v>
      </c>
      <c r="E36" s="82">
        <v>3215.9968028142866</v>
      </c>
      <c r="F36" s="27"/>
      <c r="G36" s="28">
        <v>8.3375530972701739</v>
      </c>
      <c r="H36" s="29">
        <v>0.53283417380126252</v>
      </c>
    </row>
    <row r="37" spans="1:8" x14ac:dyDescent="0.2">
      <c r="A37" s="30" t="s">
        <v>18</v>
      </c>
      <c r="B37" s="31" t="s">
        <v>3</v>
      </c>
      <c r="C37" s="80">
        <v>2971.2041967401638</v>
      </c>
      <c r="D37" s="80">
        <v>2576.6457160675845</v>
      </c>
      <c r="E37" s="83">
        <v>3312.4987941703766</v>
      </c>
      <c r="F37" s="22" t="s">
        <v>237</v>
      </c>
      <c r="G37" s="32">
        <v>11.486743247221526</v>
      </c>
      <c r="H37" s="33">
        <v>28.558566415014695</v>
      </c>
    </row>
    <row r="38" spans="1:8" x14ac:dyDescent="0.2">
      <c r="A38" s="34"/>
      <c r="B38" s="25" t="s">
        <v>238</v>
      </c>
      <c r="C38" s="82">
        <v>1233.0939698829127</v>
      </c>
      <c r="D38" s="82">
        <v>1336.1396281928742</v>
      </c>
      <c r="E38" s="82">
        <v>1585.8373961983784</v>
      </c>
      <c r="F38" s="27"/>
      <c r="G38" s="35">
        <v>28.606370230564039</v>
      </c>
      <c r="H38" s="29">
        <v>18.687999572561125</v>
      </c>
    </row>
    <row r="39" spans="1:8" x14ac:dyDescent="0.2">
      <c r="A39" s="30" t="s">
        <v>19</v>
      </c>
      <c r="B39" s="31" t="s">
        <v>3</v>
      </c>
      <c r="C39" s="80">
        <v>1607.9893875149667</v>
      </c>
      <c r="D39" s="80">
        <v>1645.1894379127923</v>
      </c>
      <c r="E39" s="83">
        <v>1636.8224911641257</v>
      </c>
      <c r="F39" s="22" t="s">
        <v>237</v>
      </c>
      <c r="G39" s="37">
        <v>1.7931152949783211</v>
      </c>
      <c r="H39" s="33">
        <v>-0.50857041480168164</v>
      </c>
    </row>
    <row r="40" spans="1:8" x14ac:dyDescent="0.2">
      <c r="A40" s="34"/>
      <c r="B40" s="25" t="s">
        <v>238</v>
      </c>
      <c r="C40" s="82">
        <v>793.00564171097233</v>
      </c>
      <c r="D40" s="82">
        <v>787.08514167897852</v>
      </c>
      <c r="E40" s="82">
        <v>790.9678112545763</v>
      </c>
      <c r="F40" s="27"/>
      <c r="G40" s="28">
        <v>-0.25697553071618984</v>
      </c>
      <c r="H40" s="29">
        <v>0.49329727751121766</v>
      </c>
    </row>
    <row r="41" spans="1:8" x14ac:dyDescent="0.2">
      <c r="A41" s="30" t="s">
        <v>20</v>
      </c>
      <c r="B41" s="31" t="s">
        <v>3</v>
      </c>
      <c r="C41" s="80">
        <v>142.96204945125851</v>
      </c>
      <c r="D41" s="80">
        <v>143.94542710324436</v>
      </c>
      <c r="E41" s="83">
        <v>155.96362444240879</v>
      </c>
      <c r="F41" s="22" t="s">
        <v>237</v>
      </c>
      <c r="G41" s="23">
        <v>9.0944240384459789</v>
      </c>
      <c r="H41" s="24">
        <v>8.3491345164750754</v>
      </c>
    </row>
    <row r="42" spans="1:8" x14ac:dyDescent="0.2">
      <c r="A42" s="34"/>
      <c r="B42" s="25" t="s">
        <v>238</v>
      </c>
      <c r="C42" s="82">
        <v>71.411209963995944</v>
      </c>
      <c r="D42" s="82">
        <v>79.07124027612447</v>
      </c>
      <c r="E42" s="82">
        <v>82.91732742556286</v>
      </c>
      <c r="F42" s="27"/>
      <c r="G42" s="38">
        <v>16.11248075388734</v>
      </c>
      <c r="H42" s="24">
        <v>4.8640784386427782</v>
      </c>
    </row>
    <row r="43" spans="1:8" x14ac:dyDescent="0.2">
      <c r="A43" s="30" t="s">
        <v>21</v>
      </c>
      <c r="B43" s="31" t="s">
        <v>3</v>
      </c>
      <c r="C43" s="80">
        <v>18.466083758181639</v>
      </c>
      <c r="D43" s="80">
        <v>30.028634972271497</v>
      </c>
      <c r="E43" s="83">
        <v>30.324926916203911</v>
      </c>
      <c r="F43" s="22" t="s">
        <v>237</v>
      </c>
      <c r="G43" s="37">
        <v>64.219589347243442</v>
      </c>
      <c r="H43" s="33">
        <v>0.9866980107687624</v>
      </c>
    </row>
    <row r="44" spans="1:8" x14ac:dyDescent="0.2">
      <c r="A44" s="34"/>
      <c r="B44" s="25" t="s">
        <v>238</v>
      </c>
      <c r="C44" s="82">
        <v>9.7928578421577654</v>
      </c>
      <c r="D44" s="82">
        <v>8.41471829684318</v>
      </c>
      <c r="E44" s="82">
        <v>10.082723589040331</v>
      </c>
      <c r="F44" s="27"/>
      <c r="G44" s="28">
        <v>2.9599709457101255</v>
      </c>
      <c r="H44" s="29">
        <v>19.822473353896001</v>
      </c>
    </row>
    <row r="45" spans="1:8" x14ac:dyDescent="0.2">
      <c r="A45" s="30" t="s">
        <v>189</v>
      </c>
      <c r="B45" s="31" t="s">
        <v>3</v>
      </c>
      <c r="C45" s="80">
        <v>1108.4103109400962</v>
      </c>
      <c r="D45" s="80">
        <v>778.23145115395789</v>
      </c>
      <c r="E45" s="83">
        <v>636.92444269361852</v>
      </c>
      <c r="F45" s="22" t="s">
        <v>237</v>
      </c>
      <c r="G45" s="37">
        <v>-42.53712398674709</v>
      </c>
      <c r="H45" s="33">
        <v>-18.157452805435966</v>
      </c>
    </row>
    <row r="46" spans="1:8" x14ac:dyDescent="0.2">
      <c r="A46" s="34"/>
      <c r="B46" s="25" t="s">
        <v>238</v>
      </c>
      <c r="C46" s="82">
        <v>564.07991814165689</v>
      </c>
      <c r="D46" s="82">
        <v>510.75081044627319</v>
      </c>
      <c r="E46" s="82">
        <v>381.21004236457736</v>
      </c>
      <c r="F46" s="27"/>
      <c r="G46" s="28">
        <v>-32.419143085174611</v>
      </c>
      <c r="H46" s="29">
        <v>-25.362812046937023</v>
      </c>
    </row>
    <row r="47" spans="1:8" x14ac:dyDescent="0.2">
      <c r="A47" s="39" t="s">
        <v>12</v>
      </c>
      <c r="B47" s="31" t="s">
        <v>3</v>
      </c>
      <c r="C47" s="80">
        <v>22.158456164608786</v>
      </c>
      <c r="D47" s="80">
        <v>14.599101522754497</v>
      </c>
      <c r="E47" s="83">
        <v>13.516700716296008</v>
      </c>
      <c r="F47" s="22" t="s">
        <v>237</v>
      </c>
      <c r="G47" s="37">
        <v>-38.999808398724475</v>
      </c>
      <c r="H47" s="33">
        <v>-7.4141604178273184</v>
      </c>
    </row>
    <row r="48" spans="1:8" x14ac:dyDescent="0.2">
      <c r="A48" s="34"/>
      <c r="B48" s="25" t="s">
        <v>238</v>
      </c>
      <c r="C48" s="82">
        <v>6.0549627041986396</v>
      </c>
      <c r="D48" s="82">
        <v>8.0849375677232906</v>
      </c>
      <c r="E48" s="82">
        <v>5.5769751009368749</v>
      </c>
      <c r="F48" s="27"/>
      <c r="G48" s="28">
        <v>-7.8941461180317134</v>
      </c>
      <c r="H48" s="29">
        <v>-31.020183468066719</v>
      </c>
    </row>
    <row r="49" spans="1:8" x14ac:dyDescent="0.2">
      <c r="A49" s="39" t="s">
        <v>23</v>
      </c>
      <c r="B49" s="31" t="s">
        <v>3</v>
      </c>
      <c r="C49" s="80">
        <v>35.592461416346289</v>
      </c>
      <c r="D49" s="80">
        <v>29.99032404112473</v>
      </c>
      <c r="E49" s="83">
        <v>38.772144007983023</v>
      </c>
      <c r="F49" s="22" t="s">
        <v>237</v>
      </c>
      <c r="G49" s="23">
        <v>8.9335844308211563</v>
      </c>
      <c r="H49" s="24">
        <v>29.282177661088525</v>
      </c>
    </row>
    <row r="50" spans="1:8" x14ac:dyDescent="0.2">
      <c r="A50" s="34"/>
      <c r="B50" s="25" t="s">
        <v>238</v>
      </c>
      <c r="C50" s="82">
        <v>13.900739406667794</v>
      </c>
      <c r="D50" s="82">
        <v>14.408015609994555</v>
      </c>
      <c r="E50" s="82">
        <v>17.300039006157693</v>
      </c>
      <c r="F50" s="27"/>
      <c r="G50" s="38">
        <v>24.454091973405028</v>
      </c>
      <c r="H50" s="24">
        <v>20.072322757319867</v>
      </c>
    </row>
    <row r="51" spans="1:8" x14ac:dyDescent="0.2">
      <c r="A51" s="30" t="s">
        <v>24</v>
      </c>
      <c r="B51" s="31" t="s">
        <v>3</v>
      </c>
      <c r="C51" s="80">
        <v>842.075395438187</v>
      </c>
      <c r="D51" s="80">
        <v>686.77670587738146</v>
      </c>
      <c r="E51" s="83">
        <v>690.71729130015615</v>
      </c>
      <c r="F51" s="22" t="s">
        <v>237</v>
      </c>
      <c r="G51" s="37">
        <v>-17.974412381360381</v>
      </c>
      <c r="H51" s="33">
        <v>0.57377971457847821</v>
      </c>
    </row>
    <row r="52" spans="1:8" ht="13.5" thickBot="1" x14ac:dyDescent="0.25">
      <c r="A52" s="41"/>
      <c r="B52" s="42" t="s">
        <v>238</v>
      </c>
      <c r="C52" s="86">
        <v>277.15750581509064</v>
      </c>
      <c r="D52" s="86">
        <v>454.9972029112273</v>
      </c>
      <c r="E52" s="86">
        <v>342.10448787505663</v>
      </c>
      <c r="F52" s="44"/>
      <c r="G52" s="45">
        <v>23.433239474775846</v>
      </c>
      <c r="H52" s="46">
        <v>-24.811738251102327</v>
      </c>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239</v>
      </c>
      <c r="G61" s="53"/>
      <c r="H61" s="207">
        <v>17</v>
      </c>
    </row>
    <row r="62" spans="1:8" ht="12.75" customHeight="1" x14ac:dyDescent="0.2">
      <c r="A62" s="54" t="s">
        <v>240</v>
      </c>
      <c r="G62" s="53"/>
      <c r="H62" s="200"/>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0" display="Tilbake til innholdsfortegnelsen" xr:uid="{00000000-0004-0000-0C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68"/>
  <sheetViews>
    <sheetView showGridLines="0" showRowColHeaders="0" zoomScaleNormal="100" zoomScaleSheetLayoutView="75"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151</v>
      </c>
      <c r="B4" s="5"/>
      <c r="C4" s="5"/>
      <c r="D4" s="5"/>
      <c r="E4" s="5"/>
      <c r="F4" s="5"/>
      <c r="G4" s="5"/>
      <c r="H4" s="6"/>
    </row>
    <row r="5" spans="1:9" x14ac:dyDescent="0.2">
      <c r="A5" s="7"/>
      <c r="B5" s="8"/>
      <c r="C5" s="9"/>
      <c r="D5" s="8"/>
      <c r="E5" s="10"/>
      <c r="F5" s="11"/>
      <c r="G5" s="202" t="s">
        <v>1</v>
      </c>
      <c r="H5" s="203"/>
    </row>
    <row r="6" spans="1:9" x14ac:dyDescent="0.2">
      <c r="A6" s="12"/>
      <c r="B6" s="13"/>
      <c r="C6" s="14" t="s">
        <v>232</v>
      </c>
      <c r="D6" s="15" t="s">
        <v>233</v>
      </c>
      <c r="E6" s="15" t="s">
        <v>234</v>
      </c>
      <c r="F6" s="16"/>
      <c r="G6" s="17" t="s">
        <v>235</v>
      </c>
      <c r="H6" s="18" t="s">
        <v>236</v>
      </c>
    </row>
    <row r="7" spans="1:9" x14ac:dyDescent="0.2">
      <c r="A7" s="204" t="s">
        <v>58</v>
      </c>
      <c r="B7" s="19" t="s">
        <v>3</v>
      </c>
      <c r="C7" s="20">
        <v>10868.335804081633</v>
      </c>
      <c r="D7" s="20">
        <v>9550.4275265306132</v>
      </c>
      <c r="E7" s="79">
        <v>8155.5724266549723</v>
      </c>
      <c r="F7" s="22" t="s">
        <v>237</v>
      </c>
      <c r="G7" s="23">
        <v>-24.960246226546246</v>
      </c>
      <c r="H7" s="24">
        <v>-14.605158732431647</v>
      </c>
    </row>
    <row r="8" spans="1:9" x14ac:dyDescent="0.2">
      <c r="A8" s="205"/>
      <c r="B8" s="25" t="s">
        <v>238</v>
      </c>
      <c r="C8" s="26">
        <v>5650.9223836734691</v>
      </c>
      <c r="D8" s="26">
        <v>5021.5564408163264</v>
      </c>
      <c r="E8" s="26">
        <v>4272.1273306122448</v>
      </c>
      <c r="F8" s="27"/>
      <c r="G8" s="28">
        <v>-24.399468961824908</v>
      </c>
      <c r="H8" s="29">
        <v>-14.92423950694959</v>
      </c>
    </row>
    <row r="9" spans="1:9" x14ac:dyDescent="0.2">
      <c r="A9" s="30" t="s">
        <v>9</v>
      </c>
      <c r="B9" s="31" t="s">
        <v>3</v>
      </c>
      <c r="C9" s="20">
        <v>10478.467885714286</v>
      </c>
      <c r="D9" s="20">
        <v>9153.4100571428571</v>
      </c>
      <c r="E9" s="21">
        <v>7794.838598576187</v>
      </c>
      <c r="F9" s="22" t="s">
        <v>237</v>
      </c>
      <c r="G9" s="32">
        <v>-25.610893848296257</v>
      </c>
      <c r="H9" s="33">
        <v>-14.842244038947101</v>
      </c>
    </row>
    <row r="10" spans="1:9" x14ac:dyDescent="0.2">
      <c r="A10" s="34"/>
      <c r="B10" s="25" t="s">
        <v>238</v>
      </c>
      <c r="C10" s="26">
        <v>5440.5220571428572</v>
      </c>
      <c r="D10" s="26">
        <v>4824.0692571428572</v>
      </c>
      <c r="E10" s="26">
        <v>4087.5619428571426</v>
      </c>
      <c r="F10" s="27"/>
      <c r="G10" s="35">
        <v>-24.868203824473326</v>
      </c>
      <c r="H10" s="29">
        <v>-15.267345368128574</v>
      </c>
    </row>
    <row r="11" spans="1:9" x14ac:dyDescent="0.2">
      <c r="A11" s="30" t="s">
        <v>46</v>
      </c>
      <c r="B11" s="31" t="s">
        <v>3</v>
      </c>
      <c r="C11" s="20">
        <v>392.86791836734693</v>
      </c>
      <c r="D11" s="20">
        <v>399.01746938775511</v>
      </c>
      <c r="E11" s="21">
        <v>359.96158435565377</v>
      </c>
      <c r="F11" s="22" t="s">
        <v>237</v>
      </c>
      <c r="G11" s="37">
        <v>-8.3759280086913179</v>
      </c>
      <c r="H11" s="33">
        <v>-9.7880138160436871</v>
      </c>
    </row>
    <row r="12" spans="1:9" ht="13.5" thickBot="1" x14ac:dyDescent="0.25">
      <c r="A12" s="56"/>
      <c r="B12" s="42" t="s">
        <v>238</v>
      </c>
      <c r="C12" s="43">
        <v>218.40032653061223</v>
      </c>
      <c r="D12" s="43">
        <v>198.48718367346939</v>
      </c>
      <c r="E12" s="43">
        <v>185.56538775510205</v>
      </c>
      <c r="F12" s="44"/>
      <c r="G12" s="57">
        <v>-15.034290148328992</v>
      </c>
      <c r="H12" s="46">
        <v>-6.5101411986503592</v>
      </c>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59</v>
      </c>
      <c r="B32" s="5"/>
      <c r="C32" s="5"/>
      <c r="D32" s="5"/>
      <c r="E32" s="5"/>
      <c r="F32" s="5"/>
      <c r="G32" s="5"/>
      <c r="H32" s="6"/>
    </row>
    <row r="33" spans="1:9" x14ac:dyDescent="0.2">
      <c r="A33" s="7"/>
      <c r="B33" s="8"/>
      <c r="C33" s="208" t="s">
        <v>16</v>
      </c>
      <c r="D33" s="202"/>
      <c r="E33" s="202"/>
      <c r="F33" s="209"/>
      <c r="G33" s="202" t="s">
        <v>1</v>
      </c>
      <c r="H33" s="203"/>
    </row>
    <row r="34" spans="1:9" x14ac:dyDescent="0.2">
      <c r="A34" s="12"/>
      <c r="B34" s="13"/>
      <c r="C34" s="14" t="s">
        <v>232</v>
      </c>
      <c r="D34" s="15" t="s">
        <v>233</v>
      </c>
      <c r="E34" s="15" t="s">
        <v>234</v>
      </c>
      <c r="F34" s="16"/>
      <c r="G34" s="17" t="s">
        <v>235</v>
      </c>
      <c r="H34" s="18" t="s">
        <v>236</v>
      </c>
    </row>
    <row r="35" spans="1:9" ht="12.75" customHeight="1" x14ac:dyDescent="0.2">
      <c r="A35" s="204" t="s">
        <v>58</v>
      </c>
      <c r="B35" s="19" t="s">
        <v>3</v>
      </c>
      <c r="C35" s="80">
        <v>1876.3099251303952</v>
      </c>
      <c r="D35" s="80">
        <v>2097.2865015139446</v>
      </c>
      <c r="E35" s="81">
        <v>1802.95061955798</v>
      </c>
      <c r="F35" s="22" t="s">
        <v>237</v>
      </c>
      <c r="G35" s="23">
        <v>-3.9097648309522839</v>
      </c>
      <c r="H35" s="24">
        <v>-14.034128467593519</v>
      </c>
    </row>
    <row r="36" spans="1:9" ht="12.75" customHeight="1" x14ac:dyDescent="0.2">
      <c r="A36" s="205"/>
      <c r="B36" s="25" t="s">
        <v>238</v>
      </c>
      <c r="C36" s="82">
        <v>928.78469140608343</v>
      </c>
      <c r="D36" s="82">
        <v>1082.4285095044327</v>
      </c>
      <c r="E36" s="82">
        <v>917.48112890574203</v>
      </c>
      <c r="F36" s="27"/>
      <c r="G36" s="28">
        <v>-1.2170272190026026</v>
      </c>
      <c r="H36" s="29">
        <v>-15.238639702330858</v>
      </c>
    </row>
    <row r="37" spans="1:9" x14ac:dyDescent="0.2">
      <c r="A37" s="30" t="s">
        <v>9</v>
      </c>
      <c r="B37" s="31" t="s">
        <v>3</v>
      </c>
      <c r="C37" s="80">
        <v>1426.821285309876</v>
      </c>
      <c r="D37" s="80">
        <v>1504.8281474900598</v>
      </c>
      <c r="E37" s="83">
        <v>1287.7795198456186</v>
      </c>
      <c r="F37" s="22" t="s">
        <v>237</v>
      </c>
      <c r="G37" s="32">
        <v>-9.7448620157121013</v>
      </c>
      <c r="H37" s="33">
        <v>-14.423482708405075</v>
      </c>
    </row>
    <row r="38" spans="1:9" x14ac:dyDescent="0.2">
      <c r="A38" s="34"/>
      <c r="B38" s="25" t="s">
        <v>238</v>
      </c>
      <c r="C38" s="82">
        <v>718.85881330188261</v>
      </c>
      <c r="D38" s="82">
        <v>788.78840897128805</v>
      </c>
      <c r="E38" s="82">
        <v>666.0485944782946</v>
      </c>
      <c r="F38" s="27"/>
      <c r="G38" s="35">
        <v>-7.3463965171434182</v>
      </c>
      <c r="H38" s="29">
        <v>-15.560549964605414</v>
      </c>
    </row>
    <row r="39" spans="1:9" x14ac:dyDescent="0.2">
      <c r="A39" s="30" t="s">
        <v>46</v>
      </c>
      <c r="B39" s="31" t="s">
        <v>3</v>
      </c>
      <c r="C39" s="80">
        <v>449.48863982051921</v>
      </c>
      <c r="D39" s="80">
        <v>592.45835402388514</v>
      </c>
      <c r="E39" s="83">
        <v>517.65316638005072</v>
      </c>
      <c r="F39" s="22" t="s">
        <v>237</v>
      </c>
      <c r="G39" s="37">
        <v>15.164905299219484</v>
      </c>
      <c r="H39" s="33">
        <v>-12.626235605552566</v>
      </c>
    </row>
    <row r="40" spans="1:9" ht="13.5" thickBot="1" x14ac:dyDescent="0.25">
      <c r="A40" s="56"/>
      <c r="B40" s="42" t="s">
        <v>238</v>
      </c>
      <c r="C40" s="86">
        <v>209.92587810420076</v>
      </c>
      <c r="D40" s="86">
        <v>293.6401005331445</v>
      </c>
      <c r="E40" s="86">
        <v>251.4325164274475</v>
      </c>
      <c r="F40" s="44"/>
      <c r="G40" s="57">
        <v>19.772044636938048</v>
      </c>
      <c r="H40" s="46">
        <v>-14.373916923834059</v>
      </c>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239</v>
      </c>
      <c r="H61" s="199">
        <v>18</v>
      </c>
    </row>
    <row r="62" spans="1:9" ht="12.75" customHeight="1" x14ac:dyDescent="0.2">
      <c r="A62" s="54" t="s">
        <v>240</v>
      </c>
      <c r="H62" s="200"/>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3" display="Tilbake til innholdsfortegnelsen" xr:uid="{00000000-0004-0000-0D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68"/>
  <sheetViews>
    <sheetView showGridLines="0" showRowColHeaders="0" zoomScaleNormal="100" zoomScaleSheetLayoutView="75"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152</v>
      </c>
      <c r="B4" s="5"/>
      <c r="C4" s="5"/>
      <c r="D4" s="5"/>
      <c r="E4" s="5"/>
      <c r="F4" s="5"/>
      <c r="G4" s="5"/>
      <c r="H4" s="6"/>
    </row>
    <row r="5" spans="1:9" x14ac:dyDescent="0.2">
      <c r="A5" s="7"/>
      <c r="B5" s="8"/>
      <c r="C5" s="9"/>
      <c r="D5" s="8"/>
      <c r="E5" s="10"/>
      <c r="F5" s="11"/>
      <c r="G5" s="202" t="s">
        <v>1</v>
      </c>
      <c r="H5" s="203"/>
    </row>
    <row r="6" spans="1:9" x14ac:dyDescent="0.2">
      <c r="A6" s="12"/>
      <c r="B6" s="13"/>
      <c r="C6" s="14" t="s">
        <v>232</v>
      </c>
      <c r="D6" s="15" t="s">
        <v>233</v>
      </c>
      <c r="E6" s="15" t="s">
        <v>234</v>
      </c>
      <c r="F6" s="16"/>
      <c r="G6" s="17" t="s">
        <v>235</v>
      </c>
      <c r="H6" s="18" t="s">
        <v>236</v>
      </c>
    </row>
    <row r="7" spans="1:9" x14ac:dyDescent="0.2">
      <c r="A7" s="204" t="s">
        <v>57</v>
      </c>
      <c r="B7" s="19" t="s">
        <v>3</v>
      </c>
      <c r="C7" s="20">
        <v>4525</v>
      </c>
      <c r="D7" s="20">
        <v>5250</v>
      </c>
      <c r="E7" s="79">
        <v>5645.7311691074447</v>
      </c>
      <c r="F7" s="22" t="s">
        <v>237</v>
      </c>
      <c r="G7" s="23">
        <v>24.767539648783313</v>
      </c>
      <c r="H7" s="24">
        <v>7.5377365544275108</v>
      </c>
    </row>
    <row r="8" spans="1:9" x14ac:dyDescent="0.2">
      <c r="A8" s="205"/>
      <c r="B8" s="25" t="s">
        <v>238</v>
      </c>
      <c r="C8" s="26">
        <v>2320</v>
      </c>
      <c r="D8" s="26">
        <v>2468.457142857143</v>
      </c>
      <c r="E8" s="26">
        <v>2730</v>
      </c>
      <c r="F8" s="27"/>
      <c r="G8" s="28">
        <v>17.672413793103445</v>
      </c>
      <c r="H8" s="29">
        <v>10.595397935089593</v>
      </c>
    </row>
    <row r="9" spans="1:9" x14ac:dyDescent="0.2">
      <c r="A9" s="30" t="s">
        <v>9</v>
      </c>
      <c r="B9" s="31" t="s">
        <v>3</v>
      </c>
      <c r="C9" s="20">
        <v>1807</v>
      </c>
      <c r="D9" s="20">
        <v>1759</v>
      </c>
      <c r="E9" s="21">
        <v>1488.6050404701996</v>
      </c>
      <c r="F9" s="22" t="s">
        <v>237</v>
      </c>
      <c r="G9" s="32">
        <v>-17.620086304914253</v>
      </c>
      <c r="H9" s="33">
        <v>-15.372084111984108</v>
      </c>
    </row>
    <row r="10" spans="1:9" x14ac:dyDescent="0.2">
      <c r="A10" s="34"/>
      <c r="B10" s="25" t="s">
        <v>238</v>
      </c>
      <c r="C10" s="26">
        <v>898</v>
      </c>
      <c r="D10" s="26">
        <v>939.97142857142853</v>
      </c>
      <c r="E10" s="26">
        <v>776</v>
      </c>
      <c r="F10" s="27"/>
      <c r="G10" s="35">
        <v>-13.585746102449889</v>
      </c>
      <c r="H10" s="29">
        <v>-17.444299218821229</v>
      </c>
    </row>
    <row r="11" spans="1:9" x14ac:dyDescent="0.2">
      <c r="A11" s="30" t="s">
        <v>46</v>
      </c>
      <c r="B11" s="31" t="s">
        <v>3</v>
      </c>
      <c r="C11" s="20">
        <v>1729</v>
      </c>
      <c r="D11" s="20">
        <v>2718</v>
      </c>
      <c r="E11" s="21">
        <v>2893.3851309723996</v>
      </c>
      <c r="F11" s="22" t="s">
        <v>237</v>
      </c>
      <c r="G11" s="37">
        <v>67.344426314193157</v>
      </c>
      <c r="H11" s="33">
        <v>6.4527274088447228</v>
      </c>
    </row>
    <row r="12" spans="1:9" x14ac:dyDescent="0.2">
      <c r="A12" s="34"/>
      <c r="B12" s="25" t="s">
        <v>238</v>
      </c>
      <c r="C12" s="26">
        <v>832</v>
      </c>
      <c r="D12" s="26">
        <v>985.48571428571427</v>
      </c>
      <c r="E12" s="26">
        <v>1143</v>
      </c>
      <c r="F12" s="27"/>
      <c r="G12" s="28">
        <v>37.379807692307679</v>
      </c>
      <c r="H12" s="29">
        <v>15.983416444392901</v>
      </c>
    </row>
    <row r="13" spans="1:9" x14ac:dyDescent="0.2">
      <c r="A13" s="30" t="s">
        <v>24</v>
      </c>
      <c r="B13" s="31" t="s">
        <v>3</v>
      </c>
      <c r="C13" s="20">
        <v>1082</v>
      </c>
      <c r="D13" s="20">
        <v>861</v>
      </c>
      <c r="E13" s="21">
        <v>1348.9604464647798</v>
      </c>
      <c r="F13" s="22" t="s">
        <v>237</v>
      </c>
      <c r="G13" s="23">
        <v>24.672869359036937</v>
      </c>
      <c r="H13" s="24">
        <v>56.673687161995332</v>
      </c>
    </row>
    <row r="14" spans="1:9" ht="13.5" thickBot="1" x14ac:dyDescent="0.25">
      <c r="A14" s="56"/>
      <c r="B14" s="42" t="s">
        <v>238</v>
      </c>
      <c r="C14" s="43">
        <v>599</v>
      </c>
      <c r="D14" s="43">
        <v>548.24285714285713</v>
      </c>
      <c r="E14" s="43">
        <v>818</v>
      </c>
      <c r="F14" s="44"/>
      <c r="G14" s="57">
        <v>36.560934891485829</v>
      </c>
      <c r="H14" s="46">
        <v>49.203950282721422</v>
      </c>
    </row>
    <row r="15" spans="1:9" x14ac:dyDescent="0.2">
      <c r="A15" s="58"/>
      <c r="B15" s="62"/>
      <c r="C15" s="21"/>
      <c r="D15" s="21"/>
      <c r="E15" s="21"/>
      <c r="F15" s="63"/>
      <c r="G15" s="38"/>
      <c r="H15" s="60"/>
      <c r="I15" s="61"/>
    </row>
    <row r="16" spans="1:9" x14ac:dyDescent="0.2">
      <c r="A16" s="58"/>
      <c r="B16" s="62"/>
      <c r="C16" s="21"/>
      <c r="D16" s="21"/>
      <c r="E16" s="21"/>
      <c r="F16" s="63"/>
      <c r="G16" s="38"/>
      <c r="H16" s="60"/>
      <c r="I16" s="61"/>
    </row>
    <row r="17" spans="1:9" x14ac:dyDescent="0.2">
      <c r="A17" s="58"/>
      <c r="B17" s="62"/>
      <c r="C17" s="21"/>
      <c r="D17" s="21"/>
      <c r="E17" s="21"/>
      <c r="F17" s="63"/>
      <c r="G17" s="38"/>
      <c r="H17" s="60"/>
      <c r="I17" s="61"/>
    </row>
    <row r="18" spans="1:9" x14ac:dyDescent="0.2">
      <c r="A18" s="58"/>
      <c r="B18" s="62"/>
      <c r="C18" s="21"/>
      <c r="D18" s="21"/>
      <c r="E18" s="21"/>
      <c r="F18" s="63"/>
      <c r="G18" s="38"/>
      <c r="H18" s="60"/>
      <c r="I18" s="61"/>
    </row>
    <row r="19" spans="1:9" x14ac:dyDescent="0.2">
      <c r="A19" s="58"/>
      <c r="B19" s="62"/>
      <c r="C19" s="21"/>
      <c r="D19" s="21"/>
      <c r="E19" s="21"/>
      <c r="F19" s="63"/>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66" t="s">
        <v>73</v>
      </c>
      <c r="B32" s="5"/>
      <c r="C32" s="5"/>
      <c r="D32" s="5"/>
      <c r="E32" s="5"/>
      <c r="F32" s="5"/>
      <c r="G32" s="5"/>
      <c r="H32" s="6"/>
    </row>
    <row r="33" spans="1:9" x14ac:dyDescent="0.2">
      <c r="A33" s="7"/>
      <c r="B33" s="8"/>
      <c r="C33" s="208" t="s">
        <v>16</v>
      </c>
      <c r="D33" s="202"/>
      <c r="E33" s="202"/>
      <c r="F33" s="209"/>
      <c r="G33" s="202" t="s">
        <v>1</v>
      </c>
      <c r="H33" s="203"/>
    </row>
    <row r="34" spans="1:9" x14ac:dyDescent="0.2">
      <c r="A34" s="12"/>
      <c r="B34" s="13"/>
      <c r="C34" s="14" t="s">
        <v>232</v>
      </c>
      <c r="D34" s="15" t="s">
        <v>233</v>
      </c>
      <c r="E34" s="15" t="s">
        <v>234</v>
      </c>
      <c r="F34" s="16"/>
      <c r="G34" s="17" t="s">
        <v>235</v>
      </c>
      <c r="H34" s="18" t="s">
        <v>236</v>
      </c>
    </row>
    <row r="35" spans="1:9" ht="12.75" customHeight="1" x14ac:dyDescent="0.2">
      <c r="A35" s="204" t="s">
        <v>57</v>
      </c>
      <c r="B35" s="19" t="s">
        <v>3</v>
      </c>
      <c r="C35" s="80">
        <v>1723.7394637740251</v>
      </c>
      <c r="D35" s="80">
        <v>1715.0155545624009</v>
      </c>
      <c r="E35" s="81">
        <v>1919.2641982966302</v>
      </c>
      <c r="F35" s="22" t="s">
        <v>237</v>
      </c>
      <c r="G35" s="23">
        <v>11.343056107476656</v>
      </c>
      <c r="H35" s="24">
        <v>11.909433893522021</v>
      </c>
    </row>
    <row r="36" spans="1:9" ht="12.75" customHeight="1" x14ac:dyDescent="0.2">
      <c r="A36" s="205"/>
      <c r="B36" s="25" t="s">
        <v>238</v>
      </c>
      <c r="C36" s="82">
        <v>908.02671589401098</v>
      </c>
      <c r="D36" s="82">
        <v>844.52767250232239</v>
      </c>
      <c r="E36" s="82">
        <v>966.10268894516719</v>
      </c>
      <c r="F36" s="27"/>
      <c r="G36" s="28">
        <v>6.3958440907739771</v>
      </c>
      <c r="H36" s="29">
        <v>14.395622594890227</v>
      </c>
    </row>
    <row r="37" spans="1:9" x14ac:dyDescent="0.2">
      <c r="A37" s="30" t="s">
        <v>9</v>
      </c>
      <c r="B37" s="31" t="s">
        <v>3</v>
      </c>
      <c r="C37" s="80">
        <v>358.18675231131647</v>
      </c>
      <c r="D37" s="80">
        <v>315.91774839229686</v>
      </c>
      <c r="E37" s="83">
        <v>329.74386617600675</v>
      </c>
      <c r="F37" s="22" t="s">
        <v>237</v>
      </c>
      <c r="G37" s="32">
        <v>-7.9407979082902358</v>
      </c>
      <c r="H37" s="33">
        <v>4.3764928859080925</v>
      </c>
    </row>
    <row r="38" spans="1:9" x14ac:dyDescent="0.2">
      <c r="A38" s="34"/>
      <c r="B38" s="25" t="s">
        <v>238</v>
      </c>
      <c r="C38" s="82">
        <v>185.08127653850141</v>
      </c>
      <c r="D38" s="82">
        <v>165.45855060953699</v>
      </c>
      <c r="E38" s="82">
        <v>171.92104255033738</v>
      </c>
      <c r="F38" s="27"/>
      <c r="G38" s="35">
        <v>-7.1105161117831273</v>
      </c>
      <c r="H38" s="29">
        <v>3.9058071746627974</v>
      </c>
    </row>
    <row r="39" spans="1:9" x14ac:dyDescent="0.2">
      <c r="A39" s="30" t="s">
        <v>46</v>
      </c>
      <c r="B39" s="31" t="s">
        <v>3</v>
      </c>
      <c r="C39" s="80">
        <v>949.23993611656874</v>
      </c>
      <c r="D39" s="80">
        <v>1004.6419565647178</v>
      </c>
      <c r="E39" s="83">
        <v>1133.6137524605472</v>
      </c>
      <c r="F39" s="22" t="s">
        <v>237</v>
      </c>
      <c r="G39" s="37">
        <v>19.423310095682368</v>
      </c>
      <c r="H39" s="33">
        <v>12.837588063396893</v>
      </c>
    </row>
    <row r="40" spans="1:9" x14ac:dyDescent="0.2">
      <c r="A40" s="34"/>
      <c r="B40" s="25" t="s">
        <v>238</v>
      </c>
      <c r="C40" s="82">
        <v>494.41182274805749</v>
      </c>
      <c r="D40" s="82">
        <v>499.35115590074673</v>
      </c>
      <c r="E40" s="82">
        <v>572.173171318242</v>
      </c>
      <c r="F40" s="27"/>
      <c r="G40" s="28">
        <v>15.728051998831376</v>
      </c>
      <c r="H40" s="29">
        <v>14.583327695744771</v>
      </c>
    </row>
    <row r="41" spans="1:9" x14ac:dyDescent="0.2">
      <c r="A41" s="30" t="s">
        <v>24</v>
      </c>
      <c r="B41" s="31" t="s">
        <v>3</v>
      </c>
      <c r="C41" s="80">
        <v>416.31277534614003</v>
      </c>
      <c r="D41" s="80">
        <v>394.45584960538628</v>
      </c>
      <c r="E41" s="83">
        <v>459.66045012261424</v>
      </c>
      <c r="F41" s="22" t="s">
        <v>237</v>
      </c>
      <c r="G41" s="23">
        <v>10.412285508277549</v>
      </c>
      <c r="H41" s="24">
        <v>16.530265828852237</v>
      </c>
    </row>
    <row r="42" spans="1:9" ht="13.5" thickBot="1" x14ac:dyDescent="0.25">
      <c r="A42" s="56"/>
      <c r="B42" s="42" t="s">
        <v>238</v>
      </c>
      <c r="C42" s="86">
        <v>228.53361660745213</v>
      </c>
      <c r="D42" s="86">
        <v>179.71796599203864</v>
      </c>
      <c r="E42" s="86">
        <v>222.00847507658773</v>
      </c>
      <c r="F42" s="44"/>
      <c r="G42" s="57">
        <v>-2.8552217514994851</v>
      </c>
      <c r="H42" s="46">
        <v>23.53159788511212</v>
      </c>
    </row>
    <row r="43" spans="1:9" x14ac:dyDescent="0.2">
      <c r="A43" s="58"/>
      <c r="B43" s="62"/>
      <c r="C43" s="21"/>
      <c r="D43" s="21"/>
      <c r="E43" s="21"/>
      <c r="F43" s="63"/>
      <c r="G43" s="38"/>
      <c r="H43" s="60"/>
    </row>
    <row r="44" spans="1:9" x14ac:dyDescent="0.2">
      <c r="A44" s="58"/>
      <c r="B44" s="62"/>
      <c r="C44" s="21"/>
      <c r="D44" s="21"/>
      <c r="E44" s="21"/>
      <c r="F44" s="63"/>
      <c r="G44" s="38"/>
      <c r="H44" s="60"/>
    </row>
    <row r="45" spans="1:9" x14ac:dyDescent="0.2">
      <c r="A45" s="58"/>
      <c r="B45" s="62"/>
      <c r="C45" s="21"/>
      <c r="D45" s="21"/>
      <c r="E45" s="21"/>
      <c r="F45" s="63"/>
      <c r="G45" s="38"/>
      <c r="H45" s="60"/>
    </row>
    <row r="46" spans="1:9" x14ac:dyDescent="0.2">
      <c r="A46" s="58"/>
      <c r="B46" s="62"/>
      <c r="C46" s="21"/>
      <c r="D46" s="21"/>
      <c r="E46" s="21"/>
      <c r="F46" s="63"/>
      <c r="G46" s="38"/>
      <c r="H46" s="60"/>
    </row>
    <row r="47" spans="1:9" x14ac:dyDescent="0.2">
      <c r="A47" s="58"/>
      <c r="B47" s="62"/>
      <c r="C47" s="21"/>
      <c r="D47" s="21"/>
      <c r="E47" s="21"/>
      <c r="F47" s="63"/>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239</v>
      </c>
      <c r="G61" s="53"/>
      <c r="H61" s="207">
        <v>19</v>
      </c>
    </row>
    <row r="62" spans="1:9" ht="12.75" customHeight="1" x14ac:dyDescent="0.2">
      <c r="A62" s="54" t="s">
        <v>240</v>
      </c>
      <c r="G62" s="53"/>
      <c r="H62" s="200"/>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5" display="Tilbake til innholdsfortegnelsen" xr:uid="{00000000-0004-0000-0E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68"/>
  <sheetViews>
    <sheetView showGridLines="0" showRowColHeaders="0" zoomScaleNormal="100" zoomScaleSheetLayoutView="75"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
      <c r="A3" s="3"/>
      <c r="B3" s="2"/>
      <c r="C3" s="2"/>
      <c r="D3" s="2"/>
      <c r="E3" s="2"/>
      <c r="F3" s="2"/>
      <c r="G3" s="2"/>
    </row>
    <row r="4" spans="1:9" ht="16.5" thickBot="1" x14ac:dyDescent="0.3">
      <c r="A4" s="4" t="s">
        <v>153</v>
      </c>
      <c r="B4" s="5"/>
      <c r="C4" s="5"/>
      <c r="D4" s="5"/>
      <c r="E4" s="5"/>
      <c r="F4" s="5"/>
      <c r="G4" s="5"/>
      <c r="H4" s="6"/>
    </row>
    <row r="5" spans="1:9" x14ac:dyDescent="0.2">
      <c r="A5" s="7"/>
      <c r="B5" s="8"/>
      <c r="C5" s="9"/>
      <c r="D5" s="8"/>
      <c r="E5" s="10"/>
      <c r="F5" s="11"/>
      <c r="G5" s="202" t="s">
        <v>1</v>
      </c>
      <c r="H5" s="203"/>
    </row>
    <row r="6" spans="1:9" x14ac:dyDescent="0.2">
      <c r="A6" s="12"/>
      <c r="B6" s="13"/>
      <c r="C6" s="14" t="s">
        <v>232</v>
      </c>
      <c r="D6" s="15" t="s">
        <v>233</v>
      </c>
      <c r="E6" s="15" t="s">
        <v>234</v>
      </c>
      <c r="F6" s="16"/>
      <c r="G6" s="17" t="s">
        <v>235</v>
      </c>
      <c r="H6" s="18" t="s">
        <v>236</v>
      </c>
    </row>
    <row r="7" spans="1:9" ht="12.75" customHeight="1" x14ac:dyDescent="0.2">
      <c r="A7" s="204" t="s">
        <v>60</v>
      </c>
      <c r="B7" s="19" t="s">
        <v>3</v>
      </c>
      <c r="C7" s="20">
        <v>24026.283333333333</v>
      </c>
      <c r="D7" s="20">
        <v>27254.799999999999</v>
      </c>
      <c r="E7" s="79">
        <v>24906.484512825857</v>
      </c>
      <c r="F7" s="22" t="s">
        <v>237</v>
      </c>
      <c r="G7" s="23">
        <v>3.6634928810290006</v>
      </c>
      <c r="H7" s="24">
        <v>-8.616153804739497</v>
      </c>
    </row>
    <row r="8" spans="1:9" ht="13.7" customHeight="1" thickBot="1" x14ac:dyDescent="0.25">
      <c r="A8" s="210"/>
      <c r="B8" s="42" t="s">
        <v>238</v>
      </c>
      <c r="C8" s="43">
        <v>11956.071666666667</v>
      </c>
      <c r="D8" s="43">
        <v>13899.584999999999</v>
      </c>
      <c r="E8" s="43">
        <v>12597.658333333333</v>
      </c>
      <c r="F8" s="44"/>
      <c r="G8" s="57">
        <v>5.3661995725184539</v>
      </c>
      <c r="H8" s="46">
        <v>-9.3666585489183092</v>
      </c>
    </row>
    <row r="9" spans="1:9" x14ac:dyDescent="0.2">
      <c r="A9" s="58"/>
      <c r="B9" s="58"/>
      <c r="C9" s="21"/>
      <c r="D9" s="21"/>
      <c r="E9" s="21"/>
      <c r="F9" s="59"/>
      <c r="G9" s="38"/>
      <c r="H9" s="60"/>
      <c r="I9" s="61"/>
    </row>
    <row r="10" spans="1:9" x14ac:dyDescent="0.2">
      <c r="A10" s="58"/>
      <c r="B10" s="58"/>
      <c r="C10" s="21"/>
      <c r="D10" s="21"/>
      <c r="E10" s="21"/>
      <c r="F10" s="59"/>
      <c r="G10" s="38"/>
      <c r="H10" s="60"/>
      <c r="I10" s="61"/>
    </row>
    <row r="11" spans="1:9" x14ac:dyDescent="0.2">
      <c r="A11" s="58"/>
      <c r="B11" s="58"/>
      <c r="C11" s="21"/>
      <c r="D11" s="21"/>
      <c r="E11" s="21"/>
      <c r="F11" s="59"/>
      <c r="G11" s="38"/>
      <c r="H11" s="60"/>
      <c r="I11" s="61"/>
    </row>
    <row r="12" spans="1:9" x14ac:dyDescent="0.2">
      <c r="A12" s="58"/>
      <c r="B12" s="58"/>
      <c r="C12" s="21"/>
      <c r="D12" s="21"/>
      <c r="E12" s="21"/>
      <c r="F12" s="59"/>
      <c r="G12" s="38"/>
      <c r="H12" s="60"/>
      <c r="I12" s="61"/>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72</v>
      </c>
      <c r="B32" s="5"/>
      <c r="C32" s="5"/>
      <c r="D32" s="5"/>
      <c r="E32" s="5"/>
      <c r="F32" s="5"/>
      <c r="G32" s="5"/>
      <c r="H32" s="6"/>
    </row>
    <row r="33" spans="1:9" x14ac:dyDescent="0.2">
      <c r="A33" s="7"/>
      <c r="B33" s="8"/>
      <c r="C33" s="208" t="s">
        <v>16</v>
      </c>
      <c r="D33" s="202"/>
      <c r="E33" s="202"/>
      <c r="F33" s="209"/>
      <c r="G33" s="202" t="s">
        <v>1</v>
      </c>
      <c r="H33" s="203"/>
    </row>
    <row r="34" spans="1:9" x14ac:dyDescent="0.2">
      <c r="A34" s="12"/>
      <c r="B34" s="13"/>
      <c r="C34" s="14" t="s">
        <v>232</v>
      </c>
      <c r="D34" s="15" t="s">
        <v>233</v>
      </c>
      <c r="E34" s="15" t="s">
        <v>234</v>
      </c>
      <c r="F34" s="16"/>
      <c r="G34" s="17" t="s">
        <v>235</v>
      </c>
      <c r="H34" s="18" t="s">
        <v>236</v>
      </c>
    </row>
    <row r="35" spans="1:9" ht="12.75" customHeight="1" x14ac:dyDescent="0.2">
      <c r="A35" s="204" t="s">
        <v>60</v>
      </c>
      <c r="B35" s="19" t="s">
        <v>3</v>
      </c>
      <c r="C35" s="80">
        <v>573.57984776658566</v>
      </c>
      <c r="D35" s="80">
        <v>750.93103671113704</v>
      </c>
      <c r="E35" s="81">
        <v>923.62899736834549</v>
      </c>
      <c r="F35" s="22" t="s">
        <v>237</v>
      </c>
      <c r="G35" s="23">
        <v>61.028843841844662</v>
      </c>
      <c r="H35" s="24">
        <v>22.997845636208638</v>
      </c>
    </row>
    <row r="36" spans="1:9" ht="12.75" customHeight="1" thickBot="1" x14ac:dyDescent="0.25">
      <c r="A36" s="210"/>
      <c r="B36" s="42" t="s">
        <v>238</v>
      </c>
      <c r="C36" s="86">
        <v>288.48809882468402</v>
      </c>
      <c r="D36" s="86">
        <v>305.60577524503333</v>
      </c>
      <c r="E36" s="86">
        <v>401.42631068577151</v>
      </c>
      <c r="F36" s="44"/>
      <c r="G36" s="57">
        <v>39.148308828407067</v>
      </c>
      <c r="H36" s="46">
        <v>31.354294716423368</v>
      </c>
    </row>
    <row r="37" spans="1:9" x14ac:dyDescent="0.2">
      <c r="A37" s="58"/>
      <c r="B37" s="58"/>
      <c r="C37" s="21"/>
      <c r="D37" s="21"/>
      <c r="E37" s="21"/>
      <c r="F37" s="59"/>
      <c r="G37" s="38"/>
      <c r="H37" s="60"/>
      <c r="I37" s="61"/>
    </row>
    <row r="38" spans="1:9" x14ac:dyDescent="0.2">
      <c r="A38" s="58"/>
      <c r="B38" s="62"/>
      <c r="C38" s="21"/>
      <c r="D38" s="21"/>
      <c r="E38" s="21"/>
      <c r="F38" s="63"/>
      <c r="G38" s="38"/>
      <c r="H38" s="60"/>
      <c r="I38" s="61"/>
    </row>
    <row r="39" spans="1:9" x14ac:dyDescent="0.2">
      <c r="A39" s="58"/>
      <c r="B39" s="58"/>
      <c r="C39" s="21"/>
      <c r="D39" s="21"/>
      <c r="E39" s="21"/>
      <c r="F39" s="59"/>
      <c r="G39" s="38"/>
      <c r="H39" s="60"/>
      <c r="I39" s="61"/>
    </row>
    <row r="40" spans="1:9" x14ac:dyDescent="0.2">
      <c r="A40" s="58"/>
      <c r="B40" s="62"/>
      <c r="C40" s="21"/>
      <c r="D40" s="21"/>
      <c r="E40" s="21"/>
      <c r="F40" s="63"/>
      <c r="G40" s="38"/>
      <c r="H40" s="60"/>
      <c r="I40" s="61"/>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239</v>
      </c>
      <c r="H61" s="199">
        <v>20</v>
      </c>
    </row>
    <row r="62" spans="1:9" ht="12.75" customHeight="1" x14ac:dyDescent="0.2">
      <c r="A62" s="54" t="s">
        <v>240</v>
      </c>
      <c r="H62" s="200"/>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7" display="Tilbake til innholdsfortegnelsen" xr:uid="{00000000-0004-0000-0F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8"/>
  <sheetViews>
    <sheetView showGridLines="0" showRowColHeaders="0" zoomScaleNormal="100" zoomScaleSheetLayoutView="75" workbookViewId="0"/>
  </sheetViews>
  <sheetFormatPr defaultColWidth="11.42578125" defaultRowHeight="12.75" x14ac:dyDescent="0.2"/>
  <cols>
    <col min="1" max="1" width="26.42578125" style="115" customWidth="1"/>
    <col min="2" max="2" width="8.140625" style="115" customWidth="1"/>
    <col min="3" max="4" width="10.42578125" style="115" customWidth="1"/>
    <col min="5" max="5" width="9.85546875" style="115" customWidth="1"/>
    <col min="6" max="6" width="1.5703125" style="115" customWidth="1"/>
    <col min="7" max="7" width="7.5703125" style="115" customWidth="1"/>
    <col min="8" max="8" width="8.85546875" style="115" customWidth="1"/>
    <col min="9" max="16384" width="11.42578125" style="115"/>
  </cols>
  <sheetData>
    <row r="1" spans="1:8" ht="5.25" customHeight="1" x14ac:dyDescent="0.2"/>
    <row r="2" spans="1:8" x14ac:dyDescent="0.2">
      <c r="A2" s="92" t="s">
        <v>0</v>
      </c>
      <c r="B2" s="116"/>
      <c r="C2" s="116"/>
      <c r="D2" s="116"/>
      <c r="E2" s="116"/>
      <c r="F2" s="116"/>
      <c r="G2" s="116"/>
    </row>
    <row r="3" spans="1:8" ht="6" customHeight="1" x14ac:dyDescent="0.2">
      <c r="A3" s="3"/>
      <c r="B3" s="116"/>
      <c r="C3" s="116"/>
      <c r="D3" s="116"/>
      <c r="E3" s="116"/>
      <c r="F3" s="116"/>
      <c r="G3" s="116"/>
    </row>
    <row r="4" spans="1:8" ht="16.5" thickBot="1" x14ac:dyDescent="0.3">
      <c r="A4" s="117" t="s">
        <v>212</v>
      </c>
      <c r="B4" s="118"/>
      <c r="C4" s="118"/>
      <c r="D4" s="118"/>
      <c r="E4" s="118"/>
      <c r="F4" s="118"/>
      <c r="G4" s="118"/>
      <c r="H4" s="119"/>
    </row>
    <row r="5" spans="1:8" x14ac:dyDescent="0.2">
      <c r="A5" s="120"/>
      <c r="B5" s="121"/>
      <c r="C5" s="122"/>
      <c r="D5" s="121"/>
      <c r="E5" s="123"/>
      <c r="F5" s="124"/>
      <c r="G5" s="213" t="s">
        <v>1</v>
      </c>
      <c r="H5" s="214"/>
    </row>
    <row r="6" spans="1:8" x14ac:dyDescent="0.2">
      <c r="A6" s="125"/>
      <c r="B6" s="126"/>
      <c r="C6" s="127" t="s">
        <v>232</v>
      </c>
      <c r="D6" s="128" t="s">
        <v>233</v>
      </c>
      <c r="E6" s="128" t="s">
        <v>234</v>
      </c>
      <c r="F6" s="129"/>
      <c r="G6" s="130" t="s">
        <v>235</v>
      </c>
      <c r="H6" s="131" t="s">
        <v>236</v>
      </c>
    </row>
    <row r="7" spans="1:8" ht="12.75" customHeight="1" x14ac:dyDescent="0.2">
      <c r="A7" s="215" t="s">
        <v>193</v>
      </c>
      <c r="B7" s="132" t="s">
        <v>3</v>
      </c>
      <c r="C7" s="20">
        <v>5769</v>
      </c>
      <c r="D7" s="20">
        <v>6375</v>
      </c>
      <c r="E7" s="79">
        <v>6174.4520207825244</v>
      </c>
      <c r="F7" s="22" t="s">
        <v>237</v>
      </c>
      <c r="G7" s="133">
        <v>7.028116151543145</v>
      </c>
      <c r="H7" s="134">
        <v>-3.145850654391765</v>
      </c>
    </row>
    <row r="8" spans="1:8" ht="12.75" customHeight="1" x14ac:dyDescent="0.2">
      <c r="A8" s="216"/>
      <c r="B8" s="135" t="s">
        <v>238</v>
      </c>
      <c r="C8" s="26">
        <v>3234.8935446540881</v>
      </c>
      <c r="D8" s="26">
        <v>3199.2150943396227</v>
      </c>
      <c r="E8" s="26">
        <v>3211</v>
      </c>
      <c r="F8" s="27"/>
      <c r="G8" s="136">
        <v>-0.73861919485956662</v>
      </c>
      <c r="H8" s="137">
        <v>0.36836865646290562</v>
      </c>
    </row>
    <row r="9" spans="1:8" x14ac:dyDescent="0.2">
      <c r="A9" s="138" t="s">
        <v>194</v>
      </c>
      <c r="B9" s="139" t="s">
        <v>3</v>
      </c>
      <c r="C9" s="20">
        <v>1690</v>
      </c>
      <c r="D9" s="20">
        <v>2249</v>
      </c>
      <c r="E9" s="20">
        <v>2031.0727529750457</v>
      </c>
      <c r="F9" s="22" t="s">
        <v>237</v>
      </c>
      <c r="G9" s="140">
        <v>20.181819702665422</v>
      </c>
      <c r="H9" s="141">
        <v>-9.6899620731415865</v>
      </c>
    </row>
    <row r="10" spans="1:8" x14ac:dyDescent="0.2">
      <c r="A10" s="142"/>
      <c r="B10" s="135" t="s">
        <v>238</v>
      </c>
      <c r="C10" s="26">
        <v>1116.643268608</v>
      </c>
      <c r="D10" s="26">
        <v>1101.9709760000001</v>
      </c>
      <c r="E10" s="26">
        <v>1089</v>
      </c>
      <c r="F10" s="27"/>
      <c r="G10" s="143">
        <v>-2.4755684635487825</v>
      </c>
      <c r="H10" s="137">
        <v>-1.1770705656044385</v>
      </c>
    </row>
    <row r="11" spans="1:8" x14ac:dyDescent="0.2">
      <c r="A11" s="138" t="s">
        <v>195</v>
      </c>
      <c r="B11" s="139" t="s">
        <v>3</v>
      </c>
      <c r="C11" s="20">
        <v>492</v>
      </c>
      <c r="D11" s="20">
        <v>545</v>
      </c>
      <c r="E11" s="20">
        <v>552.70668047943161</v>
      </c>
      <c r="F11" s="22" t="s">
        <v>237</v>
      </c>
      <c r="G11" s="144">
        <v>12.338756195006411</v>
      </c>
      <c r="H11" s="141">
        <v>1.4140698127397542</v>
      </c>
    </row>
    <row r="12" spans="1:8" x14ac:dyDescent="0.2">
      <c r="A12" s="142"/>
      <c r="B12" s="135" t="s">
        <v>238</v>
      </c>
      <c r="C12" s="26">
        <v>342.55528831999999</v>
      </c>
      <c r="D12" s="26">
        <v>268.85703999999998</v>
      </c>
      <c r="E12" s="26">
        <v>302</v>
      </c>
      <c r="F12" s="27"/>
      <c r="G12" s="136">
        <v>-11.839048966050413</v>
      </c>
      <c r="H12" s="137">
        <v>12.327354344152582</v>
      </c>
    </row>
    <row r="13" spans="1:8" x14ac:dyDescent="0.2">
      <c r="A13" s="138" t="s">
        <v>228</v>
      </c>
      <c r="B13" s="139" t="s">
        <v>3</v>
      </c>
      <c r="C13" s="20">
        <v>128</v>
      </c>
      <c r="D13" s="20">
        <v>166</v>
      </c>
      <c r="E13" s="20">
        <v>119.71765662982295</v>
      </c>
      <c r="F13" s="22" t="s">
        <v>237</v>
      </c>
      <c r="G13" s="133">
        <v>-6.4705807579508132</v>
      </c>
      <c r="H13" s="134">
        <v>-27.880929741070517</v>
      </c>
    </row>
    <row r="14" spans="1:8" x14ac:dyDescent="0.2">
      <c r="A14" s="142"/>
      <c r="B14" s="135" t="s">
        <v>238</v>
      </c>
      <c r="C14" s="26">
        <v>98.614743551999993</v>
      </c>
      <c r="D14" s="26">
        <v>104.028544</v>
      </c>
      <c r="E14" s="26">
        <v>80</v>
      </c>
      <c r="F14" s="27"/>
      <c r="G14" s="145">
        <v>-18.876227713540985</v>
      </c>
      <c r="H14" s="134">
        <v>-23.098029709999594</v>
      </c>
    </row>
    <row r="15" spans="1:8" x14ac:dyDescent="0.2">
      <c r="A15" s="138" t="s">
        <v>196</v>
      </c>
      <c r="B15" s="139" t="s">
        <v>3</v>
      </c>
      <c r="C15" s="20">
        <v>2440</v>
      </c>
      <c r="D15" s="20">
        <v>2468</v>
      </c>
      <c r="E15" s="20">
        <v>2133.0311936126504</v>
      </c>
      <c r="F15" s="22" t="s">
        <v>237</v>
      </c>
      <c r="G15" s="144">
        <v>-12.580688786366792</v>
      </c>
      <c r="H15" s="141">
        <v>-13.572479999487413</v>
      </c>
    </row>
    <row r="16" spans="1:8" x14ac:dyDescent="0.2">
      <c r="A16" s="142"/>
      <c r="B16" s="135" t="s">
        <v>238</v>
      </c>
      <c r="C16" s="26">
        <v>1195.03685888</v>
      </c>
      <c r="D16" s="26">
        <v>1242.5713599999999</v>
      </c>
      <c r="E16" s="26">
        <v>1064</v>
      </c>
      <c r="F16" s="27"/>
      <c r="G16" s="136">
        <v>-10.965089311371443</v>
      </c>
      <c r="H16" s="137">
        <v>-14.371115072216043</v>
      </c>
    </row>
    <row r="17" spans="1:9" x14ac:dyDescent="0.2">
      <c r="A17" s="138" t="s">
        <v>197</v>
      </c>
      <c r="B17" s="139" t="s">
        <v>3</v>
      </c>
      <c r="C17" s="20">
        <v>502</v>
      </c>
      <c r="D17" s="20">
        <v>478</v>
      </c>
      <c r="E17" s="20">
        <v>457.13467825044978</v>
      </c>
      <c r="F17" s="22" t="s">
        <v>237</v>
      </c>
      <c r="G17" s="144">
        <v>-8.9373150895518307</v>
      </c>
      <c r="H17" s="141">
        <v>-4.3651300731276592</v>
      </c>
    </row>
    <row r="18" spans="1:9" x14ac:dyDescent="0.2">
      <c r="A18" s="138"/>
      <c r="B18" s="135" t="s">
        <v>238</v>
      </c>
      <c r="C18" s="26">
        <v>301.03685888000001</v>
      </c>
      <c r="D18" s="26">
        <v>218.57136</v>
      </c>
      <c r="E18" s="26">
        <v>227</v>
      </c>
      <c r="F18" s="27"/>
      <c r="G18" s="136">
        <v>-24.593951436861346</v>
      </c>
      <c r="H18" s="137">
        <v>3.8562417326771339</v>
      </c>
    </row>
    <row r="19" spans="1:9" x14ac:dyDescent="0.2">
      <c r="A19" s="146" t="s">
        <v>198</v>
      </c>
      <c r="B19" s="139" t="s">
        <v>3</v>
      </c>
      <c r="C19" s="20">
        <v>31</v>
      </c>
      <c r="D19" s="20">
        <v>34</v>
      </c>
      <c r="E19" s="20">
        <v>22.804797438638211</v>
      </c>
      <c r="F19" s="22" t="s">
        <v>237</v>
      </c>
      <c r="G19" s="133">
        <v>-26.436137294715451</v>
      </c>
      <c r="H19" s="134">
        <v>-32.92706635694644</v>
      </c>
    </row>
    <row r="20" spans="1:9" x14ac:dyDescent="0.2">
      <c r="A20" s="142"/>
      <c r="B20" s="135" t="s">
        <v>238</v>
      </c>
      <c r="C20" s="26">
        <v>17.903685887999998</v>
      </c>
      <c r="D20" s="26">
        <v>19.257135999999999</v>
      </c>
      <c r="E20" s="26">
        <v>13</v>
      </c>
      <c r="F20" s="27"/>
      <c r="G20" s="145">
        <v>-27.389253356409199</v>
      </c>
      <c r="H20" s="134">
        <v>-32.492557564115458</v>
      </c>
    </row>
    <row r="21" spans="1:9" x14ac:dyDescent="0.2">
      <c r="A21" s="146" t="s">
        <v>199</v>
      </c>
      <c r="B21" s="139" t="s">
        <v>3</v>
      </c>
      <c r="C21" s="20">
        <v>9</v>
      </c>
      <c r="D21" s="20">
        <v>17</v>
      </c>
      <c r="E21" s="20">
        <v>10.557420680736113</v>
      </c>
      <c r="F21" s="22" t="s">
        <v>237</v>
      </c>
      <c r="G21" s="144">
        <v>17.304674230401247</v>
      </c>
      <c r="H21" s="141">
        <v>-37.897525407434628</v>
      </c>
    </row>
    <row r="22" spans="1:9" x14ac:dyDescent="0.2">
      <c r="A22" s="142"/>
      <c r="B22" s="135" t="s">
        <v>238</v>
      </c>
      <c r="C22" s="26">
        <v>7.3012286293333331</v>
      </c>
      <c r="D22" s="26">
        <v>5.085712</v>
      </c>
      <c r="E22" s="26">
        <v>4</v>
      </c>
      <c r="F22" s="27"/>
      <c r="G22" s="136">
        <v>-45.214700113215933</v>
      </c>
      <c r="H22" s="137">
        <v>-21.348279257653601</v>
      </c>
    </row>
    <row r="23" spans="1:9" x14ac:dyDescent="0.2">
      <c r="A23" s="146" t="s">
        <v>200</v>
      </c>
      <c r="B23" s="139" t="s">
        <v>3</v>
      </c>
      <c r="C23" s="20">
        <v>213</v>
      </c>
      <c r="D23" s="20">
        <v>396</v>
      </c>
      <c r="E23" s="20">
        <v>650.08973669502984</v>
      </c>
      <c r="F23" s="22" t="s">
        <v>237</v>
      </c>
      <c r="G23" s="144">
        <v>205.20644915259618</v>
      </c>
      <c r="H23" s="141">
        <v>64.164074922987311</v>
      </c>
    </row>
    <row r="24" spans="1:9" x14ac:dyDescent="0.2">
      <c r="A24" s="142"/>
      <c r="B24" s="135" t="s">
        <v>238</v>
      </c>
      <c r="C24" s="26">
        <v>93.759214720000003</v>
      </c>
      <c r="D24" s="26">
        <v>137.64284000000001</v>
      </c>
      <c r="E24" s="26">
        <v>243</v>
      </c>
      <c r="F24" s="27"/>
      <c r="G24" s="136">
        <v>159.17452564602706</v>
      </c>
      <c r="H24" s="137">
        <v>76.543872532708548</v>
      </c>
    </row>
    <row r="25" spans="1:9" x14ac:dyDescent="0.2">
      <c r="A25" s="138" t="s">
        <v>24</v>
      </c>
      <c r="B25" s="139" t="s">
        <v>3</v>
      </c>
      <c r="C25" s="20">
        <v>1588</v>
      </c>
      <c r="D25" s="20">
        <v>1581</v>
      </c>
      <c r="E25" s="20">
        <v>1774.7593076718051</v>
      </c>
      <c r="F25" s="22" t="s">
        <v>237</v>
      </c>
      <c r="G25" s="133">
        <v>11.760661692179156</v>
      </c>
      <c r="H25" s="134">
        <v>12.25549068132861</v>
      </c>
      <c r="I25" s="147"/>
    </row>
    <row r="26" spans="1:9" ht="13.5" thickBot="1" x14ac:dyDescent="0.25">
      <c r="A26" s="148"/>
      <c r="B26" s="149" t="s">
        <v>238</v>
      </c>
      <c r="C26" s="43">
        <v>755.75921472000005</v>
      </c>
      <c r="D26" s="43">
        <v>866.64283999999998</v>
      </c>
      <c r="E26" s="43">
        <v>926</v>
      </c>
      <c r="F26" s="44"/>
      <c r="G26" s="150">
        <v>22.52579683637363</v>
      </c>
      <c r="H26" s="151">
        <v>6.8490913742505626</v>
      </c>
      <c r="I26" s="147"/>
    </row>
    <row r="27" spans="1:9" x14ac:dyDescent="0.2">
      <c r="A27" s="152"/>
      <c r="B27" s="152"/>
      <c r="C27" s="64"/>
      <c r="D27" s="64"/>
      <c r="E27" s="21"/>
      <c r="F27" s="59"/>
      <c r="G27" s="145"/>
      <c r="H27" s="153"/>
      <c r="I27" s="147"/>
    </row>
    <row r="28" spans="1:9" x14ac:dyDescent="0.2">
      <c r="A28" s="152"/>
      <c r="B28" s="152"/>
      <c r="C28" s="64"/>
      <c r="D28" s="64"/>
      <c r="E28" s="21"/>
      <c r="F28" s="59"/>
      <c r="G28" s="145"/>
      <c r="H28" s="153"/>
      <c r="I28" s="147"/>
    </row>
    <row r="29" spans="1:9" x14ac:dyDescent="0.2">
      <c r="A29" s="152"/>
      <c r="B29" s="152"/>
      <c r="C29" s="64"/>
      <c r="D29" s="64"/>
      <c r="E29" s="21"/>
      <c r="F29" s="59"/>
      <c r="G29" s="145"/>
      <c r="H29" s="153"/>
      <c r="I29" s="147"/>
    </row>
    <row r="30" spans="1:9" x14ac:dyDescent="0.2">
      <c r="A30" s="154"/>
      <c r="B30" s="155"/>
      <c r="C30" s="21"/>
      <c r="D30" s="21"/>
      <c r="E30" s="21"/>
      <c r="F30" s="63"/>
      <c r="G30" s="145"/>
      <c r="H30" s="153"/>
      <c r="I30" s="147"/>
    </row>
    <row r="31" spans="1:9" x14ac:dyDescent="0.2">
      <c r="A31" s="156"/>
      <c r="B31" s="157"/>
      <c r="C31" s="49"/>
      <c r="D31" s="55"/>
      <c r="E31" s="49"/>
      <c r="F31" s="49"/>
      <c r="G31" s="158"/>
      <c r="H31" s="159"/>
      <c r="I31" s="147"/>
    </row>
    <row r="32" spans="1:9" ht="16.5" thickBot="1" x14ac:dyDescent="0.3">
      <c r="A32" s="117" t="s">
        <v>213</v>
      </c>
      <c r="B32" s="118"/>
      <c r="C32" s="118"/>
      <c r="D32" s="118"/>
      <c r="E32" s="118"/>
      <c r="F32" s="118"/>
      <c r="G32" s="118"/>
      <c r="H32" s="119"/>
    </row>
    <row r="33" spans="1:8" x14ac:dyDescent="0.2">
      <c r="A33" s="120"/>
      <c r="B33" s="121"/>
      <c r="C33" s="217" t="s">
        <v>16</v>
      </c>
      <c r="D33" s="213"/>
      <c r="E33" s="213"/>
      <c r="F33" s="218"/>
      <c r="G33" s="213" t="s">
        <v>1</v>
      </c>
      <c r="H33" s="214"/>
    </row>
    <row r="34" spans="1:8" x14ac:dyDescent="0.2">
      <c r="A34" s="125"/>
      <c r="B34" s="126"/>
      <c r="C34" s="127" t="s">
        <v>232</v>
      </c>
      <c r="D34" s="128" t="s">
        <v>233</v>
      </c>
      <c r="E34" s="128" t="s">
        <v>234</v>
      </c>
      <c r="F34" s="129"/>
      <c r="G34" s="130" t="s">
        <v>235</v>
      </c>
      <c r="H34" s="131" t="s">
        <v>236</v>
      </c>
    </row>
    <row r="35" spans="1:8" ht="12.75" customHeight="1" x14ac:dyDescent="0.2">
      <c r="A35" s="215" t="s">
        <v>193</v>
      </c>
      <c r="B35" s="132" t="s">
        <v>3</v>
      </c>
      <c r="C35" s="80">
        <v>1042.4939548825184</v>
      </c>
      <c r="D35" s="80">
        <v>1135.0357251820453</v>
      </c>
      <c r="E35" s="81">
        <v>1371.2082779537989</v>
      </c>
      <c r="F35" s="22" t="s">
        <v>237</v>
      </c>
      <c r="G35" s="133">
        <v>31.531532775969339</v>
      </c>
      <c r="H35" s="134">
        <v>20.807499493804428</v>
      </c>
    </row>
    <row r="36" spans="1:8" ht="12.75" customHeight="1" x14ac:dyDescent="0.2">
      <c r="A36" s="216"/>
      <c r="B36" s="135" t="s">
        <v>238</v>
      </c>
      <c r="C36" s="82">
        <v>523.97408594454271</v>
      </c>
      <c r="D36" s="82">
        <v>588.95007198057067</v>
      </c>
      <c r="E36" s="82">
        <v>703.90225090201398</v>
      </c>
      <c r="F36" s="27"/>
      <c r="G36" s="136">
        <v>34.339134278582407</v>
      </c>
      <c r="H36" s="137">
        <v>19.51815347179982</v>
      </c>
    </row>
    <row r="37" spans="1:8" x14ac:dyDescent="0.2">
      <c r="A37" s="138" t="s">
        <v>194</v>
      </c>
      <c r="B37" s="139" t="s">
        <v>3</v>
      </c>
      <c r="C37" s="80">
        <v>518.2274594430562</v>
      </c>
      <c r="D37" s="80">
        <v>554.71764030581437</v>
      </c>
      <c r="E37" s="80">
        <v>666.45932421368104</v>
      </c>
      <c r="F37" s="22" t="s">
        <v>237</v>
      </c>
      <c r="G37" s="140">
        <v>28.603629944644581</v>
      </c>
      <c r="H37" s="141">
        <v>20.143885066691553</v>
      </c>
    </row>
    <row r="38" spans="1:8" x14ac:dyDescent="0.2">
      <c r="A38" s="142"/>
      <c r="B38" s="135" t="s">
        <v>238</v>
      </c>
      <c r="C38" s="82">
        <v>253.14398003938976</v>
      </c>
      <c r="D38" s="82">
        <v>310.29900412759156</v>
      </c>
      <c r="E38" s="82">
        <v>355.60050230432785</v>
      </c>
      <c r="F38" s="27"/>
      <c r="G38" s="143">
        <v>40.47361594338355</v>
      </c>
      <c r="H38" s="137">
        <v>14.599305049045142</v>
      </c>
    </row>
    <row r="39" spans="1:8" x14ac:dyDescent="0.2">
      <c r="A39" s="138" t="s">
        <v>195</v>
      </c>
      <c r="B39" s="139" t="s">
        <v>3</v>
      </c>
      <c r="C39" s="80">
        <v>61.751132220382033</v>
      </c>
      <c r="D39" s="80">
        <v>74.505171291976808</v>
      </c>
      <c r="E39" s="80">
        <v>98.928362766457667</v>
      </c>
      <c r="F39" s="22" t="s">
        <v>237</v>
      </c>
      <c r="G39" s="144">
        <v>60.204937479356289</v>
      </c>
      <c r="H39" s="141">
        <v>32.780531942902741</v>
      </c>
    </row>
    <row r="40" spans="1:8" x14ac:dyDescent="0.2">
      <c r="A40" s="142"/>
      <c r="B40" s="135" t="s">
        <v>238</v>
      </c>
      <c r="C40" s="82">
        <v>32.982631822123722</v>
      </c>
      <c r="D40" s="82">
        <v>38.178666400948941</v>
      </c>
      <c r="E40" s="82">
        <v>51.38952586304098</v>
      </c>
      <c r="F40" s="27"/>
      <c r="G40" s="136">
        <v>55.807838926214743</v>
      </c>
      <c r="H40" s="137">
        <v>34.602726358623357</v>
      </c>
    </row>
    <row r="41" spans="1:8" x14ac:dyDescent="0.2">
      <c r="A41" s="138" t="s">
        <v>228</v>
      </c>
      <c r="B41" s="139" t="s">
        <v>3</v>
      </c>
      <c r="C41" s="80">
        <v>90.457023977797775</v>
      </c>
      <c r="D41" s="80">
        <v>101.38107377481737</v>
      </c>
      <c r="E41" s="80">
        <v>126.11346335178038</v>
      </c>
      <c r="F41" s="22" t="s">
        <v>237</v>
      </c>
      <c r="G41" s="133">
        <v>39.418099121561085</v>
      </c>
      <c r="H41" s="134">
        <v>24.395470136662169</v>
      </c>
    </row>
    <row r="42" spans="1:8" x14ac:dyDescent="0.2">
      <c r="A42" s="142"/>
      <c r="B42" s="135" t="s">
        <v>238</v>
      </c>
      <c r="C42" s="82">
        <v>49.193940553583516</v>
      </c>
      <c r="D42" s="82">
        <v>53.401454550198196</v>
      </c>
      <c r="E42" s="82">
        <v>67.132521616641682</v>
      </c>
      <c r="F42" s="27"/>
      <c r="G42" s="145">
        <v>36.465021629074243</v>
      </c>
      <c r="H42" s="134">
        <v>25.712908350719317</v>
      </c>
    </row>
    <row r="43" spans="1:8" x14ac:dyDescent="0.2">
      <c r="A43" s="138" t="s">
        <v>196</v>
      </c>
      <c r="B43" s="139" t="s">
        <v>3</v>
      </c>
      <c r="C43" s="80">
        <v>41.031011127415731</v>
      </c>
      <c r="D43" s="80">
        <v>38.818838122840567</v>
      </c>
      <c r="E43" s="80">
        <v>53.293552186615521</v>
      </c>
      <c r="F43" s="22" t="s">
        <v>237</v>
      </c>
      <c r="G43" s="144">
        <v>29.886031862876308</v>
      </c>
      <c r="H43" s="141">
        <v>37.287860131131026</v>
      </c>
    </row>
    <row r="44" spans="1:8" x14ac:dyDescent="0.2">
      <c r="A44" s="142"/>
      <c r="B44" s="135" t="s">
        <v>238</v>
      </c>
      <c r="C44" s="82">
        <v>21.128895607459796</v>
      </c>
      <c r="D44" s="82">
        <v>20.690349659249247</v>
      </c>
      <c r="E44" s="82">
        <v>28.0773152736007</v>
      </c>
      <c r="F44" s="27"/>
      <c r="G44" s="136">
        <v>32.885863015422757</v>
      </c>
      <c r="H44" s="137">
        <v>35.702468716130397</v>
      </c>
    </row>
    <row r="45" spans="1:8" x14ac:dyDescent="0.2">
      <c r="A45" s="138" t="s">
        <v>197</v>
      </c>
      <c r="B45" s="139" t="s">
        <v>3</v>
      </c>
      <c r="C45" s="80">
        <v>18.10926248148315</v>
      </c>
      <c r="D45" s="80">
        <v>16.811149084568115</v>
      </c>
      <c r="E45" s="80">
        <v>20.067865863404972</v>
      </c>
      <c r="F45" s="22" t="s">
        <v>237</v>
      </c>
      <c r="G45" s="144">
        <v>10.815478454324179</v>
      </c>
      <c r="H45" s="141">
        <v>19.372362724606248</v>
      </c>
    </row>
    <row r="46" spans="1:8" x14ac:dyDescent="0.2">
      <c r="A46" s="138"/>
      <c r="B46" s="135" t="s">
        <v>238</v>
      </c>
      <c r="C46" s="82">
        <v>9.5815702725319607</v>
      </c>
      <c r="D46" s="82">
        <v>6.7346386658498494</v>
      </c>
      <c r="E46" s="82">
        <v>8.7474045347201397</v>
      </c>
      <c r="F46" s="27"/>
      <c r="G46" s="136">
        <v>-8.7059397790273749</v>
      </c>
      <c r="H46" s="137">
        <v>29.886768522217352</v>
      </c>
    </row>
    <row r="47" spans="1:8" x14ac:dyDescent="0.2">
      <c r="A47" s="146" t="s">
        <v>198</v>
      </c>
      <c r="B47" s="139" t="s">
        <v>3</v>
      </c>
      <c r="C47" s="80">
        <v>7.8396207614831468</v>
      </c>
      <c r="D47" s="80">
        <v>7.9401496045681137</v>
      </c>
      <c r="E47" s="80">
        <v>10.136023217140144</v>
      </c>
      <c r="F47" s="22" t="s">
        <v>237</v>
      </c>
      <c r="G47" s="133">
        <v>29.29226458171874</v>
      </c>
      <c r="H47" s="134">
        <v>27.655317870946703</v>
      </c>
    </row>
    <row r="48" spans="1:8" x14ac:dyDescent="0.2">
      <c r="A48" s="142"/>
      <c r="B48" s="135" t="s">
        <v>238</v>
      </c>
      <c r="C48" s="82">
        <v>4.2383422981319594</v>
      </c>
      <c r="D48" s="82">
        <v>4.3766975558498489</v>
      </c>
      <c r="E48" s="82">
        <v>5.550877694720139</v>
      </c>
      <c r="F48" s="27"/>
      <c r="G48" s="145">
        <v>30.968131034783966</v>
      </c>
      <c r="H48" s="134">
        <v>26.827993570195247</v>
      </c>
    </row>
    <row r="49" spans="1:9" x14ac:dyDescent="0.2">
      <c r="A49" s="146" t="s">
        <v>199</v>
      </c>
      <c r="B49" s="139" t="s">
        <v>3</v>
      </c>
      <c r="C49" s="80">
        <v>5.8936577614831469</v>
      </c>
      <c r="D49" s="80">
        <v>6.4212137045681139</v>
      </c>
      <c r="E49" s="80">
        <v>8.2121398937460395</v>
      </c>
      <c r="F49" s="22" t="s">
        <v>237</v>
      </c>
      <c r="G49" s="144">
        <v>39.338594572200662</v>
      </c>
      <c r="H49" s="141">
        <v>27.890773794116882</v>
      </c>
    </row>
    <row r="50" spans="1:9" x14ac:dyDescent="0.2">
      <c r="A50" s="142"/>
      <c r="B50" s="135" t="s">
        <v>238</v>
      </c>
      <c r="C50" s="82">
        <v>3.8544402981319603</v>
      </c>
      <c r="D50" s="82">
        <v>3.3980735558498489</v>
      </c>
      <c r="E50" s="82">
        <v>4.6410406947201395</v>
      </c>
      <c r="F50" s="27"/>
      <c r="G50" s="136">
        <v>20.407642504396861</v>
      </c>
      <c r="H50" s="137">
        <v>36.578582495087517</v>
      </c>
    </row>
    <row r="51" spans="1:9" x14ac:dyDescent="0.2">
      <c r="A51" s="146" t="s">
        <v>200</v>
      </c>
      <c r="B51" s="139" t="s">
        <v>3</v>
      </c>
      <c r="C51" s="80">
        <v>69.598649807415725</v>
      </c>
      <c r="D51" s="80">
        <v>118.30875302284059</v>
      </c>
      <c r="E51" s="80">
        <v>181.32706406058335</v>
      </c>
      <c r="F51" s="22" t="s">
        <v>237</v>
      </c>
      <c r="G51" s="144">
        <v>160.53244504358616</v>
      </c>
      <c r="H51" s="141">
        <v>53.265975194224637</v>
      </c>
    </row>
    <row r="52" spans="1:9" x14ac:dyDescent="0.2">
      <c r="A52" s="142"/>
      <c r="B52" s="135" t="s">
        <v>238</v>
      </c>
      <c r="C52" s="82">
        <v>31.362427962659797</v>
      </c>
      <c r="D52" s="82">
        <v>43.652623779249247</v>
      </c>
      <c r="E52" s="82">
        <v>71.205104473600713</v>
      </c>
      <c r="F52" s="27"/>
      <c r="G52" s="136">
        <v>127.0395154303032</v>
      </c>
      <c r="H52" s="137">
        <v>63.117582195480395</v>
      </c>
    </row>
    <row r="53" spans="1:9" x14ac:dyDescent="0.2">
      <c r="A53" s="138" t="s">
        <v>24</v>
      </c>
      <c r="B53" s="139" t="s">
        <v>3</v>
      </c>
      <c r="C53" s="80">
        <v>229.58613730200128</v>
      </c>
      <c r="D53" s="80">
        <v>216.13173627005131</v>
      </c>
      <c r="E53" s="80">
        <v>220.58691068777162</v>
      </c>
      <c r="F53" s="22" t="s">
        <v>237</v>
      </c>
      <c r="G53" s="133">
        <v>-3.9197604524318166</v>
      </c>
      <c r="H53" s="134">
        <v>2.0613235680269071</v>
      </c>
      <c r="I53" s="147"/>
    </row>
    <row r="54" spans="1:9" ht="13.5" thickBot="1" x14ac:dyDescent="0.25">
      <c r="A54" s="148"/>
      <c r="B54" s="149" t="s">
        <v>238</v>
      </c>
      <c r="C54" s="86">
        <v>118.48785709053037</v>
      </c>
      <c r="D54" s="86">
        <v>108.21856368578393</v>
      </c>
      <c r="E54" s="86">
        <v>111.55795844664166</v>
      </c>
      <c r="F54" s="44"/>
      <c r="G54" s="150">
        <v>-5.8486150514089701</v>
      </c>
      <c r="H54" s="151">
        <v>3.0857873613567648</v>
      </c>
      <c r="I54" s="147"/>
    </row>
    <row r="55" spans="1:9" x14ac:dyDescent="0.2">
      <c r="A55" s="154"/>
      <c r="B55" s="155"/>
      <c r="C55" s="21"/>
      <c r="D55" s="21"/>
      <c r="E55" s="21"/>
      <c r="F55" s="63"/>
      <c r="G55" s="145"/>
      <c r="H55" s="153"/>
      <c r="I55" s="147"/>
    </row>
    <row r="56" spans="1:9" x14ac:dyDescent="0.2">
      <c r="A56" s="154"/>
      <c r="B56" s="155"/>
      <c r="C56" s="21"/>
      <c r="D56" s="21"/>
      <c r="E56" s="21"/>
      <c r="F56" s="63"/>
      <c r="G56" s="145"/>
      <c r="H56" s="153"/>
      <c r="I56" s="147"/>
    </row>
    <row r="57" spans="1:9" x14ac:dyDescent="0.2">
      <c r="A57" s="154"/>
      <c r="B57" s="155"/>
      <c r="C57" s="21"/>
      <c r="D57" s="21"/>
      <c r="E57" s="21"/>
      <c r="F57" s="63"/>
      <c r="G57" s="145"/>
      <c r="H57" s="153"/>
      <c r="I57" s="147"/>
    </row>
    <row r="58" spans="1:9" x14ac:dyDescent="0.2">
      <c r="A58" s="154"/>
      <c r="B58" s="155"/>
      <c r="C58" s="21"/>
      <c r="D58" s="21"/>
      <c r="E58" s="21"/>
      <c r="F58" s="63"/>
      <c r="G58" s="145"/>
      <c r="H58" s="153"/>
      <c r="I58" s="147"/>
    </row>
    <row r="59" spans="1:9" x14ac:dyDescent="0.2">
      <c r="A59" s="156"/>
      <c r="B59" s="157"/>
      <c r="C59" s="49"/>
      <c r="D59" s="49"/>
      <c r="E59" s="49"/>
      <c r="F59" s="49"/>
      <c r="G59" s="158"/>
      <c r="H59" s="159"/>
      <c r="I59" s="147"/>
    </row>
    <row r="60" spans="1:9" x14ac:dyDescent="0.2">
      <c r="A60" s="160"/>
      <c r="B60" s="160"/>
      <c r="C60" s="160"/>
      <c r="D60" s="160"/>
      <c r="E60" s="160"/>
      <c r="F60" s="160"/>
      <c r="G60" s="160"/>
      <c r="H60" s="160"/>
    </row>
    <row r="61" spans="1:9" ht="12.75" customHeight="1" x14ac:dyDescent="0.2">
      <c r="A61" s="161" t="s">
        <v>239</v>
      </c>
      <c r="G61" s="162"/>
      <c r="H61" s="211">
        <v>21</v>
      </c>
    </row>
    <row r="62" spans="1:9" ht="12.75" customHeight="1" x14ac:dyDescent="0.2">
      <c r="A62" s="161" t="s">
        <v>240</v>
      </c>
      <c r="G62" s="162"/>
      <c r="H62" s="212"/>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6" display="Tilbake til innholdsfortegnelsen" xr:uid="{00000000-0004-0000-10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68"/>
  <sheetViews>
    <sheetView showGridLines="0" showRowColHeaders="0" zoomScaleNormal="100" zoomScaleSheetLayoutView="75" workbookViewId="0"/>
  </sheetViews>
  <sheetFormatPr defaultColWidth="11.42578125" defaultRowHeight="12.75" x14ac:dyDescent="0.2"/>
  <cols>
    <col min="1" max="1" width="26.42578125" style="115" customWidth="1"/>
    <col min="2" max="2" width="8.140625" style="115" customWidth="1"/>
    <col min="3" max="4" width="10.42578125" style="115" customWidth="1"/>
    <col min="5" max="5" width="9.85546875" style="115" customWidth="1"/>
    <col min="6" max="6" width="1.5703125" style="115" customWidth="1"/>
    <col min="7" max="7" width="7.5703125" style="115" customWidth="1"/>
    <col min="8" max="8" width="8.85546875" style="115" customWidth="1"/>
    <col min="9" max="16384" width="11.42578125" style="115"/>
  </cols>
  <sheetData>
    <row r="1" spans="1:8" ht="5.25" customHeight="1" x14ac:dyDescent="0.2"/>
    <row r="2" spans="1:8" x14ac:dyDescent="0.2">
      <c r="A2" s="92" t="s">
        <v>0</v>
      </c>
      <c r="B2" s="116"/>
      <c r="C2" s="116"/>
      <c r="D2" s="116"/>
      <c r="E2" s="116"/>
      <c r="F2" s="116"/>
      <c r="G2" s="116"/>
    </row>
    <row r="3" spans="1:8" ht="6" customHeight="1" x14ac:dyDescent="0.2">
      <c r="A3" s="3"/>
      <c r="B3" s="116"/>
      <c r="C3" s="116"/>
      <c r="D3" s="116"/>
      <c r="E3" s="116"/>
      <c r="F3" s="116"/>
      <c r="G3" s="116"/>
    </row>
    <row r="4" spans="1:8" ht="16.5" thickBot="1" x14ac:dyDescent="0.3">
      <c r="A4" s="117" t="s">
        <v>214</v>
      </c>
      <c r="B4" s="118"/>
      <c r="C4" s="118"/>
      <c r="D4" s="118"/>
      <c r="E4" s="118"/>
      <c r="F4" s="118"/>
      <c r="G4" s="118"/>
      <c r="H4" s="119"/>
    </row>
    <row r="5" spans="1:8" x14ac:dyDescent="0.2">
      <c r="A5" s="120"/>
      <c r="B5" s="121"/>
      <c r="C5" s="122"/>
      <c r="D5" s="121"/>
      <c r="E5" s="123"/>
      <c r="F5" s="124"/>
      <c r="G5" s="213" t="s">
        <v>1</v>
      </c>
      <c r="H5" s="214"/>
    </row>
    <row r="6" spans="1:8" x14ac:dyDescent="0.2">
      <c r="A6" s="125"/>
      <c r="B6" s="126"/>
      <c r="C6" s="127" t="s">
        <v>232</v>
      </c>
      <c r="D6" s="128" t="s">
        <v>233</v>
      </c>
      <c r="E6" s="128" t="s">
        <v>234</v>
      </c>
      <c r="F6" s="129"/>
      <c r="G6" s="130" t="s">
        <v>235</v>
      </c>
      <c r="H6" s="131" t="s">
        <v>236</v>
      </c>
    </row>
    <row r="7" spans="1:8" ht="12.75" customHeight="1" x14ac:dyDescent="0.2">
      <c r="A7" s="215" t="s">
        <v>201</v>
      </c>
      <c r="B7" s="132" t="s">
        <v>3</v>
      </c>
      <c r="C7" s="20">
        <v>1154</v>
      </c>
      <c r="D7" s="20">
        <v>1628</v>
      </c>
      <c r="E7" s="79">
        <v>1607.5790347585435</v>
      </c>
      <c r="F7" s="22" t="s">
        <v>237</v>
      </c>
      <c r="G7" s="133">
        <v>39.30494235342664</v>
      </c>
      <c r="H7" s="134">
        <v>-1.2543590443155068</v>
      </c>
    </row>
    <row r="8" spans="1:8" ht="12.75" customHeight="1" x14ac:dyDescent="0.2">
      <c r="A8" s="216"/>
      <c r="B8" s="135" t="s">
        <v>238</v>
      </c>
      <c r="C8" s="26">
        <v>844.51363636363635</v>
      </c>
      <c r="D8" s="26">
        <v>705.20795454545453</v>
      </c>
      <c r="E8" s="26">
        <v>806</v>
      </c>
      <c r="F8" s="27"/>
      <c r="G8" s="136">
        <v>-4.5604516854779149</v>
      </c>
      <c r="H8" s="137">
        <v>14.292528154976864</v>
      </c>
    </row>
    <row r="9" spans="1:8" x14ac:dyDescent="0.2">
      <c r="A9" s="138" t="s">
        <v>202</v>
      </c>
      <c r="B9" s="139" t="s">
        <v>3</v>
      </c>
      <c r="C9" s="20">
        <v>395</v>
      </c>
      <c r="D9" s="20">
        <v>545</v>
      </c>
      <c r="E9" s="20">
        <v>454.59023702129156</v>
      </c>
      <c r="F9" s="22" t="s">
        <v>237</v>
      </c>
      <c r="G9" s="140">
        <v>15.086135954757367</v>
      </c>
      <c r="H9" s="141">
        <v>-16.588947335542841</v>
      </c>
    </row>
    <row r="10" spans="1:8" x14ac:dyDescent="0.2">
      <c r="A10" s="142"/>
      <c r="B10" s="135" t="s">
        <v>238</v>
      </c>
      <c r="C10" s="26">
        <v>297.45939999999996</v>
      </c>
      <c r="D10" s="26">
        <v>240.87434999999999</v>
      </c>
      <c r="E10" s="26">
        <v>233</v>
      </c>
      <c r="F10" s="27"/>
      <c r="G10" s="143">
        <v>-21.669982525346313</v>
      </c>
      <c r="H10" s="137">
        <v>-3.2690695377070966</v>
      </c>
    </row>
    <row r="11" spans="1:8" x14ac:dyDescent="0.2">
      <c r="A11" s="138" t="s">
        <v>203</v>
      </c>
      <c r="B11" s="139" t="s">
        <v>3</v>
      </c>
      <c r="C11" s="20">
        <v>114</v>
      </c>
      <c r="D11" s="20">
        <v>145</v>
      </c>
      <c r="E11" s="20">
        <v>90.941305226563045</v>
      </c>
      <c r="F11" s="22" t="s">
        <v>237</v>
      </c>
      <c r="G11" s="144">
        <v>-20.226925239856968</v>
      </c>
      <c r="H11" s="141">
        <v>-37.281858464439274</v>
      </c>
    </row>
    <row r="12" spans="1:8" x14ac:dyDescent="0.2">
      <c r="A12" s="142"/>
      <c r="B12" s="135" t="s">
        <v>238</v>
      </c>
      <c r="C12" s="26">
        <v>102.81979999999999</v>
      </c>
      <c r="D12" s="26">
        <v>75.291449999999998</v>
      </c>
      <c r="E12" s="26">
        <v>55</v>
      </c>
      <c r="F12" s="27"/>
      <c r="G12" s="136">
        <v>-46.508357339734161</v>
      </c>
      <c r="H12" s="137">
        <v>-26.950536880349631</v>
      </c>
    </row>
    <row r="13" spans="1:8" x14ac:dyDescent="0.2">
      <c r="A13" s="138" t="s">
        <v>204</v>
      </c>
      <c r="B13" s="139" t="s">
        <v>3</v>
      </c>
      <c r="C13" s="20">
        <v>74</v>
      </c>
      <c r="D13" s="20">
        <v>61</v>
      </c>
      <c r="E13" s="20">
        <v>71.795350864285012</v>
      </c>
      <c r="F13" s="22" t="s">
        <v>237</v>
      </c>
      <c r="G13" s="133">
        <v>-2.9792555888040368</v>
      </c>
      <c r="H13" s="134">
        <v>17.697296498827896</v>
      </c>
    </row>
    <row r="14" spans="1:8" x14ac:dyDescent="0.2">
      <c r="A14" s="142"/>
      <c r="B14" s="135" t="s">
        <v>238</v>
      </c>
      <c r="C14" s="26">
        <v>51.516499999999994</v>
      </c>
      <c r="D14" s="26">
        <v>21.242874999999998</v>
      </c>
      <c r="E14" s="26">
        <v>30</v>
      </c>
      <c r="F14" s="27"/>
      <c r="G14" s="145">
        <v>-41.766230236914382</v>
      </c>
      <c r="H14" s="134">
        <v>41.223822105058758</v>
      </c>
    </row>
    <row r="15" spans="1:8" x14ac:dyDescent="0.2">
      <c r="A15" s="138" t="s">
        <v>205</v>
      </c>
      <c r="B15" s="139" t="s">
        <v>3</v>
      </c>
      <c r="C15" s="20">
        <v>7</v>
      </c>
      <c r="D15" s="20">
        <v>10</v>
      </c>
      <c r="E15" s="20">
        <v>9.1199280146743895</v>
      </c>
      <c r="F15" s="22" t="s">
        <v>237</v>
      </c>
      <c r="G15" s="144">
        <v>30.284685923919852</v>
      </c>
      <c r="H15" s="141">
        <v>-8.8007198532560977</v>
      </c>
    </row>
    <row r="16" spans="1:8" x14ac:dyDescent="0.2">
      <c r="A16" s="142"/>
      <c r="B16" s="135" t="s">
        <v>238</v>
      </c>
      <c r="C16" s="26">
        <v>34.516499999999994</v>
      </c>
      <c r="D16" s="26">
        <v>2.2428750000000002</v>
      </c>
      <c r="E16" s="26">
        <v>3</v>
      </c>
      <c r="F16" s="27"/>
      <c r="G16" s="136">
        <v>-91.308504628221286</v>
      </c>
      <c r="H16" s="137">
        <v>33.756896839993288</v>
      </c>
    </row>
    <row r="17" spans="1:9" x14ac:dyDescent="0.2">
      <c r="A17" s="138" t="s">
        <v>206</v>
      </c>
      <c r="B17" s="139" t="s">
        <v>3</v>
      </c>
      <c r="C17" s="20">
        <v>46</v>
      </c>
      <c r="D17" s="20">
        <v>69</v>
      </c>
      <c r="E17" s="20">
        <v>75.763709549169931</v>
      </c>
      <c r="F17" s="22" t="s">
        <v>237</v>
      </c>
      <c r="G17" s="144">
        <v>64.703716411238986</v>
      </c>
      <c r="H17" s="141">
        <v>9.8024776074926478</v>
      </c>
    </row>
    <row r="18" spans="1:9" x14ac:dyDescent="0.2">
      <c r="A18" s="142"/>
      <c r="B18" s="135" t="s">
        <v>238</v>
      </c>
      <c r="C18" s="26">
        <v>32.758249999999997</v>
      </c>
      <c r="D18" s="26">
        <v>29.121437499999999</v>
      </c>
      <c r="E18" s="26">
        <v>37</v>
      </c>
      <c r="F18" s="27"/>
      <c r="G18" s="136">
        <v>12.948646524158065</v>
      </c>
      <c r="H18" s="137">
        <v>27.054167569852979</v>
      </c>
    </row>
    <row r="19" spans="1:9" x14ac:dyDescent="0.2">
      <c r="A19" s="138" t="s">
        <v>207</v>
      </c>
      <c r="B19" s="139" t="s">
        <v>3</v>
      </c>
      <c r="C19" s="20">
        <v>546</v>
      </c>
      <c r="D19" s="20">
        <v>809</v>
      </c>
      <c r="E19" s="20">
        <v>948.61816040997019</v>
      </c>
      <c r="F19" s="22" t="s">
        <v>237</v>
      </c>
      <c r="G19" s="133">
        <v>73.739589818675853</v>
      </c>
      <c r="H19" s="134">
        <v>17.258116243506819</v>
      </c>
    </row>
    <row r="20" spans="1:9" ht="13.5" thickBot="1" x14ac:dyDescent="0.25">
      <c r="A20" s="148"/>
      <c r="B20" s="149" t="s">
        <v>238</v>
      </c>
      <c r="C20" s="43">
        <v>359.79124999999999</v>
      </c>
      <c r="D20" s="43">
        <v>337.60718750000001</v>
      </c>
      <c r="E20" s="43">
        <v>451</v>
      </c>
      <c r="F20" s="44"/>
      <c r="G20" s="150">
        <v>25.350463636900571</v>
      </c>
      <c r="H20" s="151">
        <v>33.587203323388962</v>
      </c>
    </row>
    <row r="25" spans="1:9" x14ac:dyDescent="0.2">
      <c r="I25" s="147"/>
    </row>
    <row r="26" spans="1:9" x14ac:dyDescent="0.2">
      <c r="I26" s="147"/>
    </row>
    <row r="27" spans="1:9" x14ac:dyDescent="0.2">
      <c r="A27" s="152"/>
      <c r="B27" s="152"/>
      <c r="C27" s="64"/>
      <c r="D27" s="64"/>
      <c r="E27" s="21"/>
      <c r="F27" s="59"/>
      <c r="G27" s="145"/>
      <c r="H27" s="153"/>
      <c r="I27" s="147"/>
    </row>
    <row r="28" spans="1:9" x14ac:dyDescent="0.2">
      <c r="A28" s="152"/>
      <c r="B28" s="152"/>
      <c r="C28" s="64"/>
      <c r="D28" s="64"/>
      <c r="E28" s="21"/>
      <c r="F28" s="59"/>
      <c r="G28" s="145"/>
      <c r="H28" s="153"/>
      <c r="I28" s="147"/>
    </row>
    <row r="29" spans="1:9" x14ac:dyDescent="0.2">
      <c r="A29" s="152"/>
      <c r="B29" s="152"/>
      <c r="C29" s="64"/>
      <c r="D29" s="64"/>
      <c r="E29" s="21"/>
      <c r="F29" s="59"/>
      <c r="G29" s="145"/>
      <c r="H29" s="153"/>
      <c r="I29" s="147"/>
    </row>
    <row r="30" spans="1:9" x14ac:dyDescent="0.2">
      <c r="A30" s="154"/>
      <c r="B30" s="155"/>
      <c r="C30" s="21"/>
      <c r="D30" s="21"/>
      <c r="E30" s="21"/>
      <c r="F30" s="63"/>
      <c r="G30" s="145"/>
      <c r="H30" s="153"/>
      <c r="I30" s="147"/>
    </row>
    <row r="31" spans="1:9" x14ac:dyDescent="0.2">
      <c r="A31" s="156"/>
      <c r="B31" s="157"/>
      <c r="C31" s="49"/>
      <c r="D31" s="55"/>
      <c r="E31" s="49"/>
      <c r="F31" s="49"/>
      <c r="G31" s="158"/>
      <c r="H31" s="159"/>
      <c r="I31" s="147"/>
    </row>
    <row r="32" spans="1:9" ht="16.5" thickBot="1" x14ac:dyDescent="0.3">
      <c r="A32" s="117" t="s">
        <v>215</v>
      </c>
      <c r="B32" s="118"/>
      <c r="C32" s="118"/>
      <c r="D32" s="118"/>
      <c r="E32" s="118"/>
      <c r="F32" s="118"/>
      <c r="G32" s="118"/>
      <c r="H32" s="119"/>
    </row>
    <row r="33" spans="1:8" x14ac:dyDescent="0.2">
      <c r="A33" s="120"/>
      <c r="B33" s="121"/>
      <c r="C33" s="217" t="s">
        <v>16</v>
      </c>
      <c r="D33" s="213"/>
      <c r="E33" s="213"/>
      <c r="F33" s="218"/>
      <c r="G33" s="213" t="s">
        <v>1</v>
      </c>
      <c r="H33" s="214"/>
    </row>
    <row r="34" spans="1:8" x14ac:dyDescent="0.2">
      <c r="A34" s="125"/>
      <c r="B34" s="126"/>
      <c r="C34" s="127" t="s">
        <v>232</v>
      </c>
      <c r="D34" s="128" t="s">
        <v>233</v>
      </c>
      <c r="E34" s="128" t="s">
        <v>234</v>
      </c>
      <c r="F34" s="129"/>
      <c r="G34" s="130" t="s">
        <v>235</v>
      </c>
      <c r="H34" s="131" t="s">
        <v>236</v>
      </c>
    </row>
    <row r="35" spans="1:8" ht="12.75" customHeight="1" x14ac:dyDescent="0.2">
      <c r="A35" s="215" t="s">
        <v>201</v>
      </c>
      <c r="B35" s="132" t="s">
        <v>3</v>
      </c>
      <c r="C35" s="80">
        <v>442.39533603703234</v>
      </c>
      <c r="D35" s="80">
        <v>454.12308686202277</v>
      </c>
      <c r="E35" s="81">
        <v>652.54177382570469</v>
      </c>
      <c r="F35" s="22" t="s">
        <v>237</v>
      </c>
      <c r="G35" s="133">
        <v>47.501955981534422</v>
      </c>
      <c r="H35" s="134">
        <v>43.692710787894356</v>
      </c>
    </row>
    <row r="36" spans="1:8" ht="12.75" customHeight="1" x14ac:dyDescent="0.2">
      <c r="A36" s="216"/>
      <c r="B36" s="135" t="s">
        <v>238</v>
      </c>
      <c r="C36" s="82">
        <v>305.44484908385789</v>
      </c>
      <c r="D36" s="82">
        <v>212.69408358968533</v>
      </c>
      <c r="E36" s="82">
        <v>342.32815642409759</v>
      </c>
      <c r="F36" s="27"/>
      <c r="G36" s="136">
        <v>12.075275602409533</v>
      </c>
      <c r="H36" s="137">
        <v>60.948603104773383</v>
      </c>
    </row>
    <row r="37" spans="1:8" x14ac:dyDescent="0.2">
      <c r="A37" s="138" t="s">
        <v>202</v>
      </c>
      <c r="B37" s="139" t="s">
        <v>3</v>
      </c>
      <c r="C37" s="80">
        <v>232.19116150073808</v>
      </c>
      <c r="D37" s="80">
        <v>231.35037240273277</v>
      </c>
      <c r="E37" s="80">
        <v>334.96078812367824</v>
      </c>
      <c r="F37" s="22" t="s">
        <v>237</v>
      </c>
      <c r="G37" s="140">
        <v>44.260783209275388</v>
      </c>
      <c r="H37" s="141">
        <v>44.785065459320435</v>
      </c>
    </row>
    <row r="38" spans="1:8" x14ac:dyDescent="0.2">
      <c r="A38" s="142"/>
      <c r="B38" s="135" t="s">
        <v>238</v>
      </c>
      <c r="C38" s="82">
        <v>158.97942792696037</v>
      </c>
      <c r="D38" s="82">
        <v>105.85745319022377</v>
      </c>
      <c r="E38" s="82">
        <v>172.31999791749465</v>
      </c>
      <c r="F38" s="27"/>
      <c r="G38" s="143">
        <v>8.3913813029087692</v>
      </c>
      <c r="H38" s="137">
        <v>62.78494591008058</v>
      </c>
    </row>
    <row r="39" spans="1:8" x14ac:dyDescent="0.2">
      <c r="A39" s="138" t="s">
        <v>203</v>
      </c>
      <c r="B39" s="139" t="s">
        <v>3</v>
      </c>
      <c r="C39" s="80">
        <v>61.275597366295507</v>
      </c>
      <c r="D39" s="80">
        <v>51.983363836543866</v>
      </c>
      <c r="E39" s="80">
        <v>76.81773191439558</v>
      </c>
      <c r="F39" s="22" t="s">
        <v>237</v>
      </c>
      <c r="G39" s="144">
        <v>25.364313390845837</v>
      </c>
      <c r="H39" s="141">
        <v>47.773684203932476</v>
      </c>
    </row>
    <row r="40" spans="1:8" x14ac:dyDescent="0.2">
      <c r="A40" s="142"/>
      <c r="B40" s="135" t="s">
        <v>238</v>
      </c>
      <c r="C40" s="82">
        <v>45.311137424255826</v>
      </c>
      <c r="D40" s="82">
        <v>26.958203870246503</v>
      </c>
      <c r="E40" s="82">
        <v>44.242036332096589</v>
      </c>
      <c r="F40" s="27"/>
      <c r="G40" s="136">
        <v>-2.3594664643905645</v>
      </c>
      <c r="H40" s="137">
        <v>64.113442219813749</v>
      </c>
    </row>
    <row r="41" spans="1:8" x14ac:dyDescent="0.2">
      <c r="A41" s="138" t="s">
        <v>204</v>
      </c>
      <c r="B41" s="139" t="s">
        <v>3</v>
      </c>
      <c r="C41" s="80">
        <v>32.595159562592265</v>
      </c>
      <c r="D41" s="80">
        <v>24.609239050341593</v>
      </c>
      <c r="E41" s="80">
        <v>48.69606540746252</v>
      </c>
      <c r="F41" s="22" t="s">
        <v>237</v>
      </c>
      <c r="G41" s="133">
        <v>49.396616126243515</v>
      </c>
      <c r="H41" s="134">
        <v>97.877168440064338</v>
      </c>
    </row>
    <row r="42" spans="1:8" x14ac:dyDescent="0.2">
      <c r="A42" s="142"/>
      <c r="B42" s="135" t="s">
        <v>238</v>
      </c>
      <c r="C42" s="82">
        <v>15.82573211587005</v>
      </c>
      <c r="D42" s="82">
        <v>11.859145711277971</v>
      </c>
      <c r="E42" s="82">
        <v>23.525103489686831</v>
      </c>
      <c r="F42" s="27"/>
      <c r="G42" s="145">
        <v>48.650964880770658</v>
      </c>
      <c r="H42" s="134">
        <v>98.370979347311732</v>
      </c>
    </row>
    <row r="43" spans="1:8" x14ac:dyDescent="0.2">
      <c r="A43" s="138" t="s">
        <v>205</v>
      </c>
      <c r="B43" s="139" t="s">
        <v>3</v>
      </c>
      <c r="C43" s="80">
        <v>3.1888580803703235</v>
      </c>
      <c r="D43" s="80">
        <v>3.7942195786202273</v>
      </c>
      <c r="E43" s="80">
        <v>4.2191203497259107</v>
      </c>
      <c r="F43" s="22" t="s">
        <v>237</v>
      </c>
      <c r="G43" s="144">
        <v>32.308188178632975</v>
      </c>
      <c r="H43" s="141">
        <v>11.19863419344324</v>
      </c>
    </row>
    <row r="44" spans="1:8" x14ac:dyDescent="0.2">
      <c r="A44" s="142"/>
      <c r="B44" s="135" t="s">
        <v>238</v>
      </c>
      <c r="C44" s="82">
        <v>4.5171467308385775</v>
      </c>
      <c r="D44" s="82">
        <v>2.0888958158968531</v>
      </c>
      <c r="E44" s="82">
        <v>2.9173187842409756</v>
      </c>
      <c r="F44" s="27"/>
      <c r="G44" s="136">
        <v>-35.416780590180323</v>
      </c>
      <c r="H44" s="137">
        <v>39.658414844803758</v>
      </c>
    </row>
    <row r="45" spans="1:8" x14ac:dyDescent="0.2">
      <c r="A45" s="138" t="s">
        <v>206</v>
      </c>
      <c r="B45" s="139" t="s">
        <v>3</v>
      </c>
      <c r="C45" s="80">
        <v>21.259768401851616</v>
      </c>
      <c r="D45" s="80">
        <v>29.722355893101138</v>
      </c>
      <c r="E45" s="80">
        <v>41.949657578425104</v>
      </c>
      <c r="F45" s="22" t="s">
        <v>237</v>
      </c>
      <c r="G45" s="144">
        <v>97.319447632230577</v>
      </c>
      <c r="H45" s="141">
        <v>41.13840009621191</v>
      </c>
    </row>
    <row r="46" spans="1:8" x14ac:dyDescent="0.2">
      <c r="A46" s="142"/>
      <c r="B46" s="135" t="s">
        <v>238</v>
      </c>
      <c r="C46" s="82">
        <v>13.215111654192892</v>
      </c>
      <c r="D46" s="82">
        <v>13.212329079484267</v>
      </c>
      <c r="E46" s="82">
        <v>20.604187921204883</v>
      </c>
      <c r="F46" s="27"/>
      <c r="G46" s="136">
        <v>55.913839098495885</v>
      </c>
      <c r="H46" s="137">
        <v>55.946675239859758</v>
      </c>
    </row>
    <row r="47" spans="1:8" x14ac:dyDescent="0.2">
      <c r="A47" s="138" t="s">
        <v>207</v>
      </c>
      <c r="B47" s="139" t="s">
        <v>3</v>
      </c>
      <c r="C47" s="80">
        <v>91.884791125184535</v>
      </c>
      <c r="D47" s="80">
        <v>112.6635361006832</v>
      </c>
      <c r="E47" s="80">
        <v>147.82234967694993</v>
      </c>
      <c r="F47" s="22" t="s">
        <v>237</v>
      </c>
      <c r="G47" s="133">
        <v>60.877929706076856</v>
      </c>
      <c r="H47" s="134">
        <v>31.206914670995758</v>
      </c>
    </row>
    <row r="48" spans="1:8" ht="13.5" thickBot="1" x14ac:dyDescent="0.25">
      <c r="A48" s="148"/>
      <c r="B48" s="149" t="s">
        <v>238</v>
      </c>
      <c r="C48" s="86">
        <v>67.596293231740091</v>
      </c>
      <c r="D48" s="86">
        <v>52.718055922555948</v>
      </c>
      <c r="E48" s="86">
        <v>78.719511979373678</v>
      </c>
      <c r="F48" s="44"/>
      <c r="G48" s="150">
        <v>16.455367914184137</v>
      </c>
      <c r="H48" s="151">
        <v>49.321727825120263</v>
      </c>
    </row>
    <row r="53" spans="1:9" x14ac:dyDescent="0.2">
      <c r="I53" s="147"/>
    </row>
    <row r="54" spans="1:9" x14ac:dyDescent="0.2">
      <c r="I54" s="147"/>
    </row>
    <row r="55" spans="1:9" x14ac:dyDescent="0.2">
      <c r="A55" s="154"/>
      <c r="B55" s="155"/>
      <c r="C55" s="21"/>
      <c r="D55" s="21"/>
      <c r="E55" s="21"/>
      <c r="F55" s="63"/>
      <c r="G55" s="145"/>
      <c r="H55" s="153"/>
      <c r="I55" s="147"/>
    </row>
    <row r="56" spans="1:9" x14ac:dyDescent="0.2">
      <c r="A56" s="154"/>
      <c r="B56" s="155"/>
      <c r="C56" s="21"/>
      <c r="D56" s="21"/>
      <c r="E56" s="21"/>
      <c r="F56" s="63"/>
      <c r="G56" s="145"/>
      <c r="H56" s="153"/>
      <c r="I56" s="147"/>
    </row>
    <row r="57" spans="1:9" x14ac:dyDescent="0.2">
      <c r="A57" s="154"/>
      <c r="B57" s="155"/>
      <c r="C57" s="21"/>
      <c r="D57" s="21"/>
      <c r="E57" s="21"/>
      <c r="F57" s="63"/>
      <c r="G57" s="145"/>
      <c r="H57" s="153"/>
      <c r="I57" s="147"/>
    </row>
    <row r="58" spans="1:9" x14ac:dyDescent="0.2">
      <c r="A58" s="154"/>
      <c r="B58" s="155"/>
      <c r="C58" s="21"/>
      <c r="D58" s="21"/>
      <c r="E58" s="21"/>
      <c r="F58" s="63"/>
      <c r="G58" s="145"/>
      <c r="H58" s="153"/>
      <c r="I58" s="147"/>
    </row>
    <row r="59" spans="1:9" x14ac:dyDescent="0.2">
      <c r="A59" s="156"/>
      <c r="B59" s="157"/>
      <c r="C59" s="49"/>
      <c r="D59" s="49"/>
      <c r="E59" s="49"/>
      <c r="F59" s="49"/>
      <c r="G59" s="158"/>
      <c r="H59" s="159"/>
      <c r="I59" s="147"/>
    </row>
    <row r="60" spans="1:9" x14ac:dyDescent="0.2">
      <c r="A60" s="160"/>
      <c r="B60" s="160"/>
      <c r="C60" s="160"/>
      <c r="D60" s="160"/>
      <c r="E60" s="160"/>
      <c r="F60" s="160"/>
      <c r="G60" s="160"/>
      <c r="H60" s="160"/>
    </row>
    <row r="61" spans="1:9" ht="12.75" customHeight="1" x14ac:dyDescent="0.2">
      <c r="A61" s="161" t="s">
        <v>239</v>
      </c>
      <c r="G61" s="162"/>
      <c r="H61" s="211">
        <v>22</v>
      </c>
    </row>
    <row r="62" spans="1:9" ht="12.75" customHeight="1" x14ac:dyDescent="0.2">
      <c r="A62" s="161" t="s">
        <v>240</v>
      </c>
      <c r="G62" s="162"/>
      <c r="H62" s="212"/>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8" display="Tilbake til innholdsfortegnelsen" xr:uid="{00000000-0004-0000-11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68"/>
  <sheetViews>
    <sheetView showGridLines="0" showRowColHeaders="0" zoomScaleNormal="100" zoomScaleSheetLayoutView="75" workbookViewId="0"/>
  </sheetViews>
  <sheetFormatPr defaultColWidth="11.42578125" defaultRowHeight="12.75" x14ac:dyDescent="0.2"/>
  <cols>
    <col min="1" max="1" width="26.42578125" style="115" customWidth="1"/>
    <col min="2" max="2" width="8.140625" style="115" customWidth="1"/>
    <col min="3" max="4" width="10.42578125" style="115" customWidth="1"/>
    <col min="5" max="5" width="9.85546875" style="115" customWidth="1"/>
    <col min="6" max="6" width="1.5703125" style="115" customWidth="1"/>
    <col min="7" max="7" width="7.5703125" style="115" customWidth="1"/>
    <col min="8" max="8" width="8.85546875" style="115" customWidth="1"/>
    <col min="9" max="16384" width="11.42578125" style="115"/>
  </cols>
  <sheetData>
    <row r="1" spans="1:8" ht="5.25" customHeight="1" x14ac:dyDescent="0.2"/>
    <row r="2" spans="1:8" x14ac:dyDescent="0.2">
      <c r="A2" s="92" t="s">
        <v>0</v>
      </c>
      <c r="B2" s="116"/>
      <c r="C2" s="116"/>
      <c r="D2" s="116"/>
      <c r="E2" s="116"/>
      <c r="F2" s="116"/>
      <c r="G2" s="116"/>
    </row>
    <row r="3" spans="1:8" ht="6" customHeight="1" x14ac:dyDescent="0.2">
      <c r="A3" s="3"/>
      <c r="B3" s="116"/>
      <c r="C3" s="116"/>
      <c r="D3" s="116"/>
      <c r="E3" s="116"/>
      <c r="F3" s="116"/>
      <c r="G3" s="116"/>
    </row>
    <row r="4" spans="1:8" ht="16.5" thickBot="1" x14ac:dyDescent="0.3">
      <c r="A4" s="117" t="s">
        <v>216</v>
      </c>
      <c r="B4" s="118"/>
      <c r="C4" s="118"/>
      <c r="D4" s="118"/>
      <c r="E4" s="118"/>
      <c r="F4" s="118"/>
      <c r="G4" s="118"/>
      <c r="H4" s="119"/>
    </row>
    <row r="5" spans="1:8" x14ac:dyDescent="0.2">
      <c r="A5" s="120"/>
      <c r="B5" s="121"/>
      <c r="C5" s="122"/>
      <c r="D5" s="121"/>
      <c r="E5" s="123"/>
      <c r="F5" s="124"/>
      <c r="G5" s="213" t="s">
        <v>1</v>
      </c>
      <c r="H5" s="214"/>
    </row>
    <row r="6" spans="1:8" x14ac:dyDescent="0.2">
      <c r="A6" s="125"/>
      <c r="B6" s="126"/>
      <c r="C6" s="127" t="s">
        <v>232</v>
      </c>
      <c r="D6" s="128" t="s">
        <v>233</v>
      </c>
      <c r="E6" s="128" t="s">
        <v>234</v>
      </c>
      <c r="F6" s="129"/>
      <c r="G6" s="130" t="s">
        <v>235</v>
      </c>
      <c r="H6" s="131" t="s">
        <v>236</v>
      </c>
    </row>
    <row r="7" spans="1:8" ht="12.75" customHeight="1" x14ac:dyDescent="0.2">
      <c r="A7" s="215" t="s">
        <v>208</v>
      </c>
      <c r="B7" s="132" t="s">
        <v>3</v>
      </c>
      <c r="C7" s="20">
        <v>281786.98794041621</v>
      </c>
      <c r="D7" s="20">
        <v>335300.03885714285</v>
      </c>
      <c r="E7" s="79">
        <v>331868.59086468845</v>
      </c>
      <c r="F7" s="22" t="s">
        <v>237</v>
      </c>
      <c r="G7" s="133">
        <v>17.772858601569624</v>
      </c>
      <c r="H7" s="134">
        <v>-1.0233962406179131</v>
      </c>
    </row>
    <row r="8" spans="1:8" ht="12.75" customHeight="1" x14ac:dyDescent="0.2">
      <c r="A8" s="216"/>
      <c r="B8" s="135" t="s">
        <v>238</v>
      </c>
      <c r="C8" s="26">
        <v>129673.42261018316</v>
      </c>
      <c r="D8" s="26">
        <v>141896.43428571429</v>
      </c>
      <c r="E8" s="26">
        <v>144310.89942857143</v>
      </c>
      <c r="F8" s="27"/>
      <c r="G8" s="136">
        <v>11.287954404034366</v>
      </c>
      <c r="H8" s="137">
        <v>1.7015685806420748</v>
      </c>
    </row>
    <row r="9" spans="1:8" x14ac:dyDescent="0.2">
      <c r="A9" s="138" t="s">
        <v>227</v>
      </c>
      <c r="B9" s="139" t="s">
        <v>3</v>
      </c>
      <c r="C9" s="20">
        <v>11206.538595687682</v>
      </c>
      <c r="D9" s="20">
        <v>13975.547999999999</v>
      </c>
      <c r="E9" s="20">
        <v>14301.933138406212</v>
      </c>
      <c r="F9" s="22" t="s">
        <v>237</v>
      </c>
      <c r="G9" s="140">
        <v>27.621325856225127</v>
      </c>
      <c r="H9" s="141">
        <v>2.3354013624811785</v>
      </c>
    </row>
    <row r="10" spans="1:8" x14ac:dyDescent="0.2">
      <c r="A10" s="142"/>
      <c r="B10" s="135" t="s">
        <v>238</v>
      </c>
      <c r="C10" s="26">
        <v>5512.8722733600371</v>
      </c>
      <c r="D10" s="26">
        <v>6348.36</v>
      </c>
      <c r="E10" s="26">
        <v>6666.8639999999996</v>
      </c>
      <c r="F10" s="27"/>
      <c r="G10" s="143">
        <v>20.932676641474529</v>
      </c>
      <c r="H10" s="137">
        <v>5.017106780333819</v>
      </c>
    </row>
    <row r="11" spans="1:8" x14ac:dyDescent="0.2">
      <c r="A11" s="138" t="s">
        <v>230</v>
      </c>
      <c r="B11" s="139" t="s">
        <v>3</v>
      </c>
      <c r="C11" s="20">
        <v>165152.23248157973</v>
      </c>
      <c r="D11" s="20">
        <v>180322.87040000001</v>
      </c>
      <c r="E11" s="20">
        <v>154685.49203112122</v>
      </c>
      <c r="F11" s="22" t="s">
        <v>237</v>
      </c>
      <c r="G11" s="144">
        <v>-6.3376318280323147</v>
      </c>
      <c r="H11" s="141">
        <v>-14.217485731016183</v>
      </c>
    </row>
    <row r="12" spans="1:8" x14ac:dyDescent="0.2">
      <c r="A12" s="142"/>
      <c r="B12" s="135" t="s">
        <v>238</v>
      </c>
      <c r="C12" s="26">
        <v>74899.091164549362</v>
      </c>
      <c r="D12" s="26">
        <v>77905.728000000003</v>
      </c>
      <c r="E12" s="26">
        <v>67901.547200000001</v>
      </c>
      <c r="F12" s="27"/>
      <c r="G12" s="136">
        <v>-9.3426286697873593</v>
      </c>
      <c r="H12" s="137">
        <v>-12.841393125804572</v>
      </c>
    </row>
    <row r="13" spans="1:8" x14ac:dyDescent="0.2">
      <c r="A13" s="138" t="s">
        <v>209</v>
      </c>
      <c r="B13" s="139" t="s">
        <v>3</v>
      </c>
      <c r="C13" s="20">
        <v>102402.04104909507</v>
      </c>
      <c r="D13" s="20">
        <v>129041.1704</v>
      </c>
      <c r="E13" s="20">
        <v>136245.96114518496</v>
      </c>
      <c r="F13" s="22" t="s">
        <v>237</v>
      </c>
      <c r="G13" s="133">
        <v>33.050044461383294</v>
      </c>
      <c r="H13" s="134">
        <v>5.5833271837597636</v>
      </c>
    </row>
    <row r="14" spans="1:8" x14ac:dyDescent="0.2">
      <c r="A14" s="142"/>
      <c r="B14" s="135" t="s">
        <v>238</v>
      </c>
      <c r="C14" s="26">
        <v>47705.987555702915</v>
      </c>
      <c r="D14" s="26">
        <v>56298.728000000003</v>
      </c>
      <c r="E14" s="26">
        <v>60727.547200000001</v>
      </c>
      <c r="F14" s="27"/>
      <c r="G14" s="145">
        <v>27.295440911044409</v>
      </c>
      <c r="H14" s="134">
        <v>7.8666416761671769</v>
      </c>
    </row>
    <row r="15" spans="1:8" x14ac:dyDescent="0.2">
      <c r="A15" s="138" t="s">
        <v>210</v>
      </c>
      <c r="B15" s="139" t="s">
        <v>3</v>
      </c>
      <c r="C15" s="20">
        <v>9250</v>
      </c>
      <c r="D15" s="20">
        <v>14239.4784</v>
      </c>
      <c r="E15" s="20">
        <v>14445.006738270215</v>
      </c>
      <c r="F15" s="22" t="s">
        <v>237</v>
      </c>
      <c r="G15" s="144">
        <v>56.162235008326633</v>
      </c>
      <c r="H15" s="141">
        <v>1.4433698517371027</v>
      </c>
    </row>
    <row r="16" spans="1:8" x14ac:dyDescent="0.2">
      <c r="A16" s="142"/>
      <c r="B16" s="135" t="s">
        <v>238</v>
      </c>
      <c r="C16" s="26">
        <v>3927.36</v>
      </c>
      <c r="D16" s="26">
        <v>5534.2880000000005</v>
      </c>
      <c r="E16" s="26">
        <v>5777.0911999999998</v>
      </c>
      <c r="F16" s="27"/>
      <c r="G16" s="136">
        <v>47.098590401694764</v>
      </c>
      <c r="H16" s="137">
        <v>4.3872527053163708</v>
      </c>
    </row>
    <row r="17" spans="1:9" x14ac:dyDescent="0.2">
      <c r="A17" s="138" t="s">
        <v>211</v>
      </c>
      <c r="B17" s="139" t="s">
        <v>3</v>
      </c>
      <c r="C17" s="20">
        <v>10383.175814053724</v>
      </c>
      <c r="D17" s="20">
        <v>15982.9568</v>
      </c>
      <c r="E17" s="20">
        <v>33002.309731252739</v>
      </c>
      <c r="F17" s="22" t="s">
        <v>237</v>
      </c>
      <c r="G17" s="133">
        <v>217.8440808695911</v>
      </c>
      <c r="H17" s="134">
        <v>106.48438298508532</v>
      </c>
    </row>
    <row r="18" spans="1:9" ht="13.5" thickBot="1" x14ac:dyDescent="0.25">
      <c r="A18" s="148"/>
      <c r="B18" s="149" t="s">
        <v>238</v>
      </c>
      <c r="C18" s="43">
        <v>4845.4544737137176</v>
      </c>
      <c r="D18" s="43">
        <v>4879.576</v>
      </c>
      <c r="E18" s="43">
        <v>11388.1824</v>
      </c>
      <c r="F18" s="44"/>
      <c r="G18" s="150">
        <v>135.02815807640266</v>
      </c>
      <c r="H18" s="151">
        <v>133.38467112716347</v>
      </c>
    </row>
    <row r="25" spans="1:9" x14ac:dyDescent="0.2">
      <c r="I25" s="147"/>
    </row>
    <row r="26" spans="1:9" x14ac:dyDescent="0.2">
      <c r="I26" s="147"/>
    </row>
    <row r="27" spans="1:9" x14ac:dyDescent="0.2">
      <c r="A27" s="152"/>
      <c r="B27" s="152"/>
      <c r="C27" s="64"/>
      <c r="D27" s="64"/>
      <c r="E27" s="21"/>
      <c r="F27" s="59"/>
      <c r="G27" s="145"/>
      <c r="H27" s="153"/>
      <c r="I27" s="147"/>
    </row>
    <row r="28" spans="1:9" x14ac:dyDescent="0.2">
      <c r="A28" s="152"/>
      <c r="B28" s="152"/>
      <c r="C28" s="64"/>
      <c r="D28" s="64"/>
      <c r="E28" s="21"/>
      <c r="F28" s="59"/>
      <c r="G28" s="145"/>
      <c r="H28" s="153"/>
      <c r="I28" s="147"/>
    </row>
    <row r="29" spans="1:9" x14ac:dyDescent="0.2">
      <c r="A29" s="152"/>
      <c r="B29" s="152"/>
      <c r="C29" s="64"/>
      <c r="D29" s="64"/>
      <c r="E29" s="21"/>
      <c r="F29" s="59"/>
      <c r="G29" s="145"/>
      <c r="H29" s="153"/>
      <c r="I29" s="147"/>
    </row>
    <row r="30" spans="1:9" x14ac:dyDescent="0.2">
      <c r="A30" s="154"/>
      <c r="B30" s="155"/>
      <c r="C30" s="21"/>
      <c r="D30" s="21"/>
      <c r="E30" s="21"/>
      <c r="F30" s="63"/>
      <c r="G30" s="145"/>
      <c r="H30" s="153"/>
      <c r="I30" s="147"/>
    </row>
    <row r="31" spans="1:9" x14ac:dyDescent="0.2">
      <c r="A31" s="156"/>
      <c r="B31" s="157"/>
      <c r="C31" s="49"/>
      <c r="D31" s="55"/>
      <c r="E31" s="49"/>
      <c r="F31" s="49"/>
      <c r="G31" s="158"/>
      <c r="H31" s="159"/>
      <c r="I31" s="147"/>
    </row>
    <row r="32" spans="1:9" ht="16.5" thickBot="1" x14ac:dyDescent="0.3">
      <c r="A32" s="117" t="s">
        <v>217</v>
      </c>
      <c r="B32" s="118"/>
      <c r="C32" s="118"/>
      <c r="D32" s="118"/>
      <c r="E32" s="118"/>
      <c r="F32" s="118"/>
      <c r="G32" s="118"/>
      <c r="H32" s="119"/>
    </row>
    <row r="33" spans="1:8" x14ac:dyDescent="0.2">
      <c r="A33" s="120"/>
      <c r="B33" s="121"/>
      <c r="C33" s="217" t="s">
        <v>16</v>
      </c>
      <c r="D33" s="213"/>
      <c r="E33" s="213"/>
      <c r="F33" s="218"/>
      <c r="G33" s="213" t="s">
        <v>1</v>
      </c>
      <c r="H33" s="214"/>
    </row>
    <row r="34" spans="1:8" x14ac:dyDescent="0.2">
      <c r="A34" s="125"/>
      <c r="B34" s="126"/>
      <c r="C34" s="127" t="s">
        <v>232</v>
      </c>
      <c r="D34" s="128" t="s">
        <v>233</v>
      </c>
      <c r="E34" s="128" t="s">
        <v>234</v>
      </c>
      <c r="F34" s="129"/>
      <c r="G34" s="130" t="s">
        <v>235</v>
      </c>
      <c r="H34" s="131" t="s">
        <v>236</v>
      </c>
    </row>
    <row r="35" spans="1:8" ht="12.75" customHeight="1" x14ac:dyDescent="0.2">
      <c r="A35" s="215" t="s">
        <v>208</v>
      </c>
      <c r="B35" s="132" t="s">
        <v>3</v>
      </c>
      <c r="C35" s="80">
        <v>1097.9182333987903</v>
      </c>
      <c r="D35" s="80">
        <v>1333.798795413061</v>
      </c>
      <c r="E35" s="81">
        <v>1412.1782759554569</v>
      </c>
      <c r="F35" s="22" t="s">
        <v>237</v>
      </c>
      <c r="G35" s="133">
        <v>28.623264738378737</v>
      </c>
      <c r="H35" s="134">
        <v>5.8764096063021753</v>
      </c>
    </row>
    <row r="36" spans="1:8" ht="12.75" customHeight="1" x14ac:dyDescent="0.2">
      <c r="A36" s="216"/>
      <c r="B36" s="135" t="s">
        <v>238</v>
      </c>
      <c r="C36" s="82">
        <v>495.86716792975801</v>
      </c>
      <c r="D36" s="82">
        <v>678.73545248458856</v>
      </c>
      <c r="E36" s="82">
        <v>689.49705569425032</v>
      </c>
      <c r="F36" s="27"/>
      <c r="G36" s="136">
        <v>39.048741333872897</v>
      </c>
      <c r="H36" s="137">
        <v>1.5855372178170057</v>
      </c>
    </row>
    <row r="37" spans="1:8" x14ac:dyDescent="0.2">
      <c r="A37" s="138" t="s">
        <v>227</v>
      </c>
      <c r="B37" s="139" t="s">
        <v>3</v>
      </c>
      <c r="C37" s="80">
        <v>326.23983367946346</v>
      </c>
      <c r="D37" s="80">
        <v>384.05710009564029</v>
      </c>
      <c r="E37" s="80">
        <v>442.36045433466899</v>
      </c>
      <c r="F37" s="22" t="s">
        <v>237</v>
      </c>
      <c r="G37" s="140">
        <v>35.593636542034346</v>
      </c>
      <c r="H37" s="141">
        <v>15.180907793270748</v>
      </c>
    </row>
    <row r="38" spans="1:8" x14ac:dyDescent="0.2">
      <c r="A38" s="142"/>
      <c r="B38" s="135" t="s">
        <v>238</v>
      </c>
      <c r="C38" s="82">
        <v>151.24036319423138</v>
      </c>
      <c r="D38" s="82">
        <v>185.15776456176008</v>
      </c>
      <c r="E38" s="82">
        <v>210.46323038204514</v>
      </c>
      <c r="F38" s="27"/>
      <c r="G38" s="143">
        <v>39.158109605804384</v>
      </c>
      <c r="H38" s="137">
        <v>13.666975230652184</v>
      </c>
    </row>
    <row r="39" spans="1:8" x14ac:dyDescent="0.2">
      <c r="A39" s="138" t="s">
        <v>230</v>
      </c>
      <c r="B39" s="139" t="s">
        <v>3</v>
      </c>
      <c r="C39" s="80">
        <v>256.23559530104427</v>
      </c>
      <c r="D39" s="80">
        <v>273.20901626826998</v>
      </c>
      <c r="E39" s="80">
        <v>251.32099572318768</v>
      </c>
      <c r="F39" s="22" t="s">
        <v>237</v>
      </c>
      <c r="G39" s="144">
        <v>-1.9180003356218123</v>
      </c>
      <c r="H39" s="141">
        <v>-8.0114561532588624</v>
      </c>
    </row>
    <row r="40" spans="1:8" x14ac:dyDescent="0.2">
      <c r="A40" s="142"/>
      <c r="B40" s="135" t="s">
        <v>238</v>
      </c>
      <c r="C40" s="82">
        <v>122.86651543312384</v>
      </c>
      <c r="D40" s="82">
        <v>148.12361938364708</v>
      </c>
      <c r="E40" s="82">
        <v>130.56965664856261</v>
      </c>
      <c r="F40" s="27"/>
      <c r="G40" s="136">
        <v>6.2695203719939343</v>
      </c>
      <c r="H40" s="137">
        <v>-11.850886987590343</v>
      </c>
    </row>
    <row r="41" spans="1:8" x14ac:dyDescent="0.2">
      <c r="A41" s="138" t="s">
        <v>209</v>
      </c>
      <c r="B41" s="139" t="s">
        <v>3</v>
      </c>
      <c r="C41" s="80">
        <v>345.55780100399937</v>
      </c>
      <c r="D41" s="80">
        <v>448.97767258984476</v>
      </c>
      <c r="E41" s="80">
        <v>519.61364816176933</v>
      </c>
      <c r="F41" s="22" t="s">
        <v>237</v>
      </c>
      <c r="G41" s="133">
        <v>50.369532000742026</v>
      </c>
      <c r="H41" s="134">
        <v>15.732625447602771</v>
      </c>
    </row>
    <row r="42" spans="1:8" x14ac:dyDescent="0.2">
      <c r="A42" s="142"/>
      <c r="B42" s="135" t="s">
        <v>238</v>
      </c>
      <c r="C42" s="82">
        <v>156.73297267413537</v>
      </c>
      <c r="D42" s="82">
        <v>211.56635506572241</v>
      </c>
      <c r="E42" s="82">
        <v>241.71542634421758</v>
      </c>
      <c r="F42" s="27"/>
      <c r="G42" s="145">
        <v>54.221171346484851</v>
      </c>
      <c r="H42" s="134">
        <v>14.250409177361618</v>
      </c>
    </row>
    <row r="43" spans="1:8" x14ac:dyDescent="0.2">
      <c r="A43" s="138" t="s">
        <v>210</v>
      </c>
      <c r="B43" s="139" t="s">
        <v>3</v>
      </c>
      <c r="C43" s="80">
        <v>50.626081812198294</v>
      </c>
      <c r="D43" s="80">
        <v>82.138112313861399</v>
      </c>
      <c r="E43" s="80">
        <v>94.929624514221388</v>
      </c>
      <c r="F43" s="22" t="s">
        <v>237</v>
      </c>
      <c r="G43" s="144">
        <v>87.511300729080347</v>
      </c>
      <c r="H43" s="141">
        <v>15.573175277612663</v>
      </c>
    </row>
    <row r="44" spans="1:8" x14ac:dyDescent="0.2">
      <c r="A44" s="142"/>
      <c r="B44" s="135" t="s">
        <v>238</v>
      </c>
      <c r="C44" s="82">
        <v>23.436136767360924</v>
      </c>
      <c r="D44" s="82">
        <v>35.990495610691774</v>
      </c>
      <c r="E44" s="82">
        <v>42.350273331885006</v>
      </c>
      <c r="F44" s="27"/>
      <c r="G44" s="136">
        <v>80.705010182674187</v>
      </c>
      <c r="H44" s="137">
        <v>17.670714485254038</v>
      </c>
    </row>
    <row r="45" spans="1:8" x14ac:dyDescent="0.2">
      <c r="A45" s="138" t="s">
        <v>211</v>
      </c>
      <c r="B45" s="139" t="s">
        <v>3</v>
      </c>
      <c r="C45" s="80">
        <v>119.25892160208494</v>
      </c>
      <c r="D45" s="80">
        <v>145.41689414544481</v>
      </c>
      <c r="E45" s="80">
        <v>125.32406694916206</v>
      </c>
      <c r="F45" s="22" t="s">
        <v>237</v>
      </c>
      <c r="G45" s="133">
        <v>5.0856952801517679</v>
      </c>
      <c r="H45" s="134">
        <v>-13.817395368234216</v>
      </c>
    </row>
    <row r="46" spans="1:8" ht="13.5" thickBot="1" x14ac:dyDescent="0.25">
      <c r="A46" s="148"/>
      <c r="B46" s="149" t="s">
        <v>238</v>
      </c>
      <c r="C46" s="86">
        <v>41.591179860906493</v>
      </c>
      <c r="D46" s="86">
        <v>97.897217862767079</v>
      </c>
      <c r="E46" s="86">
        <v>64.398468987540028</v>
      </c>
      <c r="F46" s="44"/>
      <c r="G46" s="150">
        <v>54.836840894891708</v>
      </c>
      <c r="H46" s="151">
        <v>-34.218284856864685</v>
      </c>
    </row>
    <row r="53" spans="1:9" x14ac:dyDescent="0.2">
      <c r="I53" s="147"/>
    </row>
    <row r="54" spans="1:9" x14ac:dyDescent="0.2">
      <c r="I54" s="147"/>
    </row>
    <row r="55" spans="1:9" x14ac:dyDescent="0.2">
      <c r="A55" s="154"/>
      <c r="B55" s="155"/>
      <c r="C55" s="21"/>
      <c r="D55" s="21"/>
      <c r="E55" s="21"/>
      <c r="F55" s="63"/>
      <c r="G55" s="145"/>
      <c r="H55" s="153"/>
      <c r="I55" s="147"/>
    </row>
    <row r="56" spans="1:9" x14ac:dyDescent="0.2">
      <c r="A56" s="154"/>
      <c r="B56" s="155"/>
      <c r="C56" s="21"/>
      <c r="D56" s="21"/>
      <c r="E56" s="21"/>
      <c r="F56" s="63"/>
      <c r="G56" s="145"/>
      <c r="H56" s="153"/>
      <c r="I56" s="147"/>
    </row>
    <row r="57" spans="1:9" x14ac:dyDescent="0.2">
      <c r="A57" s="154"/>
      <c r="B57" s="155"/>
      <c r="C57" s="21"/>
      <c r="D57" s="21"/>
      <c r="E57" s="21"/>
      <c r="F57" s="63"/>
      <c r="G57" s="145"/>
      <c r="H57" s="153"/>
      <c r="I57" s="147"/>
    </row>
    <row r="58" spans="1:9" x14ac:dyDescent="0.2">
      <c r="A58" s="154"/>
      <c r="B58" s="155"/>
      <c r="C58" s="21"/>
      <c r="D58" s="21"/>
      <c r="E58" s="21"/>
      <c r="F58" s="63"/>
      <c r="G58" s="145"/>
      <c r="H58" s="153"/>
      <c r="I58" s="147"/>
    </row>
    <row r="59" spans="1:9" x14ac:dyDescent="0.2">
      <c r="A59" s="156"/>
      <c r="B59" s="157"/>
      <c r="C59" s="49"/>
      <c r="D59" s="49"/>
      <c r="E59" s="49"/>
      <c r="F59" s="49"/>
      <c r="G59" s="158"/>
      <c r="H59" s="159"/>
      <c r="I59" s="147"/>
    </row>
    <row r="60" spans="1:9" x14ac:dyDescent="0.2">
      <c r="A60" s="160"/>
      <c r="B60" s="160"/>
      <c r="C60" s="160"/>
      <c r="D60" s="160"/>
      <c r="E60" s="160"/>
      <c r="F60" s="160"/>
      <c r="G60" s="160"/>
      <c r="H60" s="160"/>
    </row>
    <row r="61" spans="1:9" ht="12.75" customHeight="1" x14ac:dyDescent="0.2">
      <c r="A61" s="161" t="s">
        <v>239</v>
      </c>
      <c r="G61" s="162"/>
      <c r="H61" s="211">
        <v>23</v>
      </c>
    </row>
    <row r="62" spans="1:9" ht="12.75" customHeight="1" x14ac:dyDescent="0.2">
      <c r="A62" s="161" t="s">
        <v>240</v>
      </c>
      <c r="G62" s="162"/>
      <c r="H62" s="212"/>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70" display="Tilbake til innholdsfortegnelsen" xr:uid="{00000000-0004-0000-12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163"/>
  <sheetViews>
    <sheetView showGridLines="0" showRowColHeaders="0" zoomScaleNormal="100" zoomScaleSheetLayoutView="75" workbookViewId="0"/>
  </sheetViews>
  <sheetFormatPr defaultColWidth="11.42578125" defaultRowHeight="12.75" customHeight="1" x14ac:dyDescent="0.2"/>
  <cols>
    <col min="1" max="1" width="11.42578125" style="89" customWidth="1"/>
    <col min="2" max="2" width="27.140625" style="1" customWidth="1"/>
    <col min="3" max="5" width="10.5703125" style="1" customWidth="1"/>
    <col min="6" max="8" width="7.5703125" style="1" customWidth="1"/>
    <col min="9" max="16384" width="11.42578125" style="1"/>
  </cols>
  <sheetData>
    <row r="2" spans="1:8" ht="12.75" customHeight="1" x14ac:dyDescent="0.2">
      <c r="B2" s="2"/>
      <c r="C2" s="2"/>
      <c r="D2" s="2"/>
      <c r="E2" s="2"/>
      <c r="F2" s="2"/>
      <c r="G2" s="2"/>
    </row>
    <row r="3" spans="1:8" ht="12.75" customHeight="1" x14ac:dyDescent="0.2">
      <c r="A3" s="90"/>
      <c r="B3" s="2"/>
      <c r="C3" s="2"/>
      <c r="D3" s="2"/>
      <c r="E3" s="2"/>
      <c r="F3" s="2"/>
      <c r="G3" s="2"/>
    </row>
    <row r="4" spans="1:8" ht="12.75" customHeight="1" x14ac:dyDescent="0.25">
      <c r="A4" s="90"/>
      <c r="C4" s="74"/>
      <c r="D4" s="74" t="s">
        <v>88</v>
      </c>
      <c r="E4" s="74"/>
      <c r="F4" s="74"/>
      <c r="G4" s="74"/>
      <c r="H4" s="74"/>
    </row>
    <row r="5" spans="1:8" ht="12.75" customHeight="1" x14ac:dyDescent="0.25">
      <c r="A5" s="90"/>
      <c r="B5" s="75"/>
      <c r="C5" s="74"/>
      <c r="D5" s="74"/>
      <c r="E5" s="74"/>
      <c r="F5" s="74"/>
      <c r="G5" s="74"/>
      <c r="H5" s="74"/>
    </row>
    <row r="6" spans="1:8" ht="12.75" customHeight="1" x14ac:dyDescent="0.25">
      <c r="A6" s="90"/>
      <c r="B6" s="73"/>
      <c r="C6" s="73"/>
      <c r="D6" s="73"/>
      <c r="E6" s="73"/>
      <c r="F6" s="73"/>
      <c r="G6" s="73"/>
      <c r="H6" s="73"/>
    </row>
    <row r="7" spans="1:8" ht="12.75" customHeight="1" x14ac:dyDescent="0.25">
      <c r="A7" s="90"/>
      <c r="B7" s="73"/>
      <c r="C7" s="73"/>
      <c r="D7" s="73"/>
      <c r="E7" s="73"/>
      <c r="F7" s="73"/>
      <c r="G7" s="73"/>
      <c r="H7" s="73"/>
    </row>
    <row r="8" spans="1:8" ht="12.75" customHeight="1" x14ac:dyDescent="0.25">
      <c r="A8" s="91" t="s">
        <v>114</v>
      </c>
      <c r="B8" s="73" t="s">
        <v>89</v>
      </c>
      <c r="C8" s="73"/>
      <c r="D8" s="73"/>
      <c r="E8" s="73"/>
      <c r="F8" s="73"/>
      <c r="G8" s="73"/>
      <c r="H8" s="76">
        <v>2</v>
      </c>
    </row>
    <row r="9" spans="1:8" ht="12.75" customHeight="1" x14ac:dyDescent="0.25">
      <c r="B9" s="73"/>
      <c r="C9" s="73"/>
      <c r="D9" s="73"/>
      <c r="E9" s="73"/>
      <c r="F9" s="73"/>
      <c r="G9" s="73"/>
      <c r="H9" s="76"/>
    </row>
    <row r="10" spans="1:8" ht="12.75" customHeight="1" x14ac:dyDescent="0.25">
      <c r="B10" s="73" t="s">
        <v>90</v>
      </c>
      <c r="C10" s="73"/>
      <c r="D10" s="73"/>
      <c r="E10" s="73"/>
      <c r="F10" s="73"/>
      <c r="G10" s="73"/>
      <c r="H10" s="76"/>
    </row>
    <row r="11" spans="1:8" ht="12.75" customHeight="1" x14ac:dyDescent="0.25">
      <c r="A11" s="91" t="s">
        <v>115</v>
      </c>
      <c r="B11" s="73" t="str">
        <f>+'Tab2'!A6&amp;" ……………………………………………"</f>
        <v>Figur 1. Antall meldte skader etter bransjer  ……………………………………………</v>
      </c>
      <c r="C11" s="73"/>
      <c r="D11" s="73"/>
      <c r="E11" s="73"/>
      <c r="F11" s="73"/>
      <c r="G11" s="73"/>
      <c r="H11" s="76">
        <v>4</v>
      </c>
    </row>
    <row r="12" spans="1:8" ht="12.75" customHeight="1" x14ac:dyDescent="0.25">
      <c r="B12" s="73" t="str">
        <f>+'Tab2'!A32&amp;" ……………………………"</f>
        <v>Figur 2. Antall meldte skader etter bransjer  ……………………………</v>
      </c>
      <c r="C12" s="73"/>
      <c r="D12" s="73"/>
      <c r="E12" s="73"/>
      <c r="F12" s="73"/>
      <c r="G12" s="73"/>
      <c r="H12" s="76">
        <v>4</v>
      </c>
    </row>
    <row r="13" spans="1:8" ht="12.75" customHeight="1" x14ac:dyDescent="0.25">
      <c r="B13" s="73" t="str">
        <f>+'Tab2'!I6&amp;"  ………………………………………………………………………………………………….."</f>
        <v>Figur 3. Anslått erstatning etter bransje, pr.   …………………………………………………………………………………………………..</v>
      </c>
      <c r="C13" s="73"/>
      <c r="D13" s="73"/>
      <c r="E13" s="73"/>
      <c r="F13" s="73"/>
      <c r="G13" s="73"/>
      <c r="H13" s="76">
        <v>5</v>
      </c>
    </row>
    <row r="14" spans="1:8" ht="12.75" customHeight="1" x14ac:dyDescent="0.25">
      <c r="B14" s="73" t="str">
        <f>+'Tab2'!I32&amp;"  ………………………………………………………………………………………………….."</f>
        <v>Figur 4. Vannskader pr. kvartal  …………………………………………………………………………………………………..</v>
      </c>
      <c r="C14" s="73"/>
      <c r="D14" s="73"/>
      <c r="E14" s="73"/>
      <c r="F14" s="73"/>
      <c r="G14" s="73"/>
      <c r="H14" s="76">
        <v>5</v>
      </c>
    </row>
    <row r="15" spans="1:8" ht="12.75" customHeight="1" x14ac:dyDescent="0.25">
      <c r="B15" s="73" t="str">
        <f>+'Tab2'!P6&amp;" ……………………………"</f>
        <v>Figur 5. Antall meldte skader i motorvogn kvartalsvis (i 1000) ……………………………</v>
      </c>
      <c r="C15" s="73"/>
      <c r="D15" s="73"/>
      <c r="E15" s="73"/>
      <c r="F15" s="73"/>
      <c r="G15" s="73"/>
      <c r="H15" s="76">
        <v>6</v>
      </c>
    </row>
    <row r="16" spans="1:8" ht="12.75" customHeight="1" x14ac:dyDescent="0.25">
      <c r="B16" s="73" t="str">
        <f>+'Tab2'!P32&amp;" ……………………………"</f>
        <v>Figur 6. Anslått erstatning etter skadetype, motorvogn  2020 ……………………………</v>
      </c>
      <c r="C16" s="73"/>
      <c r="D16" s="73"/>
      <c r="E16" s="73"/>
      <c r="F16" s="73"/>
      <c r="G16" s="73"/>
      <c r="H16" s="76">
        <v>6</v>
      </c>
    </row>
    <row r="17" spans="1:14" ht="12.75" customHeight="1" x14ac:dyDescent="0.25">
      <c r="B17" s="73" t="str">
        <f>+'Tab2'!W6&amp;" ……………………………………………………………"</f>
        <v>Figur 7. Antall meldte skader i de Brann-kombinerte bransjer etter skadetype  ……………………………………………………………</v>
      </c>
      <c r="C17" s="73"/>
      <c r="D17" s="73"/>
      <c r="E17" s="73"/>
      <c r="F17" s="73"/>
      <c r="G17" s="73"/>
      <c r="H17" s="76">
        <v>7</v>
      </c>
    </row>
    <row r="18" spans="1:14" ht="12.75" customHeight="1" x14ac:dyDescent="0.25">
      <c r="B18" s="73" t="str">
        <f>+'Tab2'!W32&amp;" ……………………………………………………………"</f>
        <v>Figur 8. Anslått erstatning i de Brann-kombinerte bransjer etter skadetype  ……………………………………………………………</v>
      </c>
      <c r="C18" s="73"/>
      <c r="D18" s="73"/>
      <c r="E18" s="73"/>
      <c r="F18" s="73"/>
      <c r="G18" s="73"/>
      <c r="H18" s="76">
        <v>7</v>
      </c>
    </row>
    <row r="19" spans="1:14" ht="12.75" customHeight="1" x14ac:dyDescent="0.25">
      <c r="B19" s="73" t="str">
        <f>+'Tab2'!AD6&amp;"  ………………………………………………………………………………………………….."</f>
        <v>Figur 9. Brannskader pr. kvartal  …………………………………………………………………………………………………..</v>
      </c>
      <c r="C19" s="73"/>
      <c r="D19" s="73"/>
      <c r="E19" s="73"/>
      <c r="F19" s="73"/>
      <c r="G19" s="73"/>
      <c r="H19" s="76">
        <v>8</v>
      </c>
    </row>
    <row r="20" spans="1:14" ht="12.75" customHeight="1" x14ac:dyDescent="0.25">
      <c r="B20" s="73" t="str">
        <f>+'Tab2'!AD32&amp;"  ………………………………………………………………………………………………….."</f>
        <v>Figur 10. Innbrudd, tyverier og ran pr. kvartal  …………………………………………………………………………………………………..</v>
      </c>
      <c r="C20" s="73"/>
      <c r="D20" s="73"/>
      <c r="E20" s="73"/>
      <c r="F20" s="73"/>
      <c r="G20" s="73"/>
      <c r="H20" s="76">
        <v>8</v>
      </c>
    </row>
    <row r="22" spans="1:14" ht="12.75" customHeight="1" x14ac:dyDescent="0.25">
      <c r="B22" s="73" t="s">
        <v>91</v>
      </c>
      <c r="C22" s="73"/>
      <c r="D22" s="73"/>
      <c r="E22" s="73"/>
      <c r="F22" s="73"/>
      <c r="G22" s="73"/>
      <c r="H22" s="76"/>
    </row>
    <row r="23" spans="1:14" ht="12.75" customHeight="1" x14ac:dyDescent="0.25">
      <c r="A23" s="91" t="s">
        <v>116</v>
      </c>
      <c r="B23" s="73" t="s">
        <v>131</v>
      </c>
      <c r="C23" s="73"/>
      <c r="D23" s="73"/>
      <c r="E23" s="73"/>
      <c r="F23" s="73"/>
      <c r="G23" s="73"/>
      <c r="H23" s="76">
        <v>9</v>
      </c>
    </row>
    <row r="24" spans="1:14" ht="12.75" customHeight="1" x14ac:dyDescent="0.25">
      <c r="A24" s="91" t="s">
        <v>117</v>
      </c>
      <c r="B24" s="73" t="s">
        <v>93</v>
      </c>
      <c r="C24" s="73"/>
      <c r="D24" s="73"/>
      <c r="E24" s="73"/>
      <c r="F24" s="73"/>
      <c r="G24" s="73"/>
      <c r="H24" s="76">
        <f>H23+1</f>
        <v>10</v>
      </c>
    </row>
    <row r="25" spans="1:14" ht="12.75" customHeight="1" x14ac:dyDescent="0.25">
      <c r="B25" s="73"/>
      <c r="C25" s="73"/>
      <c r="D25" s="73"/>
      <c r="E25" s="73"/>
      <c r="F25" s="73"/>
      <c r="G25" s="73"/>
      <c r="H25" s="76"/>
    </row>
    <row r="26" spans="1:14" ht="12.75" customHeight="1" x14ac:dyDescent="0.25">
      <c r="A26" s="91" t="s">
        <v>118</v>
      </c>
      <c r="B26" s="73" t="s">
        <v>132</v>
      </c>
      <c r="C26" s="73"/>
      <c r="D26" s="73"/>
      <c r="E26" s="73"/>
      <c r="F26" s="73"/>
      <c r="G26" s="73"/>
      <c r="H26" s="76">
        <f>+H24+1</f>
        <v>11</v>
      </c>
    </row>
    <row r="27" spans="1:14" ht="12.75" customHeight="1" x14ac:dyDescent="0.25">
      <c r="B27" s="73" t="s">
        <v>94</v>
      </c>
      <c r="C27" s="73"/>
      <c r="D27" s="73"/>
      <c r="E27" s="73"/>
      <c r="F27" s="73"/>
      <c r="G27" s="73"/>
      <c r="H27" s="76">
        <f>+H26</f>
        <v>11</v>
      </c>
      <c r="N27" s="77"/>
    </row>
    <row r="28" spans="1:14" ht="12.75" customHeight="1" x14ac:dyDescent="0.25">
      <c r="A28" s="91" t="s">
        <v>119</v>
      </c>
      <c r="B28" s="73" t="s">
        <v>133</v>
      </c>
      <c r="C28" s="73"/>
      <c r="D28" s="73"/>
      <c r="E28" s="73"/>
      <c r="F28" s="73"/>
      <c r="G28" s="73"/>
      <c r="H28" s="76">
        <f>+H26+1</f>
        <v>12</v>
      </c>
      <c r="N28" s="77"/>
    </row>
    <row r="29" spans="1:14" ht="12.75" customHeight="1" x14ac:dyDescent="0.25">
      <c r="B29" s="73" t="s">
        <v>95</v>
      </c>
      <c r="C29" s="73"/>
      <c r="D29" s="73"/>
      <c r="E29" s="73"/>
      <c r="F29" s="73"/>
      <c r="G29" s="73"/>
      <c r="H29" s="76">
        <f>+H28</f>
        <v>12</v>
      </c>
      <c r="N29" s="77"/>
    </row>
    <row r="30" spans="1:14" ht="12.75" customHeight="1" x14ac:dyDescent="0.25">
      <c r="B30" s="73"/>
      <c r="C30" s="73"/>
      <c r="D30" s="73"/>
      <c r="E30" s="73"/>
      <c r="F30" s="73"/>
      <c r="G30" s="73"/>
      <c r="H30" s="76"/>
      <c r="N30" s="77"/>
    </row>
    <row r="31" spans="1:14" ht="12.75" customHeight="1" x14ac:dyDescent="0.25">
      <c r="A31" s="91" t="s">
        <v>120</v>
      </c>
      <c r="B31" s="73" t="s">
        <v>134</v>
      </c>
      <c r="C31" s="73"/>
      <c r="D31" s="73"/>
      <c r="E31" s="73"/>
      <c r="F31" s="73"/>
      <c r="G31" s="73"/>
      <c r="H31" s="76">
        <f>+H29+1</f>
        <v>13</v>
      </c>
      <c r="N31" s="77"/>
    </row>
    <row r="32" spans="1:14" ht="12.75" customHeight="1" x14ac:dyDescent="0.25">
      <c r="B32" s="73" t="s">
        <v>96</v>
      </c>
      <c r="C32" s="73"/>
      <c r="D32" s="73"/>
      <c r="E32" s="73"/>
      <c r="F32" s="73"/>
      <c r="G32" s="73"/>
      <c r="H32" s="76">
        <f>+H31</f>
        <v>13</v>
      </c>
      <c r="N32" s="77"/>
    </row>
    <row r="33" spans="1:14" ht="12.75" customHeight="1" x14ac:dyDescent="0.25">
      <c r="A33" s="91" t="s">
        <v>121</v>
      </c>
      <c r="B33" s="73" t="s">
        <v>135</v>
      </c>
      <c r="C33" s="73"/>
      <c r="D33" s="73"/>
      <c r="E33" s="73"/>
      <c r="F33" s="73"/>
      <c r="G33" s="73"/>
      <c r="H33" s="76">
        <f>+H31+1</f>
        <v>14</v>
      </c>
      <c r="N33" s="77"/>
    </row>
    <row r="34" spans="1:14" ht="12.75" customHeight="1" x14ac:dyDescent="0.25">
      <c r="B34" s="73" t="s">
        <v>97</v>
      </c>
      <c r="C34" s="73"/>
      <c r="D34" s="73"/>
      <c r="E34" s="73"/>
      <c r="F34" s="73"/>
      <c r="G34" s="73"/>
      <c r="H34" s="76">
        <f>+H33</f>
        <v>14</v>
      </c>
      <c r="N34" s="77"/>
    </row>
    <row r="35" spans="1:14" ht="12.75" customHeight="1" x14ac:dyDescent="0.25">
      <c r="A35" s="91" t="s">
        <v>122</v>
      </c>
      <c r="B35" s="73" t="s">
        <v>136</v>
      </c>
      <c r="C35" s="73"/>
      <c r="D35" s="73"/>
      <c r="E35" s="73"/>
      <c r="F35" s="73"/>
      <c r="G35" s="73"/>
      <c r="H35" s="76">
        <f>+H34+1</f>
        <v>15</v>
      </c>
      <c r="N35" s="77"/>
    </row>
    <row r="36" spans="1:14" ht="12.75" customHeight="1" x14ac:dyDescent="0.25">
      <c r="B36" s="73" t="s">
        <v>100</v>
      </c>
      <c r="C36" s="73"/>
      <c r="D36" s="73"/>
      <c r="E36" s="73"/>
      <c r="F36" s="73"/>
      <c r="G36" s="73"/>
      <c r="H36" s="76">
        <f>+H35</f>
        <v>15</v>
      </c>
      <c r="N36" s="77"/>
    </row>
    <row r="37" spans="1:14" ht="12.75" customHeight="1" x14ac:dyDescent="0.25">
      <c r="A37" s="91" t="s">
        <v>123</v>
      </c>
      <c r="B37" s="73" t="s">
        <v>137</v>
      </c>
      <c r="C37" s="73"/>
      <c r="D37" s="73"/>
      <c r="E37" s="73"/>
      <c r="F37" s="73"/>
      <c r="G37" s="73"/>
      <c r="H37" s="76">
        <f>+H36+1</f>
        <v>16</v>
      </c>
      <c r="N37" s="77"/>
    </row>
    <row r="38" spans="1:14" ht="12.75" customHeight="1" x14ac:dyDescent="0.25">
      <c r="B38" s="73" t="s">
        <v>101</v>
      </c>
      <c r="C38" s="73"/>
      <c r="D38" s="73"/>
      <c r="E38" s="73"/>
      <c r="F38" s="73"/>
      <c r="G38" s="73"/>
      <c r="H38" s="76">
        <f>+H37</f>
        <v>16</v>
      </c>
      <c r="N38" s="77"/>
    </row>
    <row r="39" spans="1:14" ht="12.75" customHeight="1" x14ac:dyDescent="0.25">
      <c r="B39" s="73"/>
      <c r="C39" s="73"/>
      <c r="D39" s="73"/>
      <c r="E39" s="73"/>
      <c r="F39" s="73"/>
      <c r="G39" s="73"/>
      <c r="H39" s="76"/>
      <c r="N39" s="77"/>
    </row>
    <row r="40" spans="1:14" ht="12.75" customHeight="1" x14ac:dyDescent="0.25">
      <c r="A40" s="91" t="s">
        <v>124</v>
      </c>
      <c r="B40" s="73" t="s">
        <v>166</v>
      </c>
      <c r="C40" s="73"/>
      <c r="D40" s="73"/>
      <c r="E40" s="73"/>
      <c r="F40" s="73"/>
      <c r="G40" s="73"/>
      <c r="H40" s="76">
        <f>+H38+1</f>
        <v>17</v>
      </c>
      <c r="N40" s="77"/>
    </row>
    <row r="41" spans="1:14" ht="12.75" customHeight="1" x14ac:dyDescent="0.25">
      <c r="B41" s="73" t="s">
        <v>167</v>
      </c>
      <c r="C41" s="73"/>
      <c r="D41" s="73"/>
      <c r="E41" s="73"/>
      <c r="F41" s="73"/>
      <c r="G41" s="73"/>
      <c r="H41" s="76">
        <f>+H40</f>
        <v>17</v>
      </c>
      <c r="N41" s="77"/>
    </row>
    <row r="42" spans="1:14" ht="12.75" customHeight="1" x14ac:dyDescent="0.25">
      <c r="B42" s="73"/>
      <c r="C42" s="73"/>
      <c r="D42" s="73"/>
      <c r="E42" s="73"/>
      <c r="F42" s="73"/>
      <c r="G42" s="73"/>
      <c r="H42" s="76"/>
      <c r="N42" s="77"/>
    </row>
    <row r="43" spans="1:14" ht="12.75" customHeight="1" x14ac:dyDescent="0.25">
      <c r="A43" s="91" t="s">
        <v>172</v>
      </c>
      <c r="B43" s="73" t="s">
        <v>138</v>
      </c>
      <c r="H43" s="76">
        <f>+H40+1</f>
        <v>18</v>
      </c>
      <c r="N43" s="77"/>
    </row>
    <row r="44" spans="1:14" ht="12.75" customHeight="1" x14ac:dyDescent="0.25">
      <c r="B44" s="73" t="s">
        <v>104</v>
      </c>
      <c r="H44" s="76">
        <f>+H43</f>
        <v>18</v>
      </c>
      <c r="N44" s="77"/>
    </row>
    <row r="45" spans="1:14" ht="12.75" customHeight="1" x14ac:dyDescent="0.25">
      <c r="A45" s="91" t="s">
        <v>125</v>
      </c>
      <c r="B45" s="73" t="s">
        <v>139</v>
      </c>
      <c r="H45" s="76">
        <f>+H43+1</f>
        <v>19</v>
      </c>
      <c r="N45" s="77"/>
    </row>
    <row r="46" spans="1:14" ht="12.75" customHeight="1" x14ac:dyDescent="0.25">
      <c r="B46" s="73" t="s">
        <v>102</v>
      </c>
      <c r="H46" s="76">
        <f>+H45</f>
        <v>19</v>
      </c>
      <c r="N46" s="77"/>
    </row>
    <row r="47" spans="1:14" ht="12.75" customHeight="1" x14ac:dyDescent="0.25">
      <c r="A47" s="91" t="s">
        <v>126</v>
      </c>
      <c r="B47" s="73" t="s">
        <v>140</v>
      </c>
      <c r="H47" s="76">
        <f>+H46+1</f>
        <v>20</v>
      </c>
      <c r="N47" s="77"/>
    </row>
    <row r="48" spans="1:14" ht="12.75" customHeight="1" x14ac:dyDescent="0.25">
      <c r="B48" s="73" t="s">
        <v>103</v>
      </c>
      <c r="H48" s="76">
        <f>H47</f>
        <v>20</v>
      </c>
      <c r="N48" s="77"/>
    </row>
    <row r="49" spans="1:14" ht="12.75" customHeight="1" x14ac:dyDescent="0.25">
      <c r="A49" s="91"/>
      <c r="B49" s="73"/>
      <c r="C49" s="73"/>
      <c r="D49" s="73"/>
      <c r="E49" s="73"/>
      <c r="F49" s="73"/>
      <c r="G49" s="73"/>
      <c r="H49" s="76"/>
      <c r="N49" s="77"/>
    </row>
    <row r="50" spans="1:14" ht="12.75" customHeight="1" x14ac:dyDescent="0.25">
      <c r="A50" s="91"/>
      <c r="B50" s="73"/>
      <c r="C50" s="73"/>
      <c r="D50" s="73"/>
      <c r="E50" s="73"/>
      <c r="F50" s="73"/>
      <c r="G50" s="73"/>
      <c r="H50" s="76"/>
      <c r="N50" s="77"/>
    </row>
    <row r="51" spans="1:14" ht="12.75" customHeight="1" x14ac:dyDescent="0.25">
      <c r="A51" s="91"/>
      <c r="B51" s="73"/>
      <c r="C51" s="73"/>
      <c r="D51" s="73"/>
      <c r="E51" s="73"/>
      <c r="F51" s="73"/>
      <c r="G51" s="73"/>
      <c r="H51" s="76"/>
      <c r="N51" s="77"/>
    </row>
    <row r="52" spans="1:14" ht="12.75" customHeight="1" x14ac:dyDescent="0.25">
      <c r="A52" s="91"/>
      <c r="B52" s="73"/>
      <c r="C52" s="73"/>
      <c r="D52" s="73"/>
      <c r="E52" s="73"/>
      <c r="F52" s="73"/>
      <c r="G52" s="73"/>
      <c r="H52" s="76"/>
      <c r="N52" s="77"/>
    </row>
    <row r="53" spans="1:14" ht="12.75" customHeight="1" x14ac:dyDescent="0.25">
      <c r="A53" s="91"/>
      <c r="B53" s="73"/>
      <c r="C53" s="73"/>
      <c r="D53" s="73"/>
      <c r="E53" s="73"/>
      <c r="F53" s="73"/>
      <c r="G53" s="73"/>
      <c r="H53" s="76"/>
      <c r="N53" s="77"/>
    </row>
    <row r="54" spans="1:14" ht="12.75" customHeight="1" x14ac:dyDescent="0.25">
      <c r="A54" s="91"/>
      <c r="B54" s="73"/>
      <c r="C54" s="73"/>
      <c r="D54" s="73"/>
      <c r="E54" s="73"/>
      <c r="F54" s="73"/>
      <c r="G54" s="73"/>
      <c r="H54" s="76"/>
      <c r="N54" s="77"/>
    </row>
    <row r="55" spans="1:14" ht="12.75" customHeight="1" x14ac:dyDescent="0.25">
      <c r="A55" s="91"/>
      <c r="B55" s="73"/>
      <c r="C55" s="73"/>
      <c r="D55" s="73"/>
      <c r="E55" s="73"/>
      <c r="F55" s="73"/>
      <c r="G55" s="73"/>
      <c r="H55" s="76"/>
      <c r="N55" s="77"/>
    </row>
    <row r="56" spans="1:14" ht="12.75" customHeight="1" x14ac:dyDescent="0.25">
      <c r="A56" s="91"/>
      <c r="B56" s="73"/>
      <c r="C56" s="73"/>
      <c r="D56" s="73"/>
      <c r="E56" s="73"/>
      <c r="F56" s="73"/>
      <c r="G56" s="73"/>
      <c r="H56" s="76"/>
      <c r="N56" s="77"/>
    </row>
    <row r="57" spans="1:14" ht="12.75" customHeight="1" x14ac:dyDescent="0.25">
      <c r="A57" s="91"/>
      <c r="B57" s="73"/>
      <c r="C57" s="73"/>
      <c r="D57" s="73"/>
      <c r="E57" s="73"/>
      <c r="F57" s="73"/>
      <c r="G57" s="73"/>
      <c r="H57" s="76"/>
      <c r="N57" s="77"/>
    </row>
    <row r="58" spans="1:14" ht="12.75" customHeight="1" x14ac:dyDescent="0.25">
      <c r="B58" s="73"/>
      <c r="C58" s="73"/>
      <c r="D58" s="73"/>
      <c r="E58" s="73"/>
      <c r="F58" s="73"/>
      <c r="G58" s="73"/>
      <c r="H58" s="76"/>
      <c r="N58" s="77"/>
    </row>
    <row r="59" spans="1:14" ht="12.75" customHeight="1" x14ac:dyDescent="0.2">
      <c r="B59" s="48"/>
      <c r="C59" s="49"/>
      <c r="D59" s="49"/>
      <c r="E59" s="97"/>
      <c r="F59" s="49"/>
      <c r="G59" s="50"/>
      <c r="H59" s="51"/>
      <c r="N59" s="77"/>
    </row>
    <row r="60" spans="1:14" ht="12.75" customHeight="1" x14ac:dyDescent="0.2">
      <c r="B60" s="52"/>
      <c r="C60" s="52"/>
      <c r="D60" s="52"/>
      <c r="E60" s="52"/>
      <c r="F60" s="52"/>
      <c r="G60" s="52"/>
      <c r="H60" s="52"/>
      <c r="I60" s="77"/>
    </row>
    <row r="61" spans="1:14" ht="12.75" customHeight="1" x14ac:dyDescent="0.2">
      <c r="B61" s="54" t="str">
        <f>+B123</f>
        <v>Finans Norge / Skadestatistikk</v>
      </c>
      <c r="H61" s="199">
        <v>1</v>
      </c>
      <c r="I61" s="77"/>
    </row>
    <row r="62" spans="1:14" ht="12.75" customHeight="1" x14ac:dyDescent="0.2">
      <c r="B62" s="54" t="str">
        <f>+B124</f>
        <v>Skadestatistikk for landbasert forsikring 2. kvartal 2020</v>
      </c>
      <c r="H62" s="200"/>
      <c r="I62" s="77"/>
    </row>
    <row r="63" spans="1:14" ht="12.75" customHeight="1" x14ac:dyDescent="0.2">
      <c r="I63" s="77"/>
    </row>
    <row r="64" spans="1:14" ht="12.75" customHeight="1" x14ac:dyDescent="0.2">
      <c r="I64" s="77"/>
    </row>
    <row r="66" spans="1:13" ht="12.75" customHeight="1" x14ac:dyDescent="0.25">
      <c r="A66" s="91" t="s">
        <v>127</v>
      </c>
      <c r="B66" s="73" t="s">
        <v>218</v>
      </c>
      <c r="H66" s="76">
        <f>H48+1</f>
        <v>21</v>
      </c>
    </row>
    <row r="67" spans="1:13" ht="12.75" customHeight="1" x14ac:dyDescent="0.25">
      <c r="B67" s="73" t="s">
        <v>219</v>
      </c>
      <c r="H67" s="76">
        <f>H66</f>
        <v>21</v>
      </c>
    </row>
    <row r="68" spans="1:13" ht="12.75" customHeight="1" x14ac:dyDescent="0.25">
      <c r="A68" s="91" t="s">
        <v>128</v>
      </c>
      <c r="B68" s="73" t="s">
        <v>220</v>
      </c>
      <c r="H68" s="76">
        <f>H67+1</f>
        <v>22</v>
      </c>
    </row>
    <row r="69" spans="1:13" ht="12.75" customHeight="1" x14ac:dyDescent="0.25">
      <c r="B69" s="73" t="s">
        <v>221</v>
      </c>
      <c r="H69" s="76">
        <f>H68</f>
        <v>22</v>
      </c>
    </row>
    <row r="70" spans="1:13" ht="12.75" customHeight="1" x14ac:dyDescent="0.25">
      <c r="A70" s="91" t="s">
        <v>129</v>
      </c>
      <c r="B70" s="73" t="s">
        <v>222</v>
      </c>
      <c r="H70" s="76">
        <f>H69+1</f>
        <v>23</v>
      </c>
      <c r="J70"/>
      <c r="K70"/>
      <c r="L70"/>
      <c r="M70"/>
    </row>
    <row r="71" spans="1:13" ht="12.75" customHeight="1" x14ac:dyDescent="0.25">
      <c r="B71" s="73" t="s">
        <v>223</v>
      </c>
      <c r="H71" s="76">
        <f>H70</f>
        <v>23</v>
      </c>
      <c r="J71"/>
      <c r="K71" s="71"/>
      <c r="L71" s="72"/>
      <c r="M71" s="72"/>
    </row>
    <row r="72" spans="1:13" ht="12.75" customHeight="1" x14ac:dyDescent="0.2">
      <c r="J72"/>
      <c r="K72" s="70"/>
      <c r="L72"/>
      <c r="M72"/>
    </row>
    <row r="73" spans="1:13" ht="12.75" customHeight="1" x14ac:dyDescent="0.25">
      <c r="A73" s="91" t="s">
        <v>130</v>
      </c>
      <c r="B73" s="73" t="s">
        <v>141</v>
      </c>
      <c r="C73" s="73"/>
      <c r="D73" s="73"/>
      <c r="E73" s="73"/>
      <c r="F73" s="73"/>
      <c r="G73" s="73"/>
      <c r="H73" s="76">
        <f>+H71+1</f>
        <v>24</v>
      </c>
      <c r="J73"/>
      <c r="K73" s="69"/>
      <c r="L73" s="69"/>
      <c r="M73" s="69"/>
    </row>
    <row r="74" spans="1:13" ht="12.75" customHeight="1" x14ac:dyDescent="0.25">
      <c r="B74" s="73" t="s">
        <v>107</v>
      </c>
      <c r="C74" s="73"/>
      <c r="D74" s="73"/>
      <c r="E74" s="73"/>
      <c r="F74" s="73"/>
      <c r="G74" s="73"/>
      <c r="H74" s="76">
        <f>+H73</f>
        <v>24</v>
      </c>
      <c r="J74"/>
      <c r="K74" s="69"/>
      <c r="L74" s="69"/>
      <c r="M74" s="69"/>
    </row>
    <row r="75" spans="1:13" ht="12.75" customHeight="1" x14ac:dyDescent="0.25">
      <c r="A75" s="91" t="s">
        <v>224</v>
      </c>
      <c r="B75" s="73" t="s">
        <v>142</v>
      </c>
      <c r="C75" s="73"/>
      <c r="D75" s="73"/>
      <c r="E75" s="73"/>
      <c r="F75" s="73"/>
      <c r="G75" s="73"/>
      <c r="H75" s="76">
        <f>+H74+1</f>
        <v>25</v>
      </c>
      <c r="J75"/>
      <c r="K75" s="69"/>
      <c r="L75" s="69"/>
      <c r="M75" s="69"/>
    </row>
    <row r="76" spans="1:13" ht="12.75" customHeight="1" x14ac:dyDescent="0.25">
      <c r="B76" s="73" t="s">
        <v>105</v>
      </c>
      <c r="C76" s="73"/>
      <c r="D76" s="73"/>
      <c r="E76" s="73"/>
      <c r="F76" s="73"/>
      <c r="G76" s="73"/>
      <c r="H76" s="76">
        <f>+H75</f>
        <v>25</v>
      </c>
      <c r="J76"/>
      <c r="K76" s="69"/>
      <c r="L76" s="69"/>
      <c r="M76" s="69"/>
    </row>
    <row r="77" spans="1:13" ht="12.75" customHeight="1" x14ac:dyDescent="0.25">
      <c r="A77" s="91" t="s">
        <v>225</v>
      </c>
      <c r="B77" s="73" t="s">
        <v>143</v>
      </c>
      <c r="C77" s="73"/>
      <c r="D77" s="73"/>
      <c r="E77" s="73"/>
      <c r="F77" s="73"/>
      <c r="G77" s="73"/>
      <c r="H77" s="76">
        <f>+H76+1</f>
        <v>26</v>
      </c>
      <c r="J77"/>
      <c r="K77"/>
      <c r="L77"/>
      <c r="M77"/>
    </row>
    <row r="78" spans="1:13" ht="12.75" customHeight="1" x14ac:dyDescent="0.25">
      <c r="B78" s="73" t="s">
        <v>106</v>
      </c>
      <c r="C78" s="73"/>
      <c r="D78" s="73"/>
      <c r="E78" s="73"/>
      <c r="F78" s="73"/>
      <c r="G78" s="73"/>
      <c r="H78" s="76">
        <f>+H77</f>
        <v>26</v>
      </c>
      <c r="J78"/>
      <c r="K78"/>
      <c r="L78"/>
      <c r="M78"/>
    </row>
    <row r="79" spans="1:13" ht="12.75" customHeight="1" x14ac:dyDescent="0.2">
      <c r="B79"/>
      <c r="C79"/>
      <c r="D79"/>
      <c r="E79"/>
      <c r="F79"/>
      <c r="G79"/>
      <c r="I79"/>
      <c r="J79"/>
      <c r="K79"/>
      <c r="L79"/>
      <c r="M79"/>
    </row>
    <row r="80" spans="1:13" ht="12.75" customHeight="1" x14ac:dyDescent="0.25">
      <c r="A80" s="91" t="s">
        <v>226</v>
      </c>
      <c r="B80" s="73" t="s">
        <v>92</v>
      </c>
      <c r="C80" s="73"/>
      <c r="D80" s="73"/>
      <c r="E80" s="73"/>
      <c r="F80" s="73"/>
      <c r="G80" s="73"/>
      <c r="H80" s="76">
        <f>+H78+1</f>
        <v>27</v>
      </c>
      <c r="I80"/>
      <c r="J80"/>
      <c r="K80"/>
      <c r="L80"/>
      <c r="M80"/>
    </row>
    <row r="81" spans="2:13" ht="12.75" customHeight="1" x14ac:dyDescent="0.2">
      <c r="C81"/>
      <c r="D81"/>
      <c r="E81"/>
      <c r="F81"/>
      <c r="G81"/>
      <c r="I81" s="68"/>
      <c r="J81"/>
      <c r="K81"/>
      <c r="L81"/>
      <c r="M81"/>
    </row>
    <row r="82" spans="2:13" ht="12.75" customHeight="1" x14ac:dyDescent="0.2">
      <c r="C82"/>
      <c r="D82"/>
      <c r="E82"/>
      <c r="F82"/>
      <c r="G82"/>
      <c r="I82" s="68"/>
      <c r="J82"/>
      <c r="K82"/>
      <c r="L82"/>
      <c r="M82"/>
    </row>
    <row r="83" spans="2:13" ht="12.75" customHeight="1" x14ac:dyDescent="0.2">
      <c r="C83"/>
      <c r="D83"/>
      <c r="E83"/>
      <c r="F83"/>
      <c r="G83"/>
      <c r="I83" s="68"/>
      <c r="J83"/>
      <c r="K83"/>
      <c r="L83"/>
      <c r="M83"/>
    </row>
    <row r="84" spans="2:13" ht="12.75" customHeight="1" x14ac:dyDescent="0.2">
      <c r="C84"/>
      <c r="D84"/>
      <c r="E84"/>
      <c r="F84"/>
      <c r="G84"/>
      <c r="I84" s="68"/>
      <c r="J84"/>
      <c r="K84"/>
      <c r="L84"/>
      <c r="M84"/>
    </row>
    <row r="85" spans="2:13" ht="12.75" customHeight="1" x14ac:dyDescent="0.2">
      <c r="C85"/>
      <c r="D85"/>
      <c r="E85"/>
      <c r="F85"/>
      <c r="G85"/>
      <c r="I85" s="68"/>
      <c r="J85"/>
      <c r="K85"/>
      <c r="L85"/>
      <c r="M85"/>
    </row>
    <row r="86" spans="2:13" ht="12.75" customHeight="1" x14ac:dyDescent="0.2">
      <c r="C86"/>
      <c r="D86"/>
      <c r="E86"/>
      <c r="F86"/>
      <c r="G86"/>
      <c r="I86" s="68"/>
      <c r="J86"/>
      <c r="K86"/>
      <c r="L86"/>
      <c r="M86"/>
    </row>
    <row r="87" spans="2:13" ht="12.75" customHeight="1" x14ac:dyDescent="0.2">
      <c r="C87"/>
      <c r="D87"/>
      <c r="E87"/>
      <c r="F87"/>
      <c r="G87"/>
      <c r="I87" s="68"/>
      <c r="J87"/>
      <c r="K87"/>
      <c r="L87"/>
      <c r="M87"/>
    </row>
    <row r="88" spans="2:13" ht="12.75" customHeight="1" x14ac:dyDescent="0.2">
      <c r="C88"/>
      <c r="D88"/>
      <c r="E88"/>
      <c r="F88"/>
      <c r="G88"/>
      <c r="I88" s="68"/>
      <c r="J88"/>
      <c r="K88"/>
      <c r="L88"/>
      <c r="M88"/>
    </row>
    <row r="89" spans="2:13" ht="12.75" customHeight="1" x14ac:dyDescent="0.2">
      <c r="C89"/>
      <c r="D89"/>
      <c r="E89"/>
      <c r="F89"/>
      <c r="G89"/>
      <c r="I89"/>
      <c r="J89"/>
      <c r="K89"/>
      <c r="L89"/>
      <c r="M89"/>
    </row>
    <row r="90" spans="2:13" ht="12.75" customHeight="1" x14ac:dyDescent="0.2">
      <c r="C90"/>
      <c r="D90"/>
      <c r="E90"/>
      <c r="F90"/>
      <c r="G90"/>
      <c r="I90"/>
      <c r="J90"/>
      <c r="K90"/>
      <c r="L90"/>
      <c r="M90"/>
    </row>
    <row r="91" spans="2:13" ht="12.75" customHeight="1" x14ac:dyDescent="0.25">
      <c r="B91" s="88"/>
      <c r="C91"/>
      <c r="D91"/>
      <c r="E91"/>
      <c r="F91"/>
      <c r="G91"/>
      <c r="I91"/>
      <c r="J91"/>
      <c r="K91"/>
      <c r="L91"/>
      <c r="M91"/>
    </row>
    <row r="92" spans="2:13" ht="12.75" customHeight="1" x14ac:dyDescent="0.2">
      <c r="C92"/>
      <c r="D92"/>
      <c r="E92"/>
      <c r="F92"/>
      <c r="G92"/>
      <c r="I92"/>
      <c r="J92"/>
      <c r="K92"/>
      <c r="L92"/>
      <c r="M92"/>
    </row>
    <row r="93" spans="2:13" ht="12.75" customHeight="1" x14ac:dyDescent="0.2">
      <c r="C93"/>
      <c r="D93"/>
      <c r="E93"/>
      <c r="F93"/>
      <c r="G93"/>
      <c r="I93"/>
      <c r="J93"/>
      <c r="K93"/>
      <c r="L93"/>
      <c r="M93"/>
    </row>
    <row r="94" spans="2:13" ht="12.75" customHeight="1" x14ac:dyDescent="0.2">
      <c r="B94"/>
      <c r="C94"/>
      <c r="D94"/>
      <c r="E94"/>
      <c r="F94"/>
      <c r="G94"/>
      <c r="I94"/>
      <c r="J94"/>
      <c r="K94"/>
      <c r="L94"/>
      <c r="M94"/>
    </row>
    <row r="95" spans="2:13" ht="12.75" customHeight="1" x14ac:dyDescent="0.2">
      <c r="B95"/>
      <c r="C95"/>
      <c r="D95"/>
      <c r="E95"/>
      <c r="F95"/>
      <c r="G95"/>
      <c r="I95"/>
      <c r="J95"/>
      <c r="K95"/>
      <c r="L95"/>
      <c r="M95"/>
    </row>
    <row r="96" spans="2:13" ht="12.75" customHeight="1" x14ac:dyDescent="0.2">
      <c r="C96"/>
      <c r="D96"/>
      <c r="E96"/>
      <c r="F96"/>
      <c r="G96"/>
      <c r="I96"/>
      <c r="J96"/>
      <c r="K96"/>
      <c r="L96"/>
      <c r="M96"/>
    </row>
    <row r="97" spans="2:13" ht="12.75" customHeight="1" x14ac:dyDescent="0.2">
      <c r="C97"/>
      <c r="D97"/>
      <c r="E97"/>
      <c r="F97"/>
      <c r="G97"/>
      <c r="I97"/>
      <c r="J97"/>
      <c r="K97"/>
      <c r="L97"/>
      <c r="M97"/>
    </row>
    <row r="98" spans="2:13" ht="12.75" customHeight="1" x14ac:dyDescent="0.2">
      <c r="B98"/>
      <c r="C98"/>
      <c r="D98"/>
      <c r="E98"/>
      <c r="F98"/>
      <c r="G98"/>
      <c r="I98"/>
      <c r="J98"/>
      <c r="K98"/>
      <c r="L98"/>
      <c r="M98"/>
    </row>
    <row r="99" spans="2:13" ht="12.75" customHeight="1" x14ac:dyDescent="0.2">
      <c r="C99"/>
      <c r="D99"/>
      <c r="E99"/>
      <c r="F99"/>
      <c r="G99"/>
      <c r="I99"/>
      <c r="J99"/>
      <c r="K99"/>
      <c r="L99"/>
      <c r="M99"/>
    </row>
    <row r="100" spans="2:13" ht="12.75" customHeight="1" x14ac:dyDescent="0.2">
      <c r="C100"/>
      <c r="D100"/>
      <c r="E100"/>
      <c r="F100"/>
      <c r="G100"/>
      <c r="I100"/>
      <c r="J100"/>
      <c r="K100"/>
      <c r="L100"/>
      <c r="M100"/>
    </row>
    <row r="101" spans="2:13" ht="12.75" customHeight="1" x14ac:dyDescent="0.2">
      <c r="B101"/>
      <c r="C101"/>
      <c r="D101"/>
      <c r="E101"/>
      <c r="F101"/>
      <c r="G101"/>
      <c r="I101"/>
      <c r="J101"/>
      <c r="K101"/>
      <c r="L101"/>
      <c r="M101"/>
    </row>
    <row r="102" spans="2:13" ht="12.75" customHeight="1" x14ac:dyDescent="0.2">
      <c r="B102"/>
      <c r="C102"/>
      <c r="D102"/>
      <c r="E102"/>
      <c r="F102"/>
      <c r="G102"/>
      <c r="I102"/>
      <c r="J102"/>
      <c r="K102"/>
      <c r="L102"/>
      <c r="M102"/>
    </row>
    <row r="103" spans="2:13" ht="12.75" customHeight="1" x14ac:dyDescent="0.2">
      <c r="B103"/>
      <c r="C103"/>
      <c r="D103"/>
      <c r="E103"/>
      <c r="F103"/>
      <c r="G103"/>
      <c r="I103"/>
      <c r="J103"/>
      <c r="K103"/>
      <c r="L103"/>
      <c r="M103"/>
    </row>
    <row r="104" spans="2:13" ht="12.75" customHeight="1" x14ac:dyDescent="0.2">
      <c r="B104"/>
      <c r="C104"/>
      <c r="D104"/>
      <c r="E104"/>
      <c r="F104"/>
      <c r="G104"/>
      <c r="I104"/>
      <c r="J104"/>
      <c r="K104"/>
      <c r="L104"/>
      <c r="M104"/>
    </row>
    <row r="105" spans="2:13" ht="12.75" customHeight="1" x14ac:dyDescent="0.2">
      <c r="B105"/>
      <c r="C105"/>
      <c r="D105"/>
      <c r="E105"/>
      <c r="F105"/>
      <c r="G105"/>
      <c r="I105"/>
      <c r="J105"/>
      <c r="K105"/>
      <c r="L105"/>
      <c r="M105"/>
    </row>
    <row r="106" spans="2:13" ht="12.75" customHeight="1" x14ac:dyDescent="0.2">
      <c r="B106"/>
      <c r="C106"/>
      <c r="D106"/>
      <c r="E106"/>
      <c r="F106"/>
      <c r="G106"/>
      <c r="I106"/>
      <c r="J106"/>
      <c r="K106"/>
      <c r="L106"/>
      <c r="M106"/>
    </row>
    <row r="107" spans="2:13" ht="12.75" customHeight="1" x14ac:dyDescent="0.2">
      <c r="B107"/>
      <c r="C107"/>
      <c r="D107"/>
      <c r="E107"/>
      <c r="F107"/>
      <c r="G107"/>
      <c r="I107"/>
      <c r="J107"/>
      <c r="K107"/>
      <c r="L107"/>
      <c r="M107"/>
    </row>
    <row r="108" spans="2:13" ht="12.75" customHeight="1" x14ac:dyDescent="0.2">
      <c r="B108"/>
      <c r="C108"/>
      <c r="D108"/>
      <c r="E108"/>
      <c r="F108"/>
      <c r="G108"/>
      <c r="I108"/>
      <c r="J108"/>
      <c r="K108"/>
      <c r="L108"/>
      <c r="M108"/>
    </row>
    <row r="109" spans="2:13" ht="12.75" customHeight="1" x14ac:dyDescent="0.2">
      <c r="B109"/>
      <c r="C109"/>
      <c r="D109"/>
      <c r="E109"/>
      <c r="F109"/>
      <c r="G109"/>
      <c r="I109"/>
      <c r="J109"/>
      <c r="K109"/>
      <c r="L109"/>
      <c r="M109"/>
    </row>
    <row r="110" spans="2:13" ht="12.75" customHeight="1" x14ac:dyDescent="0.2">
      <c r="B110"/>
      <c r="C110"/>
      <c r="D110"/>
      <c r="E110"/>
      <c r="F110"/>
      <c r="G110"/>
      <c r="I110"/>
      <c r="J110"/>
      <c r="K110"/>
      <c r="L110"/>
      <c r="M110"/>
    </row>
    <row r="111" spans="2:13" ht="12.75" customHeight="1" x14ac:dyDescent="0.2">
      <c r="B111"/>
      <c r="C111"/>
      <c r="D111"/>
      <c r="E111"/>
      <c r="F111"/>
      <c r="G111"/>
      <c r="I111"/>
      <c r="J111"/>
      <c r="K111"/>
      <c r="L111"/>
      <c r="M111"/>
    </row>
    <row r="112" spans="2:13" ht="12.75" customHeight="1" x14ac:dyDescent="0.2">
      <c r="B112"/>
      <c r="C112"/>
      <c r="D112"/>
      <c r="E112"/>
      <c r="F112"/>
      <c r="G112"/>
      <c r="I112"/>
      <c r="J112"/>
      <c r="K112"/>
      <c r="L112"/>
      <c r="M112"/>
    </row>
    <row r="113" spans="2:13" ht="12.75" customHeight="1" x14ac:dyDescent="0.2">
      <c r="B113"/>
      <c r="C113"/>
      <c r="D113"/>
      <c r="E113"/>
      <c r="F113"/>
      <c r="G113"/>
      <c r="I113"/>
      <c r="J113"/>
      <c r="K113"/>
      <c r="L113"/>
      <c r="M113"/>
    </row>
    <row r="114" spans="2:13" ht="12.75" customHeight="1" x14ac:dyDescent="0.2">
      <c r="B114"/>
      <c r="C114"/>
      <c r="D114"/>
      <c r="E114"/>
      <c r="F114"/>
      <c r="G114"/>
      <c r="I114"/>
      <c r="J114"/>
      <c r="K114"/>
      <c r="L114"/>
      <c r="M114"/>
    </row>
    <row r="115" spans="2:13" ht="12.75" customHeight="1" x14ac:dyDescent="0.2">
      <c r="B115"/>
      <c r="C115"/>
      <c r="D115"/>
      <c r="E115"/>
      <c r="F115"/>
      <c r="G115"/>
      <c r="L115"/>
    </row>
    <row r="116" spans="2:13" ht="12.75" customHeight="1" x14ac:dyDescent="0.2">
      <c r="B116"/>
      <c r="C116"/>
      <c r="D116"/>
      <c r="E116"/>
      <c r="F116"/>
      <c r="G116"/>
      <c r="L116"/>
    </row>
    <row r="117" spans="2:13" ht="12.75" customHeight="1" x14ac:dyDescent="0.2">
      <c r="B117"/>
      <c r="C117"/>
      <c r="D117"/>
      <c r="E117"/>
      <c r="F117"/>
      <c r="G117"/>
      <c r="I117"/>
      <c r="J117"/>
      <c r="K117"/>
      <c r="L117"/>
    </row>
    <row r="118" spans="2:13" ht="12.75" customHeight="1" x14ac:dyDescent="0.2">
      <c r="B118"/>
      <c r="C118"/>
      <c r="D118"/>
      <c r="E118"/>
      <c r="F118"/>
      <c r="G118"/>
      <c r="I118"/>
      <c r="J118"/>
      <c r="K118"/>
      <c r="L118"/>
    </row>
    <row r="119" spans="2:13" ht="12.75" customHeight="1" x14ac:dyDescent="0.2">
      <c r="B119"/>
      <c r="C119"/>
      <c r="D119"/>
      <c r="E119"/>
      <c r="F119"/>
      <c r="G119"/>
      <c r="I119"/>
      <c r="J119"/>
      <c r="K119"/>
      <c r="L119"/>
    </row>
    <row r="120" spans="2:13" ht="12.75" customHeight="1" x14ac:dyDescent="0.2">
      <c r="B120"/>
      <c r="C120"/>
      <c r="D120"/>
      <c r="E120"/>
      <c r="F120"/>
      <c r="G120"/>
      <c r="I120"/>
      <c r="J120"/>
      <c r="K120"/>
      <c r="L120"/>
    </row>
    <row r="121" spans="2:13" ht="12.75" customHeight="1" x14ac:dyDescent="0.2">
      <c r="B121"/>
      <c r="C121"/>
      <c r="D121"/>
      <c r="E121"/>
      <c r="F121"/>
      <c r="G121"/>
      <c r="I121"/>
      <c r="J121"/>
      <c r="K121"/>
      <c r="L121"/>
    </row>
    <row r="122" spans="2:13" ht="12.75" customHeight="1" x14ac:dyDescent="0.2">
      <c r="B122" s="52"/>
      <c r="C122" s="52"/>
      <c r="D122" s="52"/>
      <c r="E122" s="52"/>
      <c r="F122" s="52"/>
      <c r="G122" s="52"/>
      <c r="H122" s="52"/>
      <c r="I122"/>
      <c r="J122" s="69"/>
      <c r="K122" s="69"/>
      <c r="L122" s="69"/>
    </row>
    <row r="123" spans="2:13" ht="12.75" customHeight="1" x14ac:dyDescent="0.2">
      <c r="B123" s="54" t="str">
        <f>"Finans Norge / Skadestatistikk"</f>
        <v>Finans Norge / Skadestatistikk</v>
      </c>
      <c r="H123" s="199">
        <v>2</v>
      </c>
      <c r="I123"/>
      <c r="J123" s="69"/>
      <c r="K123" s="69"/>
      <c r="L123" s="69"/>
    </row>
    <row r="124" spans="2:13" ht="12.75" customHeight="1" x14ac:dyDescent="0.2">
      <c r="B124" s="54" t="str">
        <f>"Skadestatistikk for landbasert forsikring 2. kvartal 2020"</f>
        <v>Skadestatistikk for landbasert forsikring 2. kvartal 2020</v>
      </c>
      <c r="H124" s="200"/>
      <c r="I124"/>
      <c r="J124"/>
      <c r="K124"/>
      <c r="L124"/>
    </row>
    <row r="125" spans="2:13" ht="12.75" customHeight="1" x14ac:dyDescent="0.2">
      <c r="B125" s="78"/>
      <c r="C125"/>
      <c r="D125"/>
      <c r="E125"/>
      <c r="F125"/>
      <c r="G125"/>
      <c r="I125"/>
      <c r="J125"/>
      <c r="K125"/>
      <c r="L125"/>
    </row>
    <row r="126" spans="2:13" ht="12.75" customHeight="1" x14ac:dyDescent="0.2">
      <c r="B126"/>
      <c r="C126"/>
      <c r="D126"/>
      <c r="E126"/>
      <c r="F126"/>
      <c r="G126"/>
      <c r="I126"/>
      <c r="J126"/>
      <c r="K126"/>
      <c r="L126"/>
    </row>
    <row r="127" spans="2:13" ht="12.75" customHeight="1" x14ac:dyDescent="0.2">
      <c r="B127"/>
      <c r="C127"/>
      <c r="D127"/>
      <c r="E127"/>
      <c r="F127"/>
      <c r="G127"/>
      <c r="L127"/>
    </row>
    <row r="128" spans="2:13" ht="12.75" customHeight="1" x14ac:dyDescent="0.2">
      <c r="B128"/>
      <c r="C128"/>
      <c r="D128"/>
      <c r="E128"/>
      <c r="F128"/>
      <c r="G128"/>
      <c r="L128"/>
    </row>
    <row r="129" spans="2:12" ht="12.75" customHeight="1" x14ac:dyDescent="0.2">
      <c r="B129"/>
      <c r="C129"/>
      <c r="D129"/>
      <c r="E129"/>
      <c r="F129"/>
      <c r="G129"/>
      <c r="I129" s="68"/>
      <c r="J129"/>
      <c r="K129"/>
      <c r="L129"/>
    </row>
    <row r="130" spans="2:12" ht="12.75" customHeight="1" x14ac:dyDescent="0.2">
      <c r="B130"/>
      <c r="C130"/>
      <c r="D130"/>
      <c r="E130"/>
      <c r="F130"/>
      <c r="G130"/>
      <c r="I130"/>
      <c r="J130"/>
      <c r="K130"/>
      <c r="L130"/>
    </row>
    <row r="131" spans="2:12" ht="12.75" customHeight="1" x14ac:dyDescent="0.2">
      <c r="B131"/>
      <c r="C131"/>
      <c r="D131"/>
      <c r="E131"/>
      <c r="F131"/>
      <c r="G131"/>
      <c r="I131"/>
      <c r="J131"/>
      <c r="K131"/>
      <c r="L131"/>
    </row>
    <row r="132" spans="2:12" ht="12.75" customHeight="1" x14ac:dyDescent="0.2">
      <c r="B132"/>
      <c r="C132"/>
      <c r="D132"/>
      <c r="E132"/>
      <c r="F132"/>
      <c r="G132"/>
      <c r="I132"/>
      <c r="J132"/>
      <c r="K132" s="69"/>
      <c r="L132" s="69"/>
    </row>
    <row r="133" spans="2:12" ht="12.75" customHeight="1" x14ac:dyDescent="0.2">
      <c r="B133"/>
      <c r="C133"/>
      <c r="D133"/>
      <c r="E133"/>
      <c r="F133"/>
      <c r="G133"/>
      <c r="I133"/>
      <c r="J133"/>
      <c r="K133" s="69"/>
      <c r="L133" s="69"/>
    </row>
    <row r="134" spans="2:12" ht="12.75" customHeight="1" x14ac:dyDescent="0.2">
      <c r="B134"/>
      <c r="C134"/>
      <c r="D134"/>
      <c r="E134"/>
      <c r="F134"/>
      <c r="G134"/>
      <c r="I134"/>
      <c r="J134"/>
      <c r="K134" s="69"/>
      <c r="L134" s="69"/>
    </row>
    <row r="135" spans="2:12" ht="12.75" customHeight="1" x14ac:dyDescent="0.2">
      <c r="B135"/>
      <c r="C135"/>
      <c r="D135"/>
      <c r="E135"/>
      <c r="F135"/>
      <c r="G135"/>
      <c r="I135"/>
      <c r="J135"/>
      <c r="K135"/>
      <c r="L135"/>
    </row>
    <row r="136" spans="2:12" ht="12.75" customHeight="1" x14ac:dyDescent="0.2">
      <c r="B136"/>
      <c r="C136"/>
      <c r="D136"/>
      <c r="E136"/>
      <c r="F136"/>
      <c r="G136"/>
      <c r="I136"/>
      <c r="J136"/>
      <c r="K136"/>
      <c r="L136"/>
    </row>
    <row r="137" spans="2:12" ht="12.75" customHeight="1" x14ac:dyDescent="0.2">
      <c r="B137"/>
      <c r="C137"/>
      <c r="D137"/>
      <c r="E137"/>
      <c r="F137"/>
      <c r="G137"/>
      <c r="I137"/>
      <c r="J137"/>
      <c r="K137"/>
      <c r="L137"/>
    </row>
    <row r="138" spans="2:12" ht="12.75" customHeight="1" x14ac:dyDescent="0.2">
      <c r="B138"/>
      <c r="C138"/>
      <c r="D138"/>
      <c r="E138"/>
      <c r="F138"/>
      <c r="G138"/>
    </row>
    <row r="139" spans="2:12" ht="12.75" customHeight="1" x14ac:dyDescent="0.2">
      <c r="B139"/>
      <c r="C139"/>
      <c r="D139"/>
      <c r="E139"/>
      <c r="F139"/>
      <c r="G139"/>
    </row>
    <row r="140" spans="2:12" ht="12.75" customHeight="1" x14ac:dyDescent="0.2">
      <c r="B140"/>
      <c r="C140"/>
      <c r="D140"/>
      <c r="E140"/>
      <c r="F140"/>
      <c r="G140"/>
      <c r="I140" s="68"/>
      <c r="J140"/>
      <c r="K140"/>
      <c r="L140"/>
    </row>
    <row r="141" spans="2:12" ht="12.75" customHeight="1" x14ac:dyDescent="0.2">
      <c r="B141"/>
      <c r="C141"/>
      <c r="D141"/>
      <c r="E141"/>
      <c r="F141"/>
      <c r="G141"/>
      <c r="I141"/>
      <c r="J141"/>
      <c r="K141"/>
      <c r="L141"/>
    </row>
    <row r="142" spans="2:12" ht="12.75" customHeight="1" x14ac:dyDescent="0.2">
      <c r="B142"/>
      <c r="C142"/>
      <c r="D142"/>
      <c r="E142"/>
      <c r="F142"/>
      <c r="G142"/>
      <c r="I142"/>
      <c r="J142"/>
      <c r="K142"/>
      <c r="L142"/>
    </row>
    <row r="143" spans="2:12" ht="12.75" customHeight="1" x14ac:dyDescent="0.2">
      <c r="B143"/>
      <c r="C143"/>
      <c r="D143"/>
      <c r="E143"/>
      <c r="F143"/>
      <c r="G143"/>
      <c r="I143"/>
      <c r="J143"/>
      <c r="K143" s="69"/>
      <c r="L143" s="69"/>
    </row>
    <row r="144" spans="2:12" ht="12.75" customHeight="1" x14ac:dyDescent="0.2">
      <c r="B144"/>
      <c r="C144"/>
      <c r="D144"/>
      <c r="E144"/>
      <c r="F144"/>
      <c r="G144"/>
      <c r="I144"/>
      <c r="J144"/>
      <c r="K144" s="69"/>
      <c r="L144" s="69"/>
    </row>
    <row r="145" spans="2:12" ht="12.75" customHeight="1" x14ac:dyDescent="0.2">
      <c r="B145"/>
      <c r="C145"/>
      <c r="D145"/>
      <c r="E145"/>
      <c r="F145"/>
      <c r="G145"/>
      <c r="I145"/>
      <c r="J145"/>
      <c r="K145" s="69"/>
      <c r="L145" s="69"/>
    </row>
    <row r="146" spans="2:12" ht="12.75" customHeight="1" x14ac:dyDescent="0.2">
      <c r="B146"/>
      <c r="C146"/>
      <c r="D146"/>
      <c r="E146"/>
      <c r="F146"/>
      <c r="G146"/>
      <c r="I146"/>
      <c r="J146"/>
      <c r="K146"/>
      <c r="L146"/>
    </row>
    <row r="147" spans="2:12" ht="12.75" customHeight="1" x14ac:dyDescent="0.2">
      <c r="B147"/>
      <c r="C147"/>
      <c r="D147"/>
      <c r="E147"/>
      <c r="F147"/>
      <c r="G147"/>
      <c r="H147"/>
      <c r="I147"/>
      <c r="J147"/>
      <c r="K147"/>
      <c r="L147"/>
    </row>
    <row r="148" spans="2:12" ht="12.75" customHeight="1" x14ac:dyDescent="0.2">
      <c r="B148"/>
      <c r="C148"/>
      <c r="D148"/>
      <c r="E148"/>
      <c r="F148"/>
      <c r="G148"/>
      <c r="H148"/>
      <c r="I148"/>
      <c r="J148"/>
      <c r="K148"/>
      <c r="L148"/>
    </row>
    <row r="149" spans="2:12" ht="12.75" customHeight="1" x14ac:dyDescent="0.2">
      <c r="B149"/>
      <c r="C149"/>
      <c r="D149"/>
      <c r="E149"/>
      <c r="F149"/>
      <c r="G149"/>
      <c r="H149"/>
      <c r="I149"/>
      <c r="J149" s="69"/>
      <c r="K149" s="69"/>
    </row>
    <row r="150" spans="2:12" ht="12.75" customHeight="1" x14ac:dyDescent="0.2">
      <c r="B150"/>
      <c r="C150" s="69"/>
      <c r="D150" s="69"/>
      <c r="E150"/>
      <c r="F150"/>
      <c r="G150"/>
      <c r="H150"/>
      <c r="I150"/>
      <c r="J150" s="69"/>
      <c r="K150" s="69"/>
    </row>
    <row r="151" spans="2:12" ht="12.75" customHeight="1" x14ac:dyDescent="0.2">
      <c r="B151"/>
      <c r="C151"/>
      <c r="D151"/>
      <c r="E151"/>
      <c r="G151"/>
      <c r="H151"/>
      <c r="I151"/>
      <c r="J151"/>
      <c r="K151"/>
    </row>
    <row r="152" spans="2:12" ht="12.75" customHeight="1" x14ac:dyDescent="0.2">
      <c r="B152"/>
      <c r="C152"/>
      <c r="D152"/>
      <c r="E152"/>
      <c r="G152"/>
      <c r="H152"/>
      <c r="I152"/>
      <c r="J152"/>
      <c r="K152"/>
    </row>
    <row r="153" spans="2:12" ht="12.75" customHeight="1" x14ac:dyDescent="0.2">
      <c r="B153"/>
      <c r="C153"/>
      <c r="D153"/>
      <c r="E153"/>
      <c r="G153"/>
      <c r="H153"/>
      <c r="I153"/>
      <c r="J153"/>
      <c r="K153"/>
    </row>
    <row r="154" spans="2:12" ht="12.75" customHeight="1" x14ac:dyDescent="0.2">
      <c r="B154"/>
      <c r="C154" s="69"/>
      <c r="D154" s="69"/>
      <c r="E154"/>
      <c r="G154"/>
      <c r="H154"/>
      <c r="I154"/>
      <c r="J154"/>
      <c r="K154"/>
    </row>
    <row r="155" spans="2:12" ht="12.75" customHeight="1" x14ac:dyDescent="0.2">
      <c r="B155"/>
      <c r="C155" s="69"/>
      <c r="D155" s="69"/>
      <c r="E155"/>
      <c r="G155"/>
      <c r="H155"/>
      <c r="I155"/>
      <c r="J155"/>
      <c r="K155"/>
    </row>
    <row r="156" spans="2:12" ht="12.75" customHeight="1" x14ac:dyDescent="0.2">
      <c r="B156"/>
      <c r="C156" s="69"/>
      <c r="D156" s="69"/>
      <c r="E156"/>
      <c r="G156"/>
    </row>
    <row r="157" spans="2:12" ht="12.75" customHeight="1" x14ac:dyDescent="0.2">
      <c r="B157"/>
      <c r="C157"/>
      <c r="D157"/>
      <c r="E157"/>
      <c r="G157"/>
    </row>
    <row r="158" spans="2:12" ht="12.75" customHeight="1" x14ac:dyDescent="0.2">
      <c r="B158"/>
      <c r="C158" s="69"/>
      <c r="D158" s="69"/>
      <c r="E158"/>
      <c r="G158"/>
    </row>
    <row r="159" spans="2:12" ht="12.75" customHeight="1" x14ac:dyDescent="0.2">
      <c r="B159"/>
      <c r="C159" s="69"/>
      <c r="D159" s="69"/>
      <c r="E159"/>
      <c r="G159"/>
    </row>
    <row r="160" spans="2:12" ht="12.75" customHeight="1" x14ac:dyDescent="0.2">
      <c r="B160"/>
      <c r="C160" s="69"/>
      <c r="D160" s="69"/>
      <c r="E160"/>
      <c r="G160"/>
    </row>
    <row r="161" spans="2:7" ht="12.75" customHeight="1" x14ac:dyDescent="0.2">
      <c r="B161"/>
      <c r="C161"/>
      <c r="D161"/>
      <c r="E161"/>
      <c r="G161"/>
    </row>
    <row r="162" spans="2:7" ht="12.75" customHeight="1" x14ac:dyDescent="0.2">
      <c r="B162"/>
      <c r="C162" s="69"/>
      <c r="D162" s="69"/>
      <c r="E162"/>
      <c r="G162"/>
    </row>
    <row r="163" spans="2:7" ht="12.75" customHeight="1" x14ac:dyDescent="0.2">
      <c r="B163"/>
      <c r="C163" s="69"/>
      <c r="D163" s="69"/>
      <c r="E163"/>
      <c r="G163"/>
    </row>
  </sheetData>
  <mergeCells count="2">
    <mergeCell ref="H61:H62"/>
    <mergeCell ref="H123:H124"/>
  </mergeCells>
  <phoneticPr fontId="0" type="noConversion"/>
  <hyperlinks>
    <hyperlink ref="A8" location="Tab1!A2" display="Tab1" xr:uid="{00000000-0004-0000-0100-000000000000}"/>
    <hyperlink ref="A11" location="Tab2!A2" display="Tab2" xr:uid="{00000000-0004-0000-0100-000001000000}"/>
    <hyperlink ref="A23" location="Tab3!A2" display="Tab3" xr:uid="{00000000-0004-0000-0100-000002000000}"/>
    <hyperlink ref="A24" location="Tab4!A2" display="Tab4" xr:uid="{00000000-0004-0000-0100-000003000000}"/>
    <hyperlink ref="A26" location="Tab5!A2" display="Tab5" xr:uid="{00000000-0004-0000-0100-000004000000}"/>
    <hyperlink ref="A28" location="Tab6!A2" display="Tab6" xr:uid="{00000000-0004-0000-0100-000005000000}"/>
    <hyperlink ref="A31" location="Tab7!A2" display="Tab7" xr:uid="{00000000-0004-0000-0100-000006000000}"/>
    <hyperlink ref="A33" location="Tab8!A2" display="Tab8" xr:uid="{00000000-0004-0000-0100-000007000000}"/>
    <hyperlink ref="A35" location="Tab9!A2" display="Tab9" xr:uid="{00000000-0004-0000-0100-000008000000}"/>
    <hyperlink ref="A37" location="Tab10!A2" display="Tab10" xr:uid="{00000000-0004-0000-0100-000009000000}"/>
    <hyperlink ref="A40" location="Tab11!A2" display="Tab11" xr:uid="{00000000-0004-0000-0100-00000A000000}"/>
    <hyperlink ref="A43" location="'Tab12'!A2" display="Tab12" xr:uid="{00000000-0004-0000-0100-00000B000000}"/>
    <hyperlink ref="A45" location="'Tab13'!A2" display="Tab13" xr:uid="{00000000-0004-0000-0100-00000C000000}"/>
    <hyperlink ref="A73" location="'Tab18'!A2" display="Tab18" xr:uid="{00000000-0004-0000-0100-00000D000000}"/>
    <hyperlink ref="A75" location="'Tab19'!A2" display="Tab19" xr:uid="{00000000-0004-0000-0100-00000E000000}"/>
    <hyperlink ref="A77" location="'Tab20'!A2" display="Tab20" xr:uid="{00000000-0004-0000-0100-00000F000000}"/>
    <hyperlink ref="A47" location="'Tab14'!A2" display="Tab14" xr:uid="{00000000-0004-0000-0100-000010000000}"/>
    <hyperlink ref="A80" location="'Tab21'!A2" display="Tab21" xr:uid="{00000000-0004-0000-0100-000011000000}"/>
    <hyperlink ref="A66" location="'Tab15'!A2" display="Tab15" xr:uid="{00000000-0004-0000-0100-000012000000}"/>
    <hyperlink ref="A68" location="'Tab16'!A2" display="Tab16" xr:uid="{00000000-0004-0000-0100-000013000000}"/>
    <hyperlink ref="A70" location="'Tab17'!A2" display="Tab17" xr:uid="{00000000-0004-0000-0100-000014000000}"/>
  </hyperlinks>
  <pageMargins left="0.78740157480314965" right="0.78740157480314965" top="0.98425196850393704" bottom="0.19685039370078741" header="3.937007874015748E-2" footer="3.937007874015748E-2"/>
  <pageSetup paperSize="9" scale="93" fitToWidth="0" fitToHeight="0" orientation="portrait" horizontalDpi="300" verticalDpi="300" r:id="rId1"/>
  <headerFooter alignWithMargins="0"/>
  <rowBreaks count="1" manualBreakCount="1">
    <brk id="62"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68"/>
  <sheetViews>
    <sheetView showGridLines="0" showRowColHeaders="0" zoomScaleNormal="100" zoomScaleSheetLayoutView="75"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154</v>
      </c>
      <c r="B4" s="5"/>
      <c r="C4" s="5"/>
      <c r="D4" s="5"/>
      <c r="E4" s="5"/>
      <c r="F4" s="5"/>
      <c r="G4" s="5"/>
      <c r="H4" s="6"/>
    </row>
    <row r="5" spans="1:8" x14ac:dyDescent="0.2">
      <c r="A5" s="7"/>
      <c r="B5" s="8"/>
      <c r="C5" s="9"/>
      <c r="D5" s="8"/>
      <c r="E5" s="10"/>
      <c r="F5" s="11"/>
      <c r="G5" s="202" t="s">
        <v>1</v>
      </c>
      <c r="H5" s="203"/>
    </row>
    <row r="6" spans="1:8" x14ac:dyDescent="0.2">
      <c r="A6" s="12"/>
      <c r="B6" s="13"/>
      <c r="C6" s="14" t="s">
        <v>232</v>
      </c>
      <c r="D6" s="15" t="s">
        <v>233</v>
      </c>
      <c r="E6" s="15" t="s">
        <v>234</v>
      </c>
      <c r="F6" s="16"/>
      <c r="G6" s="17" t="s">
        <v>235</v>
      </c>
      <c r="H6" s="18" t="s">
        <v>236</v>
      </c>
    </row>
    <row r="7" spans="1:8" x14ac:dyDescent="0.2">
      <c r="A7" s="204" t="s">
        <v>61</v>
      </c>
      <c r="B7" s="19" t="s">
        <v>3</v>
      </c>
      <c r="C7" s="20">
        <v>333492</v>
      </c>
      <c r="D7" s="20">
        <v>351332</v>
      </c>
      <c r="E7" s="79">
        <v>621691.75787893892</v>
      </c>
      <c r="F7" s="22" t="s">
        <v>237</v>
      </c>
      <c r="G7" s="23">
        <v>86.41879201868079</v>
      </c>
      <c r="H7" s="24">
        <v>76.952784795845218</v>
      </c>
    </row>
    <row r="8" spans="1:8" x14ac:dyDescent="0.2">
      <c r="A8" s="205"/>
      <c r="B8" s="25" t="s">
        <v>238</v>
      </c>
      <c r="C8" s="26">
        <v>154340</v>
      </c>
      <c r="D8" s="26">
        <v>164509.61538461538</v>
      </c>
      <c r="E8" s="26">
        <v>289967</v>
      </c>
      <c r="F8" s="27"/>
      <c r="G8" s="28">
        <v>87.875469742127763</v>
      </c>
      <c r="H8" s="29">
        <v>76.261429656905733</v>
      </c>
    </row>
    <row r="9" spans="1:8" x14ac:dyDescent="0.2">
      <c r="A9" s="30" t="s">
        <v>62</v>
      </c>
      <c r="B9" s="31" t="s">
        <v>3</v>
      </c>
      <c r="C9" s="20">
        <v>93851</v>
      </c>
      <c r="D9" s="20">
        <v>103744</v>
      </c>
      <c r="E9" s="21">
        <v>72967.900761841796</v>
      </c>
      <c r="F9" s="22" t="s">
        <v>237</v>
      </c>
      <c r="G9" s="32">
        <v>-22.251333750474913</v>
      </c>
      <c r="H9" s="33">
        <v>-29.665425699951996</v>
      </c>
    </row>
    <row r="10" spans="1:8" x14ac:dyDescent="0.2">
      <c r="A10" s="34"/>
      <c r="B10" s="25" t="s">
        <v>238</v>
      </c>
      <c r="C10" s="26">
        <v>41839</v>
      </c>
      <c r="D10" s="26">
        <v>44939</v>
      </c>
      <c r="E10" s="26">
        <v>31909</v>
      </c>
      <c r="F10" s="27"/>
      <c r="G10" s="35">
        <v>-23.733836850785153</v>
      </c>
      <c r="H10" s="29">
        <v>-28.994859698702697</v>
      </c>
    </row>
    <row r="11" spans="1:8" x14ac:dyDescent="0.2">
      <c r="A11" s="30" t="s">
        <v>47</v>
      </c>
      <c r="B11" s="31" t="s">
        <v>3</v>
      </c>
      <c r="C11" s="20">
        <v>11771</v>
      </c>
      <c r="D11" s="20">
        <v>12745</v>
      </c>
      <c r="E11" s="21">
        <v>11114.00597296583</v>
      </c>
      <c r="F11" s="22" t="s">
        <v>237</v>
      </c>
      <c r="G11" s="37">
        <v>-5.5814631470068008</v>
      </c>
      <c r="H11" s="33">
        <v>-12.797128497718091</v>
      </c>
    </row>
    <row r="12" spans="1:8" x14ac:dyDescent="0.2">
      <c r="A12" s="34"/>
      <c r="B12" s="25" t="s">
        <v>238</v>
      </c>
      <c r="C12" s="26">
        <v>6005</v>
      </c>
      <c r="D12" s="26">
        <v>6343.5</v>
      </c>
      <c r="E12" s="26">
        <v>5577</v>
      </c>
      <c r="F12" s="27"/>
      <c r="G12" s="28">
        <v>-7.1273938384679383</v>
      </c>
      <c r="H12" s="29">
        <v>-12.083234807283048</v>
      </c>
    </row>
    <row r="13" spans="1:8" x14ac:dyDescent="0.2">
      <c r="A13" s="30" t="s">
        <v>48</v>
      </c>
      <c r="B13" s="31" t="s">
        <v>3</v>
      </c>
      <c r="C13" s="20">
        <v>97865</v>
      </c>
      <c r="D13" s="20">
        <v>103618</v>
      </c>
      <c r="E13" s="21">
        <v>138220.34186048617</v>
      </c>
      <c r="F13" s="22" t="s">
        <v>237</v>
      </c>
      <c r="G13" s="23">
        <v>41.235724580275047</v>
      </c>
      <c r="H13" s="24">
        <v>33.394141809807337</v>
      </c>
    </row>
    <row r="14" spans="1:8" x14ac:dyDescent="0.2">
      <c r="A14" s="34"/>
      <c r="B14" s="25" t="s">
        <v>238</v>
      </c>
      <c r="C14" s="26">
        <v>45385</v>
      </c>
      <c r="D14" s="26">
        <v>49173.914000000004</v>
      </c>
      <c r="E14" s="26">
        <v>65089</v>
      </c>
      <c r="F14" s="27"/>
      <c r="G14" s="38">
        <v>43.415225294700889</v>
      </c>
      <c r="H14" s="24">
        <v>32.364895745333598</v>
      </c>
    </row>
    <row r="15" spans="1:8" x14ac:dyDescent="0.2">
      <c r="A15" s="30" t="s">
        <v>49</v>
      </c>
      <c r="B15" s="31" t="s">
        <v>3</v>
      </c>
      <c r="C15" s="20">
        <v>84267</v>
      </c>
      <c r="D15" s="20">
        <v>86209</v>
      </c>
      <c r="E15" s="21">
        <v>324751.63912147685</v>
      </c>
      <c r="F15" s="22" t="s">
        <v>237</v>
      </c>
      <c r="G15" s="37">
        <v>285.38412322911324</v>
      </c>
      <c r="H15" s="33">
        <v>276.70270983479315</v>
      </c>
    </row>
    <row r="16" spans="1:8" x14ac:dyDescent="0.2">
      <c r="A16" s="34"/>
      <c r="B16" s="25" t="s">
        <v>238</v>
      </c>
      <c r="C16" s="26">
        <v>41229</v>
      </c>
      <c r="D16" s="26">
        <v>42765.2</v>
      </c>
      <c r="E16" s="26">
        <v>160355</v>
      </c>
      <c r="F16" s="27"/>
      <c r="G16" s="28">
        <v>288.93739843314171</v>
      </c>
      <c r="H16" s="29">
        <v>274.96609392683774</v>
      </c>
    </row>
    <row r="17" spans="1:9" x14ac:dyDescent="0.2">
      <c r="A17" s="30" t="s">
        <v>50</v>
      </c>
      <c r="B17" s="31" t="s">
        <v>3</v>
      </c>
      <c r="C17" s="20">
        <v>58846</v>
      </c>
      <c r="D17" s="20">
        <v>59651</v>
      </c>
      <c r="E17" s="21">
        <v>76485.186044630478</v>
      </c>
      <c r="F17" s="22" t="s">
        <v>237</v>
      </c>
      <c r="G17" s="37">
        <v>29.975165762550517</v>
      </c>
      <c r="H17" s="33">
        <v>28.221129645153439</v>
      </c>
    </row>
    <row r="18" spans="1:9" ht="13.5" thickBot="1" x14ac:dyDescent="0.25">
      <c r="A18" s="56"/>
      <c r="B18" s="42" t="s">
        <v>238</v>
      </c>
      <c r="C18" s="43">
        <v>25112</v>
      </c>
      <c r="D18" s="43">
        <v>28270.400000000001</v>
      </c>
      <c r="E18" s="43">
        <v>34960</v>
      </c>
      <c r="F18" s="44"/>
      <c r="G18" s="57">
        <v>39.216310927046834</v>
      </c>
      <c r="H18" s="46">
        <v>23.662912445526047</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71</v>
      </c>
      <c r="B32" s="5"/>
      <c r="C32" s="5"/>
      <c r="D32" s="5"/>
      <c r="E32" s="5"/>
      <c r="F32" s="5"/>
      <c r="G32" s="5"/>
      <c r="H32" s="6"/>
    </row>
    <row r="33" spans="1:9" x14ac:dyDescent="0.2">
      <c r="A33" s="7"/>
      <c r="B33" s="8"/>
      <c r="C33" s="208" t="s">
        <v>16</v>
      </c>
      <c r="D33" s="202"/>
      <c r="E33" s="202"/>
      <c r="F33" s="209"/>
      <c r="G33" s="202" t="s">
        <v>1</v>
      </c>
      <c r="H33" s="203"/>
    </row>
    <row r="34" spans="1:9" x14ac:dyDescent="0.2">
      <c r="A34" s="12"/>
      <c r="B34" s="13"/>
      <c r="C34" s="14" t="s">
        <v>232</v>
      </c>
      <c r="D34" s="15" t="s">
        <v>233</v>
      </c>
      <c r="E34" s="15" t="s">
        <v>234</v>
      </c>
      <c r="F34" s="16"/>
      <c r="G34" s="17" t="s">
        <v>235</v>
      </c>
      <c r="H34" s="18" t="s">
        <v>236</v>
      </c>
    </row>
    <row r="35" spans="1:9" ht="12.75" customHeight="1" x14ac:dyDescent="0.2">
      <c r="A35" s="204" t="s">
        <v>61</v>
      </c>
      <c r="B35" s="19" t="s">
        <v>3</v>
      </c>
      <c r="C35" s="80">
        <v>2198.8611608924539</v>
      </c>
      <c r="D35" s="80">
        <v>2298.9281077959999</v>
      </c>
      <c r="E35" s="81">
        <v>3724.9945405728699</v>
      </c>
      <c r="F35" s="22" t="s">
        <v>237</v>
      </c>
      <c r="G35" s="23">
        <v>69.405627186620677</v>
      </c>
      <c r="H35" s="24">
        <v>62.031797686098628</v>
      </c>
    </row>
    <row r="36" spans="1:9" ht="12.75" customHeight="1" x14ac:dyDescent="0.2">
      <c r="A36" s="205"/>
      <c r="B36" s="25" t="s">
        <v>238</v>
      </c>
      <c r="C36" s="82">
        <v>1085.106374696466</v>
      </c>
      <c r="D36" s="82">
        <v>1164.6768455025992</v>
      </c>
      <c r="E36" s="82">
        <v>1870.5549275796745</v>
      </c>
      <c r="F36" s="27"/>
      <c r="G36" s="28">
        <v>72.384475033880449</v>
      </c>
      <c r="H36" s="29">
        <v>60.607204891453307</v>
      </c>
    </row>
    <row r="37" spans="1:9" x14ac:dyDescent="0.2">
      <c r="A37" s="30" t="s">
        <v>62</v>
      </c>
      <c r="B37" s="31" t="s">
        <v>3</v>
      </c>
      <c r="C37" s="80">
        <v>322.95153879669886</v>
      </c>
      <c r="D37" s="80">
        <v>340.69064907730865</v>
      </c>
      <c r="E37" s="83">
        <v>255.54122990195373</v>
      </c>
      <c r="F37" s="22" t="s">
        <v>237</v>
      </c>
      <c r="G37" s="32">
        <v>-20.873196376742015</v>
      </c>
      <c r="H37" s="33">
        <v>-24.99317765426342</v>
      </c>
    </row>
    <row r="38" spans="1:9" x14ac:dyDescent="0.2">
      <c r="A38" s="34"/>
      <c r="B38" s="25" t="s">
        <v>238</v>
      </c>
      <c r="C38" s="82">
        <v>146.76176559802636</v>
      </c>
      <c r="D38" s="82">
        <v>153.82364219145748</v>
      </c>
      <c r="E38" s="82">
        <v>115.62703760315472</v>
      </c>
      <c r="F38" s="27"/>
      <c r="G38" s="35">
        <v>-21.21446813344302</v>
      </c>
      <c r="H38" s="29">
        <v>-24.831426459634301</v>
      </c>
    </row>
    <row r="39" spans="1:9" x14ac:dyDescent="0.2">
      <c r="A39" s="30" t="s">
        <v>47</v>
      </c>
      <c r="B39" s="31" t="s">
        <v>3</v>
      </c>
      <c r="C39" s="80">
        <v>210.4149472150886</v>
      </c>
      <c r="D39" s="80">
        <v>228.75983207302212</v>
      </c>
      <c r="E39" s="83">
        <v>227.87179498501249</v>
      </c>
      <c r="F39" s="22" t="s">
        <v>237</v>
      </c>
      <c r="G39" s="37">
        <v>8.2963914878534126</v>
      </c>
      <c r="H39" s="33">
        <v>-0.3881962492987725</v>
      </c>
    </row>
    <row r="40" spans="1:9" x14ac:dyDescent="0.2">
      <c r="A40" s="34"/>
      <c r="B40" s="25" t="s">
        <v>238</v>
      </c>
      <c r="C40" s="82">
        <v>126.48774903844235</v>
      </c>
      <c r="D40" s="82">
        <v>139.87774174762444</v>
      </c>
      <c r="E40" s="82">
        <v>138.54145235877306</v>
      </c>
      <c r="F40" s="27"/>
      <c r="G40" s="28">
        <v>9.5295421192666936</v>
      </c>
      <c r="H40" s="29">
        <v>-0.9553266818264774</v>
      </c>
    </row>
    <row r="41" spans="1:9" x14ac:dyDescent="0.2">
      <c r="A41" s="30" t="s">
        <v>48</v>
      </c>
      <c r="B41" s="31" t="s">
        <v>3</v>
      </c>
      <c r="C41" s="80">
        <v>1026.8400479912539</v>
      </c>
      <c r="D41" s="80">
        <v>1066.8003560881791</v>
      </c>
      <c r="E41" s="83">
        <v>907.68460945637764</v>
      </c>
      <c r="F41" s="22" t="s">
        <v>237</v>
      </c>
      <c r="G41" s="23">
        <v>-11.604089533513317</v>
      </c>
      <c r="H41" s="24">
        <v>-14.915231863556798</v>
      </c>
    </row>
    <row r="42" spans="1:9" x14ac:dyDescent="0.2">
      <c r="A42" s="34"/>
      <c r="B42" s="25" t="s">
        <v>238</v>
      </c>
      <c r="C42" s="82">
        <v>501.42574739851466</v>
      </c>
      <c r="D42" s="82">
        <v>546.54585550558454</v>
      </c>
      <c r="E42" s="82">
        <v>457.53064661336902</v>
      </c>
      <c r="F42" s="27"/>
      <c r="G42" s="38">
        <v>-8.7540580061716327</v>
      </c>
      <c r="H42" s="24">
        <v>-16.286869252694572</v>
      </c>
    </row>
    <row r="43" spans="1:9" x14ac:dyDescent="0.2">
      <c r="A43" s="30" t="s">
        <v>49</v>
      </c>
      <c r="B43" s="31" t="s">
        <v>3</v>
      </c>
      <c r="C43" s="80">
        <v>482.04813965634258</v>
      </c>
      <c r="D43" s="80">
        <v>496.37535018128114</v>
      </c>
      <c r="E43" s="83">
        <v>1961.7696737564418</v>
      </c>
      <c r="F43" s="22" t="s">
        <v>237</v>
      </c>
      <c r="G43" s="37">
        <v>306.96551077969286</v>
      </c>
      <c r="H43" s="33">
        <v>295.21899567333156</v>
      </c>
    </row>
    <row r="44" spans="1:9" x14ac:dyDescent="0.2">
      <c r="A44" s="34"/>
      <c r="B44" s="25" t="s">
        <v>238</v>
      </c>
      <c r="C44" s="82">
        <v>238.46296876524283</v>
      </c>
      <c r="D44" s="82">
        <v>246.209690383891</v>
      </c>
      <c r="E44" s="82">
        <v>972.19743698499713</v>
      </c>
      <c r="F44" s="27"/>
      <c r="G44" s="28">
        <v>307.69325401718294</v>
      </c>
      <c r="H44" s="29">
        <v>294.86562672214222</v>
      </c>
    </row>
    <row r="45" spans="1:9" x14ac:dyDescent="0.2">
      <c r="A45" s="30" t="s">
        <v>50</v>
      </c>
      <c r="B45" s="31" t="s">
        <v>3</v>
      </c>
      <c r="C45" s="80">
        <v>156.6064872330698</v>
      </c>
      <c r="D45" s="80">
        <v>166.30192037620881</v>
      </c>
      <c r="E45" s="83">
        <v>399.96007305222622</v>
      </c>
      <c r="F45" s="22" t="s">
        <v>237</v>
      </c>
      <c r="G45" s="37">
        <v>155.39176576828848</v>
      </c>
      <c r="H45" s="33">
        <v>140.50237793251884</v>
      </c>
    </row>
    <row r="46" spans="1:9" ht="13.5" thickBot="1" x14ac:dyDescent="0.25">
      <c r="A46" s="56"/>
      <c r="B46" s="42" t="s">
        <v>238</v>
      </c>
      <c r="C46" s="86">
        <v>71.968143896240221</v>
      </c>
      <c r="D46" s="86">
        <v>78.2199156740418</v>
      </c>
      <c r="E46" s="86">
        <v>186.65835401938119</v>
      </c>
      <c r="F46" s="44"/>
      <c r="G46" s="57">
        <v>159.3624677725399</v>
      </c>
      <c r="H46" s="46">
        <v>138.6327732661133</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239</v>
      </c>
      <c r="G61" s="53"/>
      <c r="H61" s="207">
        <v>24</v>
      </c>
    </row>
    <row r="62" spans="1:9" ht="12.75" customHeight="1" x14ac:dyDescent="0.2">
      <c r="A62" s="54" t="s">
        <v>240</v>
      </c>
      <c r="G62" s="53"/>
      <c r="H62" s="200"/>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3" display="Tilbake til innholdsfortegnelsen" xr:uid="{00000000-0004-0000-13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68"/>
  <sheetViews>
    <sheetView showGridLines="0" showRowColHeaders="0" zoomScaleNormal="100" zoomScaleSheetLayoutView="75"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155</v>
      </c>
      <c r="B4" s="5"/>
      <c r="C4" s="5"/>
      <c r="D4" s="5"/>
      <c r="E4" s="5"/>
      <c r="F4" s="5"/>
      <c r="G4" s="5"/>
      <c r="H4" s="6"/>
    </row>
    <row r="5" spans="1:8" x14ac:dyDescent="0.2">
      <c r="A5" s="7"/>
      <c r="B5" s="8"/>
      <c r="C5" s="9"/>
      <c r="D5" s="8"/>
      <c r="E5" s="10"/>
      <c r="F5" s="11"/>
      <c r="G5" s="202" t="s">
        <v>1</v>
      </c>
      <c r="H5" s="203"/>
    </row>
    <row r="6" spans="1:8" x14ac:dyDescent="0.2">
      <c r="A6" s="12"/>
      <c r="B6" s="13"/>
      <c r="C6" s="14" t="s">
        <v>232</v>
      </c>
      <c r="D6" s="15" t="s">
        <v>233</v>
      </c>
      <c r="E6" s="15" t="s">
        <v>234</v>
      </c>
      <c r="F6" s="16"/>
      <c r="G6" s="17" t="s">
        <v>235</v>
      </c>
      <c r="H6" s="18" t="s">
        <v>236</v>
      </c>
    </row>
    <row r="7" spans="1:8" x14ac:dyDescent="0.2">
      <c r="A7" s="204" t="s">
        <v>51</v>
      </c>
      <c r="B7" s="19" t="s">
        <v>3</v>
      </c>
      <c r="C7" s="20">
        <v>12077.194513715711</v>
      </c>
      <c r="D7" s="20">
        <v>10785.192019950126</v>
      </c>
      <c r="E7" s="79">
        <v>14035.68074698344</v>
      </c>
      <c r="F7" s="22" t="s">
        <v>237</v>
      </c>
      <c r="G7" s="23">
        <v>16.216400514569301</v>
      </c>
      <c r="H7" s="24">
        <v>30.138440938470637</v>
      </c>
    </row>
    <row r="8" spans="1:8" x14ac:dyDescent="0.2">
      <c r="A8" s="205"/>
      <c r="B8" s="25" t="s">
        <v>238</v>
      </c>
      <c r="C8" s="26">
        <v>4529.9239401496261</v>
      </c>
      <c r="D8" s="26">
        <v>4431.5187032418944</v>
      </c>
      <c r="E8" s="26">
        <v>5589.2439507481295</v>
      </c>
      <c r="F8" s="27"/>
      <c r="G8" s="28">
        <v>23.384940334417919</v>
      </c>
      <c r="H8" s="29">
        <v>26.124796599849546</v>
      </c>
    </row>
    <row r="9" spans="1:8" x14ac:dyDescent="0.2">
      <c r="A9" s="30" t="s">
        <v>12</v>
      </c>
      <c r="B9" s="31" t="s">
        <v>3</v>
      </c>
      <c r="C9" s="20">
        <v>316.09050000000002</v>
      </c>
      <c r="D9" s="20">
        <v>308.33100000000002</v>
      </c>
      <c r="E9" s="21">
        <v>415.98094183248406</v>
      </c>
      <c r="F9" s="22" t="s">
        <v>237</v>
      </c>
      <c r="G9" s="32">
        <v>31.601848784599355</v>
      </c>
      <c r="H9" s="33">
        <v>34.913758860602428</v>
      </c>
    </row>
    <row r="10" spans="1:8" x14ac:dyDescent="0.2">
      <c r="A10" s="34"/>
      <c r="B10" s="25" t="s">
        <v>238</v>
      </c>
      <c r="C10" s="26">
        <v>107.51824999999999</v>
      </c>
      <c r="D10" s="26">
        <v>99.712500000000006</v>
      </c>
      <c r="E10" s="26">
        <v>136.77168242499999</v>
      </c>
      <c r="F10" s="27"/>
      <c r="G10" s="35">
        <v>27.207876267517378</v>
      </c>
      <c r="H10" s="29">
        <v>37.166034774978044</v>
      </c>
    </row>
    <row r="11" spans="1:8" x14ac:dyDescent="0.2">
      <c r="A11" s="30" t="s">
        <v>18</v>
      </c>
      <c r="B11" s="31" t="s">
        <v>3</v>
      </c>
      <c r="C11" s="20">
        <v>259.43619999999999</v>
      </c>
      <c r="D11" s="20">
        <v>294.5324</v>
      </c>
      <c r="E11" s="21">
        <v>314.82453776920443</v>
      </c>
      <c r="F11" s="22" t="s">
        <v>237</v>
      </c>
      <c r="G11" s="37">
        <v>21.349502409148926</v>
      </c>
      <c r="H11" s="33">
        <v>6.8896113871358153</v>
      </c>
    </row>
    <row r="12" spans="1:8" x14ac:dyDescent="0.2">
      <c r="A12" s="34"/>
      <c r="B12" s="25" t="s">
        <v>238</v>
      </c>
      <c r="C12" s="26">
        <v>102.2073</v>
      </c>
      <c r="D12" s="26">
        <v>138.88499999999999</v>
      </c>
      <c r="E12" s="26">
        <v>139.30867297</v>
      </c>
      <c r="F12" s="27"/>
      <c r="G12" s="28">
        <v>36.300120412142775</v>
      </c>
      <c r="H12" s="29">
        <v>0.30505307988623542</v>
      </c>
    </row>
    <row r="13" spans="1:8" x14ac:dyDescent="0.2">
      <c r="A13" s="30" t="s">
        <v>63</v>
      </c>
      <c r="B13" s="31" t="s">
        <v>3</v>
      </c>
      <c r="C13" s="20">
        <v>1273.089375</v>
      </c>
      <c r="D13" s="20">
        <v>1188.99125</v>
      </c>
      <c r="E13" s="21">
        <v>1505.7456459449445</v>
      </c>
      <c r="F13" s="22" t="s">
        <v>237</v>
      </c>
      <c r="G13" s="23">
        <v>18.274936191730021</v>
      </c>
      <c r="H13" s="24">
        <v>26.640599411050701</v>
      </c>
    </row>
    <row r="14" spans="1:8" x14ac:dyDescent="0.2">
      <c r="A14" s="34"/>
      <c r="B14" s="25" t="s">
        <v>238</v>
      </c>
      <c r="C14" s="26">
        <v>522.94343750000007</v>
      </c>
      <c r="D14" s="26">
        <v>458.671875</v>
      </c>
      <c r="E14" s="26">
        <v>592.89380909374995</v>
      </c>
      <c r="F14" s="27"/>
      <c r="G14" s="38">
        <v>13.376278690513232</v>
      </c>
      <c r="H14" s="24">
        <v>29.263170778402298</v>
      </c>
    </row>
    <row r="15" spans="1:8" x14ac:dyDescent="0.2">
      <c r="A15" s="30" t="s">
        <v>52</v>
      </c>
      <c r="B15" s="31" t="s">
        <v>3</v>
      </c>
      <c r="C15" s="20">
        <v>6422.0837499999998</v>
      </c>
      <c r="D15" s="20">
        <v>5801.2924999999996</v>
      </c>
      <c r="E15" s="21">
        <v>7739.6068487508855</v>
      </c>
      <c r="F15" s="22" t="s">
        <v>237</v>
      </c>
      <c r="G15" s="37">
        <v>20.515507894939631</v>
      </c>
      <c r="H15" s="33">
        <v>33.411767269981397</v>
      </c>
    </row>
    <row r="16" spans="1:8" x14ac:dyDescent="0.2">
      <c r="A16" s="34"/>
      <c r="B16" s="25" t="s">
        <v>238</v>
      </c>
      <c r="C16" s="26">
        <v>2429.069375</v>
      </c>
      <c r="D16" s="26">
        <v>2299.46875</v>
      </c>
      <c r="E16" s="26">
        <v>3019.5044424375001</v>
      </c>
      <c r="F16" s="27"/>
      <c r="G16" s="28">
        <v>24.307048350049712</v>
      </c>
      <c r="H16" s="29">
        <v>31.313132324042243</v>
      </c>
    </row>
    <row r="17" spans="1:9" x14ac:dyDescent="0.2">
      <c r="A17" s="30" t="s">
        <v>50</v>
      </c>
      <c r="B17" s="31" t="s">
        <v>3</v>
      </c>
      <c r="C17" s="20">
        <v>4497.4524999999994</v>
      </c>
      <c r="D17" s="20">
        <v>3958.6549999999997</v>
      </c>
      <c r="E17" s="21">
        <v>4963.2441366105149</v>
      </c>
      <c r="F17" s="22" t="s">
        <v>237</v>
      </c>
      <c r="G17" s="37">
        <v>10.35678835097238</v>
      </c>
      <c r="H17" s="33">
        <v>25.37703175979</v>
      </c>
    </row>
    <row r="18" spans="1:9" ht="13.5" thickBot="1" x14ac:dyDescent="0.25">
      <c r="A18" s="56"/>
      <c r="B18" s="42" t="s">
        <v>238</v>
      </c>
      <c r="C18" s="43">
        <v>1538.5912499999999</v>
      </c>
      <c r="D18" s="43">
        <v>1581.5625</v>
      </c>
      <c r="E18" s="43">
        <v>1877.8584121250001</v>
      </c>
      <c r="F18" s="44"/>
      <c r="G18" s="57">
        <v>22.050506404803755</v>
      </c>
      <c r="H18" s="46">
        <v>18.73437895277614</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70</v>
      </c>
      <c r="B32" s="5"/>
      <c r="C32" s="5"/>
      <c r="D32" s="5"/>
      <c r="E32" s="5"/>
      <c r="F32" s="5"/>
      <c r="G32" s="5"/>
      <c r="H32" s="6"/>
    </row>
    <row r="33" spans="1:9" x14ac:dyDescent="0.2">
      <c r="A33" s="7"/>
      <c r="B33" s="8"/>
      <c r="C33" s="208" t="s">
        <v>16</v>
      </c>
      <c r="D33" s="202"/>
      <c r="E33" s="202"/>
      <c r="F33" s="209"/>
      <c r="G33" s="202" t="s">
        <v>1</v>
      </c>
      <c r="H33" s="203"/>
    </row>
    <row r="34" spans="1:9" x14ac:dyDescent="0.2">
      <c r="A34" s="12"/>
      <c r="B34" s="13"/>
      <c r="C34" s="14" t="s">
        <v>232</v>
      </c>
      <c r="D34" s="15" t="s">
        <v>233</v>
      </c>
      <c r="E34" s="15" t="s">
        <v>234</v>
      </c>
      <c r="F34" s="16"/>
      <c r="G34" s="17" t="s">
        <v>235</v>
      </c>
      <c r="H34" s="18" t="s">
        <v>236</v>
      </c>
    </row>
    <row r="35" spans="1:9" ht="12.75" customHeight="1" x14ac:dyDescent="0.2">
      <c r="A35" s="204" t="s">
        <v>51</v>
      </c>
      <c r="B35" s="19" t="s">
        <v>3</v>
      </c>
      <c r="C35" s="80">
        <v>540.69659437321695</v>
      </c>
      <c r="D35" s="80">
        <v>506.53855755591945</v>
      </c>
      <c r="E35" s="81">
        <v>645.70615193504386</v>
      </c>
      <c r="F35" s="22" t="s">
        <v>237</v>
      </c>
      <c r="G35" s="23">
        <v>19.42116126763392</v>
      </c>
      <c r="H35" s="24">
        <v>27.474235140285643</v>
      </c>
    </row>
    <row r="36" spans="1:9" ht="12.75" customHeight="1" x14ac:dyDescent="0.2">
      <c r="A36" s="205"/>
      <c r="B36" s="25" t="s">
        <v>238</v>
      </c>
      <c r="C36" s="82">
        <v>211.62650225395546</v>
      </c>
      <c r="D36" s="82">
        <v>210.51216448811596</v>
      </c>
      <c r="E36" s="82">
        <v>262.93120032699858</v>
      </c>
      <c r="F36" s="27"/>
      <c r="G36" s="28">
        <v>24.243040227294685</v>
      </c>
      <c r="H36" s="29">
        <v>24.900715816753589</v>
      </c>
    </row>
    <row r="37" spans="1:9" x14ac:dyDescent="0.2">
      <c r="A37" s="30" t="s">
        <v>12</v>
      </c>
      <c r="B37" s="31" t="s">
        <v>3</v>
      </c>
      <c r="C37" s="80">
        <v>4.6908872103842141</v>
      </c>
      <c r="D37" s="80">
        <v>7.1079572424110644</v>
      </c>
      <c r="E37" s="83">
        <v>4.7136693607268461</v>
      </c>
      <c r="F37" s="22" t="s">
        <v>237</v>
      </c>
      <c r="G37" s="32">
        <v>0.48566826105303562</v>
      </c>
      <c r="H37" s="33">
        <v>-33.684612892691803</v>
      </c>
    </row>
    <row r="38" spans="1:9" x14ac:dyDescent="0.2">
      <c r="A38" s="34"/>
      <c r="B38" s="25" t="s">
        <v>238</v>
      </c>
      <c r="C38" s="82">
        <v>2.6571599660100933</v>
      </c>
      <c r="D38" s="82">
        <v>2.8476447217000134</v>
      </c>
      <c r="E38" s="82">
        <v>2.0926259822389812</v>
      </c>
      <c r="F38" s="27"/>
      <c r="G38" s="35">
        <v>-21.245765817358688</v>
      </c>
      <c r="H38" s="29">
        <v>-26.513796953234177</v>
      </c>
    </row>
    <row r="39" spans="1:9" x14ac:dyDescent="0.2">
      <c r="A39" s="30" t="s">
        <v>18</v>
      </c>
      <c r="B39" s="31" t="s">
        <v>3</v>
      </c>
      <c r="C39" s="80">
        <v>30.739915328211765</v>
      </c>
      <c r="D39" s="80">
        <v>27.304542334659363</v>
      </c>
      <c r="E39" s="83">
        <v>25.851493291755141</v>
      </c>
      <c r="F39" s="22" t="s">
        <v>237</v>
      </c>
      <c r="G39" s="37">
        <v>-15.902522776210262</v>
      </c>
      <c r="H39" s="33">
        <v>-5.3216385211473636</v>
      </c>
    </row>
    <row r="40" spans="1:9" x14ac:dyDescent="0.2">
      <c r="A40" s="34"/>
      <c r="B40" s="25" t="s">
        <v>238</v>
      </c>
      <c r="C40" s="82">
        <v>13.808685636236453</v>
      </c>
      <c r="D40" s="82">
        <v>14.147076574617044</v>
      </c>
      <c r="E40" s="82">
        <v>12.742622922121795</v>
      </c>
      <c r="F40" s="27"/>
      <c r="G40" s="28">
        <v>-7.7202330634359555</v>
      </c>
      <c r="H40" s="29">
        <v>-9.927518558959008</v>
      </c>
    </row>
    <row r="41" spans="1:9" x14ac:dyDescent="0.2">
      <c r="A41" s="30" t="s">
        <v>63</v>
      </c>
      <c r="B41" s="31" t="s">
        <v>3</v>
      </c>
      <c r="C41" s="80">
        <v>59.013278673136298</v>
      </c>
      <c r="D41" s="80">
        <v>61.88728937561298</v>
      </c>
      <c r="E41" s="83">
        <v>84.233760415317022</v>
      </c>
      <c r="F41" s="22" t="s">
        <v>237</v>
      </c>
      <c r="G41" s="23">
        <v>42.736960747211384</v>
      </c>
      <c r="H41" s="24">
        <v>36.108337051371649</v>
      </c>
    </row>
    <row r="42" spans="1:9" x14ac:dyDescent="0.2">
      <c r="A42" s="34"/>
      <c r="B42" s="25" t="s">
        <v>238</v>
      </c>
      <c r="C42" s="82">
        <v>23.790326245004721</v>
      </c>
      <c r="D42" s="82">
        <v>24.828127631939715</v>
      </c>
      <c r="E42" s="82">
        <v>33.847786736143242</v>
      </c>
      <c r="F42" s="27"/>
      <c r="G42" s="38">
        <v>42.27542063762283</v>
      </c>
      <c r="H42" s="24">
        <v>36.32839027539211</v>
      </c>
    </row>
    <row r="43" spans="1:9" x14ac:dyDescent="0.2">
      <c r="A43" s="30" t="s">
        <v>52</v>
      </c>
      <c r="B43" s="31" t="s">
        <v>3</v>
      </c>
      <c r="C43" s="80">
        <v>294.63609474175274</v>
      </c>
      <c r="D43" s="80">
        <v>277.98505848710892</v>
      </c>
      <c r="E43" s="83">
        <v>356.39813620730223</v>
      </c>
      <c r="F43" s="22" t="s">
        <v>237</v>
      </c>
      <c r="G43" s="37">
        <v>20.962143663926724</v>
      </c>
      <c r="H43" s="33">
        <v>28.207659126337376</v>
      </c>
    </row>
    <row r="44" spans="1:9" x14ac:dyDescent="0.2">
      <c r="A44" s="34"/>
      <c r="B44" s="25" t="s">
        <v>238</v>
      </c>
      <c r="C44" s="82">
        <v>119.47961149506031</v>
      </c>
      <c r="D44" s="82">
        <v>115.51981243520731</v>
      </c>
      <c r="E44" s="82">
        <v>146.89231790705142</v>
      </c>
      <c r="F44" s="27"/>
      <c r="G44" s="28">
        <v>22.943417767243446</v>
      </c>
      <c r="H44" s="29">
        <v>27.157683873006903</v>
      </c>
    </row>
    <row r="45" spans="1:9" x14ac:dyDescent="0.2">
      <c r="A45" s="30" t="s">
        <v>50</v>
      </c>
      <c r="B45" s="31" t="s">
        <v>3</v>
      </c>
      <c r="C45" s="80">
        <v>151.61641841973207</v>
      </c>
      <c r="D45" s="80">
        <v>132.25371011612714</v>
      </c>
      <c r="E45" s="83">
        <v>177.29488084517061</v>
      </c>
      <c r="F45" s="22" t="s">
        <v>237</v>
      </c>
      <c r="G45" s="37">
        <v>16.936465518101571</v>
      </c>
      <c r="H45" s="33">
        <v>34.056640595938262</v>
      </c>
    </row>
    <row r="46" spans="1:9" ht="13.5" thickBot="1" x14ac:dyDescent="0.25">
      <c r="A46" s="56"/>
      <c r="B46" s="42" t="s">
        <v>238</v>
      </c>
      <c r="C46" s="86">
        <v>51.890718911643908</v>
      </c>
      <c r="D46" s="86">
        <v>53.169503124651953</v>
      </c>
      <c r="E46" s="86">
        <v>67.355846779443141</v>
      </c>
      <c r="F46" s="44"/>
      <c r="G46" s="57">
        <v>29.803263844026219</v>
      </c>
      <c r="H46" s="46">
        <v>26.681354575634003</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239</v>
      </c>
      <c r="H61" s="199">
        <v>25</v>
      </c>
    </row>
    <row r="62" spans="1:9" ht="12.75" customHeight="1" x14ac:dyDescent="0.2">
      <c r="A62" s="54" t="s">
        <v>240</v>
      </c>
      <c r="H62" s="200"/>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5" display="Tilbake til innholdsfortegnelsen" xr:uid="{00000000-0004-0000-1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8"/>
  <sheetViews>
    <sheetView showGridLines="0" showRowColHeaders="0" zoomScaleNormal="100" zoomScaleSheetLayoutView="75"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156</v>
      </c>
      <c r="B4" s="5"/>
      <c r="C4" s="5"/>
      <c r="D4" s="5"/>
      <c r="E4" s="5"/>
      <c r="F4" s="5"/>
      <c r="G4" s="5"/>
      <c r="H4" s="6"/>
    </row>
    <row r="5" spans="1:8" x14ac:dyDescent="0.2">
      <c r="A5" s="7"/>
      <c r="B5" s="8"/>
      <c r="C5" s="9"/>
      <c r="D5" s="8"/>
      <c r="E5" s="10"/>
      <c r="F5" s="11"/>
      <c r="G5" s="202" t="s">
        <v>1</v>
      </c>
      <c r="H5" s="203"/>
    </row>
    <row r="6" spans="1:8" x14ac:dyDescent="0.2">
      <c r="A6" s="12"/>
      <c r="B6" s="13"/>
      <c r="C6" s="14" t="s">
        <v>232</v>
      </c>
      <c r="D6" s="15" t="s">
        <v>233</v>
      </c>
      <c r="E6" s="15" t="s">
        <v>234</v>
      </c>
      <c r="F6" s="16"/>
      <c r="G6" s="17" t="s">
        <v>235</v>
      </c>
      <c r="H6" s="18" t="s">
        <v>236</v>
      </c>
    </row>
    <row r="7" spans="1:8" ht="12.75" customHeight="1" x14ac:dyDescent="0.2">
      <c r="A7" s="204" t="s">
        <v>64</v>
      </c>
      <c r="B7" s="19" t="s">
        <v>3</v>
      </c>
      <c r="C7" s="20">
        <v>11145.096</v>
      </c>
      <c r="D7" s="20">
        <v>11204.776</v>
      </c>
      <c r="E7" s="79">
        <v>10972.695943743631</v>
      </c>
      <c r="F7" s="22" t="s">
        <v>237</v>
      </c>
      <c r="G7" s="23">
        <v>-1.5468691903270155</v>
      </c>
      <c r="H7" s="24">
        <v>-2.0712601149400029</v>
      </c>
    </row>
    <row r="8" spans="1:8" ht="12.75" customHeight="1" x14ac:dyDescent="0.2">
      <c r="A8" s="205"/>
      <c r="B8" s="25" t="s">
        <v>238</v>
      </c>
      <c r="C8" s="26">
        <v>5414.37</v>
      </c>
      <c r="D8" s="26">
        <v>5862.3879999999999</v>
      </c>
      <c r="E8" s="26">
        <v>5597.33677102</v>
      </c>
      <c r="F8" s="27"/>
      <c r="G8" s="28">
        <v>3.3792808954689093</v>
      </c>
      <c r="H8" s="29">
        <v>-4.5212160808871715</v>
      </c>
    </row>
    <row r="9" spans="1:8" x14ac:dyDescent="0.2">
      <c r="A9" s="30" t="s">
        <v>53</v>
      </c>
      <c r="B9" s="31" t="s">
        <v>3</v>
      </c>
      <c r="C9" s="20">
        <v>3.13096</v>
      </c>
      <c r="D9" s="20">
        <v>6.1577599999999997</v>
      </c>
      <c r="E9" s="21">
        <v>5.3004708973369743</v>
      </c>
      <c r="F9" s="22" t="s">
        <v>237</v>
      </c>
      <c r="G9" s="32">
        <v>69.292194641163576</v>
      </c>
      <c r="H9" s="33">
        <v>-13.922093466829253</v>
      </c>
    </row>
    <row r="10" spans="1:8" x14ac:dyDescent="0.2">
      <c r="A10" s="34"/>
      <c r="B10" s="25" t="s">
        <v>238</v>
      </c>
      <c r="C10" s="26">
        <v>1.0637000000000001</v>
      </c>
      <c r="D10" s="26">
        <v>1.0738799999999999</v>
      </c>
      <c r="E10" s="26">
        <v>1.1033677101999999</v>
      </c>
      <c r="F10" s="27"/>
      <c r="G10" s="35">
        <v>3.7292197236062634</v>
      </c>
      <c r="H10" s="29">
        <v>2.745903657764373</v>
      </c>
    </row>
    <row r="11" spans="1:8" x14ac:dyDescent="0.2">
      <c r="A11" s="30" t="s">
        <v>54</v>
      </c>
      <c r="B11" s="31" t="s">
        <v>3</v>
      </c>
      <c r="C11" s="20">
        <v>955.65480000000002</v>
      </c>
      <c r="D11" s="20">
        <v>845.78880000000004</v>
      </c>
      <c r="E11" s="21">
        <v>746.0699719533842</v>
      </c>
      <c r="F11" s="22" t="s">
        <v>237</v>
      </c>
      <c r="G11" s="37">
        <v>-21.931018192616818</v>
      </c>
      <c r="H11" s="33">
        <v>-11.790038842630196</v>
      </c>
    </row>
    <row r="12" spans="1:8" x14ac:dyDescent="0.2">
      <c r="A12" s="34"/>
      <c r="B12" s="25" t="s">
        <v>238</v>
      </c>
      <c r="C12" s="26">
        <v>375.31849999999997</v>
      </c>
      <c r="D12" s="26">
        <v>434.36939999999998</v>
      </c>
      <c r="E12" s="26">
        <v>347.51683855099998</v>
      </c>
      <c r="F12" s="27"/>
      <c r="G12" s="28">
        <v>-7.4074849625051797</v>
      </c>
      <c r="H12" s="29">
        <v>-19.995092068870406</v>
      </c>
    </row>
    <row r="13" spans="1:8" x14ac:dyDescent="0.2">
      <c r="A13" s="30" t="s">
        <v>66</v>
      </c>
      <c r="B13" s="31" t="s">
        <v>3</v>
      </c>
      <c r="C13" s="20">
        <v>56.261920000000003</v>
      </c>
      <c r="D13" s="20">
        <v>99.315520000000006</v>
      </c>
      <c r="E13" s="21">
        <v>75.123503315246964</v>
      </c>
      <c r="F13" s="22" t="s">
        <v>237</v>
      </c>
      <c r="G13" s="23">
        <v>33.524599436434016</v>
      </c>
      <c r="H13" s="24">
        <v>-24.358747439225041</v>
      </c>
    </row>
    <row r="14" spans="1:8" x14ac:dyDescent="0.2">
      <c r="A14" s="34"/>
      <c r="B14" s="25" t="s">
        <v>238</v>
      </c>
      <c r="C14" s="26">
        <v>30.127400000000002</v>
      </c>
      <c r="D14" s="26">
        <v>55.147759999999998</v>
      </c>
      <c r="E14" s="26">
        <v>41.206735420400001</v>
      </c>
      <c r="F14" s="27"/>
      <c r="G14" s="38">
        <v>36.774947125872131</v>
      </c>
      <c r="H14" s="24">
        <v>-25.279403151823388</v>
      </c>
    </row>
    <row r="15" spans="1:8" x14ac:dyDescent="0.2">
      <c r="A15" s="30" t="s">
        <v>55</v>
      </c>
      <c r="B15" s="31" t="s">
        <v>3</v>
      </c>
      <c r="C15" s="20">
        <v>7916.4768000000004</v>
      </c>
      <c r="D15" s="20">
        <v>8441.6208000000006</v>
      </c>
      <c r="E15" s="21">
        <v>5413.5522108729783</v>
      </c>
      <c r="F15" s="22" t="s">
        <v>237</v>
      </c>
      <c r="G15" s="37">
        <v>-31.616647813924274</v>
      </c>
      <c r="H15" s="33">
        <v>-35.870701383874319</v>
      </c>
    </row>
    <row r="16" spans="1:8" x14ac:dyDescent="0.2">
      <c r="A16" s="34"/>
      <c r="B16" s="25" t="s">
        <v>238</v>
      </c>
      <c r="C16" s="26">
        <v>3927.096</v>
      </c>
      <c r="D16" s="26">
        <v>8934.0264000000006</v>
      </c>
      <c r="E16" s="26">
        <v>4158.2694168159996</v>
      </c>
      <c r="F16" s="27"/>
      <c r="G16" s="28">
        <v>5.886625048534583</v>
      </c>
      <c r="H16" s="29">
        <v>-53.455819015533699</v>
      </c>
    </row>
    <row r="17" spans="1:9" x14ac:dyDescent="0.2">
      <c r="A17" s="30" t="s">
        <v>67</v>
      </c>
      <c r="B17" s="31" t="s">
        <v>3</v>
      </c>
      <c r="C17" s="20">
        <v>408.65480000000002</v>
      </c>
      <c r="D17" s="20">
        <v>858.78880000000004</v>
      </c>
      <c r="E17" s="21">
        <v>1307.7182188386971</v>
      </c>
      <c r="F17" s="22" t="s">
        <v>237</v>
      </c>
      <c r="G17" s="37">
        <v>220.0055936792366</v>
      </c>
      <c r="H17" s="33">
        <v>52.27471746705325</v>
      </c>
    </row>
    <row r="18" spans="1:9" x14ac:dyDescent="0.2">
      <c r="A18" s="30"/>
      <c r="B18" s="25" t="s">
        <v>238</v>
      </c>
      <c r="C18" s="26">
        <v>215.3185</v>
      </c>
      <c r="D18" s="26">
        <v>228.36940000000001</v>
      </c>
      <c r="E18" s="26">
        <v>416.51683855099998</v>
      </c>
      <c r="F18" s="27"/>
      <c r="G18" s="28">
        <v>93.442197744736291</v>
      </c>
      <c r="H18" s="29">
        <v>82.387324462471753</v>
      </c>
    </row>
    <row r="19" spans="1:9" x14ac:dyDescent="0.2">
      <c r="A19" s="39" t="s">
        <v>56</v>
      </c>
      <c r="B19" s="31" t="s">
        <v>3</v>
      </c>
      <c r="C19" s="20">
        <v>29.130960000000002</v>
      </c>
      <c r="D19" s="20">
        <v>94.157759999999996</v>
      </c>
      <c r="E19" s="21">
        <v>207.19206707711817</v>
      </c>
      <c r="F19" s="22" t="s">
        <v>237</v>
      </c>
      <c r="G19" s="23">
        <v>611.24352605310014</v>
      </c>
      <c r="H19" s="24">
        <v>120.04778690266016</v>
      </c>
    </row>
    <row r="20" spans="1:9" x14ac:dyDescent="0.2">
      <c r="A20" s="34"/>
      <c r="B20" s="25" t="s">
        <v>238</v>
      </c>
      <c r="C20" s="26">
        <v>3.0636999999999999</v>
      </c>
      <c r="D20" s="26">
        <v>44.073880000000003</v>
      </c>
      <c r="E20" s="26">
        <v>45.103367710199997</v>
      </c>
      <c r="F20" s="27"/>
      <c r="G20" s="38">
        <v>1372.1861706498678</v>
      </c>
      <c r="H20" s="24">
        <v>2.335822737185822</v>
      </c>
    </row>
    <row r="21" spans="1:9" x14ac:dyDescent="0.2">
      <c r="A21" s="39" t="s">
        <v>68</v>
      </c>
      <c r="B21" s="31" t="s">
        <v>3</v>
      </c>
      <c r="C21" s="20">
        <v>51.130960000000002</v>
      </c>
      <c r="D21" s="20">
        <v>11.15776</v>
      </c>
      <c r="E21" s="21">
        <v>3.2336555309024435</v>
      </c>
      <c r="F21" s="22" t="s">
        <v>237</v>
      </c>
      <c r="G21" s="37">
        <v>-93.67573867006908</v>
      </c>
      <c r="H21" s="33">
        <v>-71.018774996930887</v>
      </c>
    </row>
    <row r="22" spans="1:9" x14ac:dyDescent="0.2">
      <c r="A22" s="34"/>
      <c r="B22" s="25" t="s">
        <v>238</v>
      </c>
      <c r="C22" s="26">
        <v>31.063700000000001</v>
      </c>
      <c r="D22" s="26">
        <v>31.073879999999999</v>
      </c>
      <c r="E22" s="26">
        <v>4.1033677101999997</v>
      </c>
      <c r="F22" s="27"/>
      <c r="G22" s="28">
        <v>-86.790473413662895</v>
      </c>
      <c r="H22" s="29">
        <v>-86.794800938279991</v>
      </c>
    </row>
    <row r="23" spans="1:9" x14ac:dyDescent="0.2">
      <c r="A23" s="30" t="s">
        <v>69</v>
      </c>
      <c r="B23" s="31" t="s">
        <v>3</v>
      </c>
      <c r="C23" s="20">
        <v>1746.6548</v>
      </c>
      <c r="D23" s="20">
        <v>1446.7888</v>
      </c>
      <c r="E23" s="21">
        <v>1318.6662784537245</v>
      </c>
      <c r="F23" s="22" t="s">
        <v>237</v>
      </c>
      <c r="G23" s="23">
        <v>-24.503326103490835</v>
      </c>
      <c r="H23" s="24">
        <v>-8.8556478697012011</v>
      </c>
    </row>
    <row r="24" spans="1:9" ht="13.5" thickBot="1" x14ac:dyDescent="0.25">
      <c r="A24" s="56"/>
      <c r="B24" s="42" t="s">
        <v>238</v>
      </c>
      <c r="C24" s="43">
        <v>845.31849999999997</v>
      </c>
      <c r="D24" s="43">
        <v>856.36940000000004</v>
      </c>
      <c r="E24" s="43">
        <v>726.51683855099998</v>
      </c>
      <c r="F24" s="44"/>
      <c r="G24" s="57">
        <v>-14.054070915163933</v>
      </c>
      <c r="H24" s="46">
        <v>-15.163148221900514</v>
      </c>
    </row>
    <row r="25" spans="1:9" x14ac:dyDescent="0.2">
      <c r="A25" s="58"/>
      <c r="B25" s="58"/>
      <c r="C25" s="64"/>
      <c r="D25" s="64"/>
      <c r="E25" s="21"/>
      <c r="F25" s="59"/>
      <c r="G25" s="38"/>
      <c r="H25" s="60"/>
      <c r="I25" s="61"/>
    </row>
    <row r="26" spans="1:9" x14ac:dyDescent="0.2">
      <c r="A26" s="58"/>
      <c r="B26" s="58"/>
      <c r="C26" s="64"/>
      <c r="D26" s="64"/>
      <c r="E26" s="21"/>
      <c r="F26" s="59"/>
      <c r="G26" s="38"/>
      <c r="H26" s="60"/>
      <c r="I26" s="61"/>
    </row>
    <row r="27" spans="1:9" x14ac:dyDescent="0.2">
      <c r="A27" s="58"/>
      <c r="B27" s="58"/>
      <c r="C27" s="64"/>
      <c r="D27" s="64"/>
      <c r="E27" s="21"/>
      <c r="F27" s="59"/>
      <c r="G27" s="38"/>
      <c r="H27" s="60"/>
      <c r="I27" s="61"/>
    </row>
    <row r="28" spans="1:9" x14ac:dyDescent="0.2">
      <c r="A28" s="58"/>
      <c r="B28" s="58"/>
      <c r="C28" s="64"/>
      <c r="D28" s="64"/>
      <c r="E28" s="21"/>
      <c r="F28" s="59"/>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65</v>
      </c>
      <c r="B32" s="5"/>
      <c r="C32" s="5"/>
      <c r="D32" s="5"/>
      <c r="E32" s="5"/>
      <c r="F32" s="5"/>
      <c r="G32" s="5"/>
      <c r="H32" s="6"/>
    </row>
    <row r="33" spans="1:8" x14ac:dyDescent="0.2">
      <c r="A33" s="7"/>
      <c r="B33" s="8"/>
      <c r="C33" s="208" t="s">
        <v>16</v>
      </c>
      <c r="D33" s="202"/>
      <c r="E33" s="202"/>
      <c r="F33" s="209"/>
      <c r="G33" s="202" t="s">
        <v>1</v>
      </c>
      <c r="H33" s="203"/>
    </row>
    <row r="34" spans="1:8" x14ac:dyDescent="0.2">
      <c r="A34" s="12"/>
      <c r="B34" s="13"/>
      <c r="C34" s="14" t="s">
        <v>232</v>
      </c>
      <c r="D34" s="15" t="s">
        <v>233</v>
      </c>
      <c r="E34" s="15" t="s">
        <v>234</v>
      </c>
      <c r="F34" s="16"/>
      <c r="G34" s="17" t="s">
        <v>235</v>
      </c>
      <c r="H34" s="18" t="s">
        <v>236</v>
      </c>
    </row>
    <row r="35" spans="1:8" ht="12.75" customHeight="1" x14ac:dyDescent="0.2">
      <c r="A35" s="204" t="s">
        <v>64</v>
      </c>
      <c r="B35" s="19" t="s">
        <v>3</v>
      </c>
      <c r="C35" s="80">
        <v>1093.9684121220591</v>
      </c>
      <c r="D35" s="80">
        <v>1202.7935045741631</v>
      </c>
      <c r="E35" s="81">
        <v>1359.4160810961594</v>
      </c>
      <c r="F35" s="22" t="s">
        <v>237</v>
      </c>
      <c r="G35" s="23">
        <v>24.264655727964751</v>
      </c>
      <c r="H35" s="24">
        <v>13.021568201554842</v>
      </c>
    </row>
    <row r="36" spans="1:8" ht="12.75" customHeight="1" x14ac:dyDescent="0.2">
      <c r="A36" s="205"/>
      <c r="B36" s="25" t="s">
        <v>238</v>
      </c>
      <c r="C36" s="82">
        <v>509.75726956979241</v>
      </c>
      <c r="D36" s="82">
        <v>585.27563423107063</v>
      </c>
      <c r="E36" s="82">
        <v>651.86936651844576</v>
      </c>
      <c r="F36" s="27"/>
      <c r="G36" s="28">
        <v>27.878385543886068</v>
      </c>
      <c r="H36" s="29">
        <v>11.378182926556519</v>
      </c>
    </row>
    <row r="37" spans="1:8" x14ac:dyDescent="0.2">
      <c r="A37" s="30" t="s">
        <v>53</v>
      </c>
      <c r="B37" s="31" t="s">
        <v>3</v>
      </c>
      <c r="C37" s="80">
        <v>0.132257286811863</v>
      </c>
      <c r="D37" s="80">
        <v>0.134134343800104</v>
      </c>
      <c r="E37" s="83">
        <v>0.17599050806084818</v>
      </c>
      <c r="F37" s="22" t="s">
        <v>237</v>
      </c>
      <c r="G37" s="32">
        <v>33.066776359321523</v>
      </c>
      <c r="H37" s="33">
        <v>31.20465875847654</v>
      </c>
    </row>
    <row r="38" spans="1:8" x14ac:dyDescent="0.2">
      <c r="A38" s="34"/>
      <c r="B38" s="25" t="s">
        <v>238</v>
      </c>
      <c r="C38" s="82">
        <v>5.8491609431063622E-2</v>
      </c>
      <c r="D38" s="82">
        <v>7.9747527541790486E-2</v>
      </c>
      <c r="E38" s="82">
        <v>9.3859808608034265E-2</v>
      </c>
      <c r="F38" s="27"/>
      <c r="G38" s="35">
        <v>60.467132843479874</v>
      </c>
      <c r="H38" s="29">
        <v>17.696198868169859</v>
      </c>
    </row>
    <row r="39" spans="1:8" x14ac:dyDescent="0.2">
      <c r="A39" s="30" t="s">
        <v>54</v>
      </c>
      <c r="B39" s="31" t="s">
        <v>3</v>
      </c>
      <c r="C39" s="80">
        <v>57.856684124532407</v>
      </c>
      <c r="D39" s="80">
        <v>57.991080964356627</v>
      </c>
      <c r="E39" s="83">
        <v>66.221584599071406</v>
      </c>
      <c r="F39" s="22" t="s">
        <v>237</v>
      </c>
      <c r="G39" s="37">
        <v>14.457967305098478</v>
      </c>
      <c r="H39" s="33">
        <v>14.192706012453087</v>
      </c>
    </row>
    <row r="40" spans="1:8" x14ac:dyDescent="0.2">
      <c r="A40" s="34"/>
      <c r="B40" s="25" t="s">
        <v>238</v>
      </c>
      <c r="C40" s="82">
        <v>23.463479582271027</v>
      </c>
      <c r="D40" s="82">
        <v>26.25328369464258</v>
      </c>
      <c r="E40" s="82">
        <v>28.860446835406279</v>
      </c>
      <c r="F40" s="27"/>
      <c r="G40" s="28">
        <v>23.001563916432886</v>
      </c>
      <c r="H40" s="29">
        <v>9.9308077842305664</v>
      </c>
    </row>
    <row r="41" spans="1:8" x14ac:dyDescent="0.2">
      <c r="A41" s="30" t="s">
        <v>66</v>
      </c>
      <c r="B41" s="31" t="s">
        <v>3</v>
      </c>
      <c r="C41" s="80">
        <v>25.332420010772626</v>
      </c>
      <c r="D41" s="80">
        <v>13.468025871353925</v>
      </c>
      <c r="E41" s="83">
        <v>14.372726934330011</v>
      </c>
      <c r="F41" s="22" t="s">
        <v>237</v>
      </c>
      <c r="G41" s="23">
        <v>-43.26350609922779</v>
      </c>
      <c r="H41" s="24">
        <v>6.7173992062218701</v>
      </c>
    </row>
    <row r="42" spans="1:8" x14ac:dyDescent="0.2">
      <c r="A42" s="34"/>
      <c r="B42" s="25" t="s">
        <v>238</v>
      </c>
      <c r="C42" s="82">
        <v>6.6311571437663837</v>
      </c>
      <c r="D42" s="82">
        <v>8.0596937214516675</v>
      </c>
      <c r="E42" s="82">
        <v>6.0201752652114084</v>
      </c>
      <c r="F42" s="27"/>
      <c r="G42" s="38">
        <v>-9.2138048504751282</v>
      </c>
      <c r="H42" s="24">
        <v>-25.305160800488977</v>
      </c>
    </row>
    <row r="43" spans="1:8" x14ac:dyDescent="0.2">
      <c r="A43" s="30" t="s">
        <v>55</v>
      </c>
      <c r="B43" s="31" t="s">
        <v>3</v>
      </c>
      <c r="C43" s="80">
        <v>708.58016793359457</v>
      </c>
      <c r="D43" s="80">
        <v>759.29921336107611</v>
      </c>
      <c r="E43" s="83">
        <v>889.54618220380803</v>
      </c>
      <c r="F43" s="22" t="s">
        <v>237</v>
      </c>
      <c r="G43" s="37">
        <v>25.539243470214217</v>
      </c>
      <c r="H43" s="33">
        <v>17.153576159546802</v>
      </c>
    </row>
    <row r="44" spans="1:8" x14ac:dyDescent="0.2">
      <c r="A44" s="34"/>
      <c r="B44" s="25" t="s">
        <v>238</v>
      </c>
      <c r="C44" s="82">
        <v>339.40377403737926</v>
      </c>
      <c r="D44" s="82">
        <v>373.02495983516343</v>
      </c>
      <c r="E44" s="82">
        <v>433.30795108952162</v>
      </c>
      <c r="F44" s="27"/>
      <c r="G44" s="28">
        <v>27.667393304177139</v>
      </c>
      <c r="H44" s="29">
        <v>16.160578445205573</v>
      </c>
    </row>
    <row r="45" spans="1:8" x14ac:dyDescent="0.2">
      <c r="A45" s="30" t="s">
        <v>67</v>
      </c>
      <c r="B45" s="31" t="s">
        <v>3</v>
      </c>
      <c r="C45" s="80">
        <v>109.72973136447266</v>
      </c>
      <c r="D45" s="80">
        <v>205.76448864684261</v>
      </c>
      <c r="E45" s="83">
        <v>363.30080071669857</v>
      </c>
      <c r="F45" s="22" t="s">
        <v>237</v>
      </c>
      <c r="G45" s="37">
        <v>231.08693168123892</v>
      </c>
      <c r="H45" s="33">
        <v>76.561467484429954</v>
      </c>
    </row>
    <row r="46" spans="1:8" x14ac:dyDescent="0.2">
      <c r="A46" s="30"/>
      <c r="B46" s="25" t="s">
        <v>238</v>
      </c>
      <c r="C46" s="82">
        <v>57.921180921047544</v>
      </c>
      <c r="D46" s="82">
        <v>45.756536043682551</v>
      </c>
      <c r="E46" s="82">
        <v>100.09802788603625</v>
      </c>
      <c r="F46" s="27"/>
      <c r="G46" s="28">
        <v>72.817657192590787</v>
      </c>
      <c r="H46" s="29">
        <v>118.7622502509266</v>
      </c>
    </row>
    <row r="47" spans="1:8" x14ac:dyDescent="0.2">
      <c r="A47" s="39" t="s">
        <v>56</v>
      </c>
      <c r="B47" s="31" t="s">
        <v>3</v>
      </c>
      <c r="C47" s="80">
        <v>4.6671651927617948</v>
      </c>
      <c r="D47" s="80">
        <v>10.318568645070682</v>
      </c>
      <c r="E47" s="83">
        <v>14.685046125849604</v>
      </c>
      <c r="F47" s="22" t="s">
        <v>237</v>
      </c>
      <c r="G47" s="23">
        <v>214.64594715062418</v>
      </c>
      <c r="H47" s="24">
        <v>42.316697508862802</v>
      </c>
    </row>
    <row r="48" spans="1:8" x14ac:dyDescent="0.2">
      <c r="A48" s="34"/>
      <c r="B48" s="25" t="s">
        <v>238</v>
      </c>
      <c r="C48" s="82">
        <v>1.9002231458429366</v>
      </c>
      <c r="D48" s="82">
        <v>5.5364956604348379</v>
      </c>
      <c r="E48" s="82">
        <v>7.1245277945487633</v>
      </c>
      <c r="F48" s="27"/>
      <c r="G48" s="38">
        <v>274.93111322924824</v>
      </c>
      <c r="H48" s="24">
        <v>28.682983452193298</v>
      </c>
    </row>
    <row r="49" spans="1:9" x14ac:dyDescent="0.2">
      <c r="A49" s="39" t="s">
        <v>68</v>
      </c>
      <c r="B49" s="31" t="s">
        <v>3</v>
      </c>
      <c r="C49" s="80">
        <v>7.8416505044696772</v>
      </c>
      <c r="D49" s="80">
        <v>4.4052246519785063</v>
      </c>
      <c r="E49" s="83">
        <v>3.141417670412451</v>
      </c>
      <c r="F49" s="22" t="s">
        <v>237</v>
      </c>
      <c r="G49" s="37">
        <v>-59.939330774536963</v>
      </c>
      <c r="H49" s="33">
        <v>-28.68882023981331</v>
      </c>
    </row>
    <row r="50" spans="1:9" x14ac:dyDescent="0.2">
      <c r="A50" s="34"/>
      <c r="B50" s="25" t="s">
        <v>238</v>
      </c>
      <c r="C50" s="82">
        <v>5.1988693452588439</v>
      </c>
      <c r="D50" s="82">
        <v>4.3923652648181069</v>
      </c>
      <c r="E50" s="82">
        <v>2.6817687531559082</v>
      </c>
      <c r="F50" s="27"/>
      <c r="G50" s="28">
        <v>-48.416307949697334</v>
      </c>
      <c r="H50" s="29">
        <v>-38.944769128462639</v>
      </c>
    </row>
    <row r="51" spans="1:9" x14ac:dyDescent="0.2">
      <c r="A51" s="30" t="s">
        <v>69</v>
      </c>
      <c r="B51" s="31" t="s">
        <v>3</v>
      </c>
      <c r="C51" s="80">
        <v>179.82833570464365</v>
      </c>
      <c r="D51" s="80">
        <v>151.4127680896845</v>
      </c>
      <c r="E51" s="83">
        <v>119.62711044903729</v>
      </c>
      <c r="F51" s="22" t="s">
        <v>237</v>
      </c>
      <c r="G51" s="23">
        <v>-33.477051889354613</v>
      </c>
      <c r="H51" s="24">
        <v>-20.992719465917162</v>
      </c>
    </row>
    <row r="52" spans="1:9" ht="13.5" thickBot="1" x14ac:dyDescent="0.25">
      <c r="A52" s="56"/>
      <c r="B52" s="42" t="s">
        <v>238</v>
      </c>
      <c r="C52" s="86">
        <v>75.180093784795389</v>
      </c>
      <c r="D52" s="86">
        <v>122.17255248333599</v>
      </c>
      <c r="E52" s="86">
        <v>73.682609085957267</v>
      </c>
      <c r="F52" s="44"/>
      <c r="G52" s="57">
        <v>-1.9918633024384178</v>
      </c>
      <c r="H52" s="46">
        <v>-39.689719508800977</v>
      </c>
    </row>
    <row r="53" spans="1:9" x14ac:dyDescent="0.2">
      <c r="A53" s="65"/>
      <c r="B53" s="62"/>
      <c r="C53" s="21"/>
      <c r="D53" s="21"/>
      <c r="E53" s="21"/>
      <c r="F53" s="63"/>
      <c r="G53" s="38"/>
      <c r="H53" s="60"/>
      <c r="I53" s="61"/>
    </row>
    <row r="54" spans="1:9" x14ac:dyDescent="0.2">
      <c r="A54" s="65"/>
      <c r="B54" s="62"/>
      <c r="C54" s="21"/>
      <c r="D54" s="21"/>
      <c r="E54" s="21"/>
      <c r="F54" s="63"/>
      <c r="G54" s="38"/>
      <c r="H54" s="60"/>
      <c r="I54" s="61"/>
    </row>
    <row r="55" spans="1:9" x14ac:dyDescent="0.2">
      <c r="A55" s="65"/>
      <c r="B55" s="62"/>
      <c r="C55" s="21"/>
      <c r="D55" s="21"/>
      <c r="E55" s="21"/>
      <c r="F55" s="63"/>
      <c r="G55" s="38"/>
      <c r="H55" s="60"/>
      <c r="I55" s="61"/>
    </row>
    <row r="56" spans="1:9" x14ac:dyDescent="0.2">
      <c r="A56" s="65"/>
      <c r="B56" s="62"/>
      <c r="C56" s="21"/>
      <c r="D56" s="21"/>
      <c r="E56" s="21"/>
      <c r="F56" s="63"/>
      <c r="G56" s="38"/>
      <c r="H56" s="60"/>
      <c r="I56" s="61"/>
    </row>
    <row r="57" spans="1:9" x14ac:dyDescent="0.2">
      <c r="A57" s="65"/>
      <c r="B57" s="62"/>
      <c r="C57" s="21"/>
      <c r="D57" s="21"/>
      <c r="E57" s="21"/>
      <c r="F57" s="63"/>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239</v>
      </c>
      <c r="G61" s="53"/>
      <c r="H61" s="207">
        <v>26</v>
      </c>
    </row>
    <row r="62" spans="1:9" ht="12.75" customHeight="1" x14ac:dyDescent="0.2">
      <c r="A62" s="54" t="s">
        <v>240</v>
      </c>
      <c r="G62" s="53"/>
      <c r="H62" s="200"/>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7" display="Tilbake til innholdsfortegnelsen" xr:uid="{00000000-0004-0000-1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138"/>
  <sheetViews>
    <sheetView showGridLines="0" showRowColHeaders="0" zoomScaleNormal="100" zoomScaleSheetLayoutView="75" workbookViewId="0"/>
  </sheetViews>
  <sheetFormatPr defaultColWidth="11.42578125" defaultRowHeight="12.75" x14ac:dyDescent="0.2"/>
  <cols>
    <col min="1" max="1" width="27.140625" style="1" customWidth="1"/>
    <col min="2" max="4" width="10.5703125" style="1" customWidth="1"/>
    <col min="5" max="6" width="7.5703125" style="1" customWidth="1"/>
    <col min="7" max="7" width="8.140625" style="1" customWidth="1"/>
    <col min="8" max="16384" width="11.42578125" style="1"/>
  </cols>
  <sheetData>
    <row r="1" spans="1:7" ht="5.25" customHeight="1" x14ac:dyDescent="0.2"/>
    <row r="2" spans="1:7" x14ac:dyDescent="0.2">
      <c r="A2" s="92" t="s">
        <v>0</v>
      </c>
      <c r="B2" s="2"/>
      <c r="C2" s="2"/>
      <c r="D2" s="2"/>
      <c r="E2" s="2"/>
      <c r="F2" s="2"/>
    </row>
    <row r="3" spans="1:7" ht="6" customHeight="1" x14ac:dyDescent="0.2">
      <c r="A3" s="2"/>
      <c r="B3" s="2"/>
      <c r="C3" s="2"/>
      <c r="D3" s="2"/>
      <c r="E3" s="2"/>
      <c r="F3" s="2"/>
    </row>
    <row r="4" spans="1:7" ht="15.75" customHeight="1" x14ac:dyDescent="0.25">
      <c r="A4" s="88" t="s">
        <v>109</v>
      </c>
      <c r="B4" s="74"/>
      <c r="C4" s="74"/>
      <c r="D4" s="74"/>
      <c r="E4" s="74"/>
      <c r="F4" s="74"/>
      <c r="G4" s="74"/>
    </row>
    <row r="5" spans="1:7" ht="15.75" customHeight="1" x14ac:dyDescent="0.25">
      <c r="A5" s="75"/>
      <c r="B5" s="74"/>
      <c r="C5" s="74"/>
      <c r="D5" s="74"/>
      <c r="E5" s="74"/>
      <c r="F5" s="74"/>
      <c r="G5" s="74"/>
    </row>
    <row r="6" spans="1:7" ht="15.75" customHeight="1" x14ac:dyDescent="0.25">
      <c r="A6" s="73"/>
      <c r="B6" s="73"/>
      <c r="C6" s="73"/>
      <c r="D6" s="73"/>
      <c r="E6" s="73"/>
      <c r="F6" s="73"/>
      <c r="G6" s="73"/>
    </row>
    <row r="7" spans="1:7" ht="15.75" customHeight="1" x14ac:dyDescent="0.25">
      <c r="A7" s="73"/>
      <c r="B7" s="73"/>
      <c r="C7" s="73"/>
      <c r="D7" s="73"/>
      <c r="E7" s="73"/>
      <c r="F7" s="73"/>
      <c r="G7" s="73"/>
    </row>
    <row r="8" spans="1:7" ht="15.75" customHeight="1" x14ac:dyDescent="0.25">
      <c r="A8" s="73"/>
      <c r="B8" s="73"/>
      <c r="C8" s="73"/>
      <c r="D8" s="73"/>
      <c r="E8" s="73"/>
      <c r="F8" s="73"/>
      <c r="G8" s="73"/>
    </row>
    <row r="9" spans="1:7" ht="15.75" customHeight="1" x14ac:dyDescent="0.25">
      <c r="A9" s="73"/>
      <c r="B9" s="73"/>
      <c r="C9" s="73"/>
      <c r="D9" s="73"/>
      <c r="E9" s="73"/>
      <c r="F9" s="73"/>
      <c r="G9" s="73"/>
    </row>
    <row r="10" spans="1:7" ht="15.75" customHeight="1" x14ac:dyDescent="0.25">
      <c r="A10" s="73"/>
      <c r="B10" s="73"/>
      <c r="C10" s="73"/>
      <c r="D10" s="73"/>
      <c r="E10" s="73"/>
      <c r="F10" s="73"/>
      <c r="G10" s="73"/>
    </row>
    <row r="11" spans="1:7" ht="15.75" customHeight="1" x14ac:dyDescent="0.25">
      <c r="A11" s="73"/>
      <c r="B11" s="73"/>
      <c r="C11" s="73"/>
      <c r="D11" s="73"/>
      <c r="E11" s="73"/>
      <c r="F11" s="73"/>
      <c r="G11" s="73"/>
    </row>
    <row r="12" spans="1:7" ht="15.75" customHeight="1" x14ac:dyDescent="0.25">
      <c r="A12" s="73"/>
      <c r="B12" s="73"/>
      <c r="C12" s="73"/>
      <c r="D12" s="73"/>
      <c r="E12" s="73"/>
      <c r="F12" s="73"/>
      <c r="G12" s="73"/>
    </row>
    <row r="13" spans="1:7" ht="15.75" customHeight="1" x14ac:dyDescent="0.25">
      <c r="A13" s="73"/>
      <c r="B13" s="73"/>
      <c r="C13" s="73"/>
      <c r="D13" s="73"/>
      <c r="E13" s="73"/>
      <c r="F13" s="73"/>
      <c r="G13" s="73"/>
    </row>
    <row r="14" spans="1:7" ht="15.75" customHeight="1" x14ac:dyDescent="0.25">
      <c r="A14" s="73"/>
      <c r="B14" s="73"/>
      <c r="C14" s="73"/>
      <c r="D14" s="73"/>
      <c r="E14" s="73"/>
      <c r="F14" s="73"/>
      <c r="G14" s="73"/>
    </row>
    <row r="15" spans="1:7" ht="15.75" customHeight="1" x14ac:dyDescent="0.25">
      <c r="A15" s="73"/>
      <c r="B15" s="73"/>
      <c r="C15" s="73"/>
      <c r="D15" s="73"/>
      <c r="E15" s="73"/>
      <c r="F15" s="73"/>
      <c r="G15" s="73"/>
    </row>
    <row r="16" spans="1:7" ht="15.75" customHeight="1" x14ac:dyDescent="0.25">
      <c r="A16" s="73"/>
      <c r="B16" s="73"/>
      <c r="C16" s="73"/>
      <c r="D16" s="73"/>
      <c r="E16" s="73"/>
      <c r="F16" s="73"/>
      <c r="G16" s="73"/>
    </row>
    <row r="17" spans="1:13" ht="15.75" customHeight="1" x14ac:dyDescent="0.25">
      <c r="A17" s="73"/>
      <c r="B17" s="73"/>
      <c r="C17" s="73"/>
      <c r="D17" s="73"/>
      <c r="E17" s="73"/>
      <c r="F17" s="73"/>
      <c r="G17" s="73"/>
    </row>
    <row r="18" spans="1:13" ht="15.75" customHeight="1" x14ac:dyDescent="0.25">
      <c r="A18" s="73"/>
      <c r="B18" s="73"/>
      <c r="C18" s="73"/>
      <c r="D18" s="73"/>
      <c r="E18" s="73"/>
      <c r="F18" s="73"/>
      <c r="G18" s="73"/>
    </row>
    <row r="19" spans="1:13" ht="15.75" customHeight="1" x14ac:dyDescent="0.25">
      <c r="A19" s="73"/>
      <c r="B19" s="73"/>
      <c r="C19" s="73"/>
      <c r="D19" s="73"/>
      <c r="E19" s="73"/>
      <c r="F19" s="73"/>
      <c r="G19" s="73"/>
    </row>
    <row r="20" spans="1:13" ht="15.75" customHeight="1" x14ac:dyDescent="0.25">
      <c r="A20" s="73"/>
      <c r="B20" s="73"/>
      <c r="C20" s="73"/>
      <c r="D20" s="73"/>
      <c r="E20" s="73"/>
      <c r="F20" s="73"/>
      <c r="G20" s="73"/>
    </row>
    <row r="21" spans="1:13" ht="15.75" customHeight="1" x14ac:dyDescent="0.25">
      <c r="A21" s="73"/>
      <c r="B21" s="73"/>
      <c r="C21" s="73"/>
      <c r="D21" s="73"/>
      <c r="E21" s="73"/>
      <c r="F21" s="73"/>
      <c r="G21" s="73"/>
    </row>
    <row r="22" spans="1:13" ht="15.75" customHeight="1" x14ac:dyDescent="0.25">
      <c r="A22" s="73"/>
      <c r="B22" s="73"/>
      <c r="C22" s="73"/>
      <c r="D22" s="73"/>
      <c r="E22" s="73"/>
      <c r="F22" s="73"/>
      <c r="G22" s="73"/>
    </row>
    <row r="23" spans="1:13" ht="15.75" customHeight="1" x14ac:dyDescent="0.25">
      <c r="A23" s="73"/>
      <c r="B23" s="73"/>
      <c r="C23" s="73"/>
      <c r="D23" s="73"/>
      <c r="E23" s="73"/>
      <c r="F23" s="73"/>
      <c r="G23" s="73"/>
    </row>
    <row r="24" spans="1:13" ht="15.75" customHeight="1" x14ac:dyDescent="0.25">
      <c r="A24" s="73"/>
      <c r="B24" s="73"/>
      <c r="C24" s="73"/>
      <c r="D24" s="73"/>
      <c r="E24" s="73"/>
      <c r="F24" s="73"/>
      <c r="G24" s="73"/>
    </row>
    <row r="25" spans="1:13" ht="15.75" customHeight="1" x14ac:dyDescent="0.25">
      <c r="A25" s="73"/>
      <c r="B25" s="73"/>
      <c r="C25" s="73"/>
      <c r="D25" s="73"/>
      <c r="E25" s="73"/>
      <c r="F25" s="73"/>
      <c r="G25" s="73"/>
    </row>
    <row r="26" spans="1:13" ht="15.75" customHeight="1" x14ac:dyDescent="0.25">
      <c r="A26" s="73"/>
      <c r="B26" s="73"/>
      <c r="C26" s="73"/>
      <c r="D26" s="73"/>
      <c r="E26" s="73"/>
      <c r="F26" s="73"/>
      <c r="G26" s="73"/>
    </row>
    <row r="27" spans="1:13" ht="15.75" customHeight="1" x14ac:dyDescent="0.25">
      <c r="A27" s="73"/>
      <c r="B27" s="73"/>
      <c r="C27" s="73"/>
      <c r="D27" s="73"/>
      <c r="E27" s="73"/>
      <c r="F27" s="73"/>
      <c r="G27" s="73"/>
      <c r="M27" s="77"/>
    </row>
    <row r="28" spans="1:13" ht="15.75" customHeight="1" x14ac:dyDescent="0.25">
      <c r="A28" s="73"/>
      <c r="B28" s="73"/>
      <c r="C28" s="73"/>
      <c r="D28" s="73"/>
      <c r="E28" s="73"/>
      <c r="F28" s="73"/>
      <c r="G28" s="73"/>
      <c r="M28" s="77"/>
    </row>
    <row r="29" spans="1:13" ht="15.75" customHeight="1" x14ac:dyDescent="0.25">
      <c r="A29" s="73"/>
      <c r="B29" s="73"/>
      <c r="C29" s="73"/>
      <c r="D29" s="73"/>
      <c r="E29" s="73"/>
      <c r="F29" s="73"/>
      <c r="G29" s="73"/>
      <c r="M29" s="77"/>
    </row>
    <row r="30" spans="1:13" ht="15.75" customHeight="1" x14ac:dyDescent="0.25">
      <c r="A30" s="73"/>
      <c r="B30" s="73"/>
      <c r="C30" s="73"/>
      <c r="D30" s="73"/>
      <c r="E30" s="73"/>
      <c r="F30" s="73"/>
      <c r="G30" s="73"/>
      <c r="M30" s="77"/>
    </row>
    <row r="31" spans="1:13" ht="15.75" customHeight="1" x14ac:dyDescent="0.25">
      <c r="A31" s="73"/>
      <c r="B31" s="73"/>
      <c r="C31" s="73"/>
      <c r="D31" s="73"/>
      <c r="E31" s="73"/>
      <c r="F31" s="73"/>
      <c r="G31" s="73"/>
      <c r="M31" s="77"/>
    </row>
    <row r="32" spans="1:13" ht="15.75" customHeight="1" x14ac:dyDescent="0.25">
      <c r="A32" s="73"/>
      <c r="B32" s="73"/>
      <c r="C32" s="73"/>
      <c r="D32" s="73"/>
      <c r="E32" s="73"/>
      <c r="F32" s="73"/>
      <c r="G32" s="73"/>
      <c r="M32" s="77"/>
    </row>
    <row r="33" spans="1:13" ht="15.75" customHeight="1" x14ac:dyDescent="0.25">
      <c r="A33" s="73"/>
      <c r="B33" s="73"/>
      <c r="C33" s="73"/>
      <c r="D33" s="73"/>
      <c r="E33" s="73"/>
      <c r="F33" s="73"/>
      <c r="G33" s="73"/>
      <c r="M33" s="77"/>
    </row>
    <row r="34" spans="1:13" ht="15.75" customHeight="1" x14ac:dyDescent="0.25">
      <c r="A34" s="73"/>
      <c r="B34" s="73"/>
      <c r="C34" s="73"/>
      <c r="D34" s="73"/>
      <c r="E34" s="73"/>
      <c r="F34" s="73"/>
      <c r="G34" s="73"/>
      <c r="M34" s="77"/>
    </row>
    <row r="35" spans="1:13" ht="15.75" customHeight="1" x14ac:dyDescent="0.25">
      <c r="A35" s="73"/>
      <c r="B35" s="73"/>
      <c r="C35" s="73"/>
      <c r="D35" s="73"/>
      <c r="E35" s="73"/>
      <c r="F35" s="73"/>
      <c r="G35" s="73"/>
      <c r="M35" s="77"/>
    </row>
    <row r="36" spans="1:13" ht="15.75" customHeight="1" x14ac:dyDescent="0.25">
      <c r="A36" s="73"/>
      <c r="B36" s="73"/>
      <c r="C36" s="73"/>
      <c r="D36" s="73"/>
      <c r="E36" s="73"/>
      <c r="F36" s="73"/>
      <c r="G36" s="73"/>
      <c r="M36" s="77"/>
    </row>
    <row r="37" spans="1:13" ht="15.75" customHeight="1" x14ac:dyDescent="0.25">
      <c r="A37" s="73"/>
      <c r="B37" s="73"/>
      <c r="C37" s="73"/>
      <c r="D37" s="73"/>
      <c r="E37" s="73"/>
      <c r="F37" s="73"/>
      <c r="G37" s="73"/>
      <c r="M37" s="77"/>
    </row>
    <row r="38" spans="1:13" ht="15.75" customHeight="1" x14ac:dyDescent="0.25">
      <c r="A38" s="73"/>
      <c r="B38" s="73"/>
      <c r="C38" s="73"/>
      <c r="D38" s="73"/>
      <c r="E38" s="73"/>
      <c r="F38" s="73"/>
      <c r="G38" s="73"/>
      <c r="M38" s="77"/>
    </row>
    <row r="39" spans="1:13" ht="15.75" customHeight="1" x14ac:dyDescent="0.25">
      <c r="A39" s="73"/>
      <c r="B39" s="73"/>
      <c r="C39" s="73"/>
      <c r="D39" s="73"/>
      <c r="E39" s="73"/>
      <c r="F39" s="73"/>
      <c r="G39" s="73"/>
      <c r="M39" s="77"/>
    </row>
    <row r="40" spans="1:13" ht="15.75" customHeight="1" x14ac:dyDescent="0.25">
      <c r="A40" s="73"/>
      <c r="B40" s="73"/>
      <c r="C40" s="73"/>
      <c r="D40" s="73"/>
      <c r="E40" s="73"/>
      <c r="F40" s="73"/>
      <c r="G40" s="73"/>
      <c r="M40" s="77"/>
    </row>
    <row r="41" spans="1:13" ht="15.75" customHeight="1" x14ac:dyDescent="0.25">
      <c r="A41" s="73"/>
      <c r="B41" s="73"/>
      <c r="C41" s="73"/>
      <c r="D41" s="73"/>
      <c r="E41" s="73"/>
      <c r="F41" s="73"/>
      <c r="G41" s="73"/>
      <c r="M41" s="77"/>
    </row>
    <row r="42" spans="1:13" ht="15.75" customHeight="1" x14ac:dyDescent="0.25">
      <c r="A42" s="73"/>
      <c r="B42" s="73"/>
      <c r="C42" s="73"/>
      <c r="D42" s="73"/>
      <c r="E42" s="73"/>
      <c r="F42" s="73"/>
      <c r="G42" s="73"/>
      <c r="M42" s="77"/>
    </row>
    <row r="43" spans="1:13" ht="15.75" customHeight="1" x14ac:dyDescent="0.25">
      <c r="A43" s="73"/>
      <c r="B43" s="73"/>
      <c r="C43" s="73"/>
      <c r="D43" s="73"/>
      <c r="E43" s="73"/>
      <c r="F43" s="73"/>
      <c r="G43" s="73"/>
      <c r="M43" s="77"/>
    </row>
    <row r="44" spans="1:13" ht="15.75" customHeight="1" x14ac:dyDescent="0.25">
      <c r="A44" s="73"/>
      <c r="B44" s="73"/>
      <c r="C44" s="73"/>
      <c r="D44" s="73"/>
      <c r="E44" s="73"/>
      <c r="F44" s="73"/>
      <c r="G44" s="73"/>
      <c r="M44" s="77"/>
    </row>
    <row r="45" spans="1:13" ht="15.75" customHeight="1" x14ac:dyDescent="0.25">
      <c r="A45" s="73"/>
      <c r="B45" s="73"/>
      <c r="C45" s="73"/>
      <c r="D45" s="73"/>
      <c r="E45" s="73"/>
      <c r="F45" s="73"/>
      <c r="G45" s="73"/>
      <c r="M45" s="77"/>
    </row>
    <row r="46" spans="1:13" ht="15.75" customHeight="1" x14ac:dyDescent="0.25">
      <c r="A46" s="73"/>
      <c r="B46" s="73"/>
      <c r="C46" s="73"/>
      <c r="D46" s="73"/>
      <c r="E46" s="73"/>
      <c r="F46" s="73"/>
      <c r="G46" s="73"/>
      <c r="M46" s="77"/>
    </row>
    <row r="47" spans="1:13" ht="15.75" customHeight="1" x14ac:dyDescent="0.25">
      <c r="A47" s="73"/>
      <c r="B47" s="73"/>
      <c r="C47" s="73"/>
      <c r="D47" s="73"/>
      <c r="E47" s="73"/>
      <c r="F47" s="73"/>
      <c r="G47" s="73"/>
      <c r="M47" s="77"/>
    </row>
    <row r="48" spans="1:13" ht="15.75" customHeight="1" x14ac:dyDescent="0.25">
      <c r="A48" s="73"/>
      <c r="B48" s="73"/>
      <c r="C48" s="73"/>
      <c r="D48" s="73"/>
      <c r="E48" s="73"/>
      <c r="F48" s="73"/>
      <c r="G48" s="73"/>
      <c r="M48" s="77"/>
    </row>
    <row r="49" spans="1:14" ht="15.75" customHeight="1" x14ac:dyDescent="0.25">
      <c r="A49" s="73"/>
      <c r="B49" s="73"/>
      <c r="C49" s="73"/>
      <c r="D49" s="73"/>
      <c r="E49" s="95"/>
      <c r="F49" s="73"/>
      <c r="G49" s="73"/>
      <c r="M49" s="77"/>
    </row>
    <row r="50" spans="1:14" ht="15.75" customHeight="1" x14ac:dyDescent="0.25">
      <c r="A50" s="73"/>
      <c r="B50" s="73"/>
      <c r="C50" s="73"/>
      <c r="D50" s="73"/>
      <c r="E50" s="73"/>
      <c r="F50" s="73"/>
      <c r="G50" s="73"/>
      <c r="M50" s="77"/>
    </row>
    <row r="51" spans="1:14" ht="12.75" customHeight="1" x14ac:dyDescent="0.2">
      <c r="A51" s="52"/>
      <c r="B51" s="52"/>
      <c r="C51" s="52"/>
      <c r="D51" s="52"/>
      <c r="E51" s="52"/>
      <c r="F51" s="52"/>
      <c r="G51" s="52"/>
      <c r="H51" s="52"/>
      <c r="I51" s="52"/>
      <c r="J51" s="52"/>
      <c r="K51" s="52"/>
      <c r="L51" s="52"/>
      <c r="M51" s="52"/>
      <c r="N51" s="52"/>
    </row>
    <row r="52" spans="1:14" ht="12.75" customHeight="1" x14ac:dyDescent="0.2">
      <c r="A52" s="54" t="str">
        <f>+Innhold!B123</f>
        <v>Finans Norge / Skadestatistikk</v>
      </c>
      <c r="G52" s="199">
        <v>27</v>
      </c>
      <c r="H52" s="54" t="str">
        <f>+Innhold!B123</f>
        <v>Finans Norge / Skadestatistikk</v>
      </c>
      <c r="N52" s="199">
        <v>28</v>
      </c>
    </row>
    <row r="53" spans="1:14" ht="12.75" customHeight="1" x14ac:dyDescent="0.2">
      <c r="A53" s="54" t="str">
        <f>+Innhold!B124</f>
        <v>Skadestatistikk for landbasert forsikring 2. kvartal 2020</v>
      </c>
      <c r="G53" s="200"/>
      <c r="H53" s="54" t="str">
        <f>+Innhold!B124</f>
        <v>Skadestatistikk for landbasert forsikring 2. kvartal 2020</v>
      </c>
      <c r="N53" s="200"/>
    </row>
    <row r="54" spans="1:14" ht="15.75" customHeight="1" x14ac:dyDescent="0.2"/>
    <row r="55" spans="1:14" ht="15.75" customHeight="1" x14ac:dyDescent="0.2"/>
    <row r="56" spans="1:14" ht="15.75" customHeight="1" x14ac:dyDescent="0.2"/>
    <row r="57" spans="1:14" ht="15.75" customHeight="1" x14ac:dyDescent="0.2"/>
    <row r="58" spans="1:14" ht="15.75" customHeight="1" x14ac:dyDescent="0.2"/>
    <row r="59" spans="1:14" ht="15.75" customHeight="1" x14ac:dyDescent="0.2"/>
    <row r="60" spans="1:14" ht="15.75" customHeight="1" x14ac:dyDescent="0.2">
      <c r="J60"/>
      <c r="K60"/>
      <c r="L60"/>
    </row>
    <row r="61" spans="1:14" ht="15.75" customHeight="1" x14ac:dyDescent="0.2">
      <c r="J61" s="71"/>
      <c r="K61" s="72"/>
      <c r="L61" s="72"/>
    </row>
    <row r="62" spans="1:14" ht="15.75" customHeight="1" x14ac:dyDescent="0.2">
      <c r="J62" s="70"/>
      <c r="K62"/>
      <c r="L62"/>
    </row>
    <row r="63" spans="1:14" ht="15.75" customHeight="1" x14ac:dyDescent="0.2">
      <c r="J63" s="69"/>
      <c r="K63" s="69"/>
      <c r="L63" s="69"/>
    </row>
    <row r="64" spans="1:14" ht="15.75" customHeight="1" x14ac:dyDescent="0.2">
      <c r="J64" s="69"/>
      <c r="K64" s="69"/>
      <c r="L64" s="69"/>
    </row>
    <row r="65" spans="1:12" ht="15.75" customHeight="1" x14ac:dyDescent="0.2">
      <c r="J65" s="69"/>
      <c r="K65" s="69"/>
      <c r="L65" s="69"/>
    </row>
    <row r="66" spans="1:12" ht="15.75" customHeight="1" x14ac:dyDescent="0.2">
      <c r="J66" s="69"/>
      <c r="K66" s="69"/>
      <c r="L66" s="69"/>
    </row>
    <row r="67" spans="1:12" ht="15.75" customHeight="1" x14ac:dyDescent="0.2">
      <c r="J67" s="69"/>
      <c r="K67" s="69"/>
      <c r="L67" s="69"/>
    </row>
    <row r="68" spans="1:12" ht="15.75" customHeight="1" x14ac:dyDescent="0.2">
      <c r="J68" s="69"/>
      <c r="K68" s="69"/>
      <c r="L68" s="69"/>
    </row>
    <row r="69" spans="1:12" ht="15.75" customHeight="1" x14ac:dyDescent="0.2">
      <c r="J69" s="69"/>
      <c r="K69" s="69"/>
      <c r="L69" s="69"/>
    </row>
    <row r="70" spans="1:12" ht="15.75" customHeight="1" x14ac:dyDescent="0.2">
      <c r="J70"/>
      <c r="K70"/>
      <c r="L70"/>
    </row>
    <row r="71" spans="1:12" x14ac:dyDescent="0.2">
      <c r="J71"/>
      <c r="K71"/>
      <c r="L71"/>
    </row>
    <row r="72" spans="1:12" x14ac:dyDescent="0.2">
      <c r="J72"/>
      <c r="K72"/>
      <c r="L72"/>
    </row>
    <row r="73" spans="1:12" x14ac:dyDescent="0.2">
      <c r="A73"/>
      <c r="B73"/>
      <c r="C73"/>
      <c r="D73"/>
      <c r="E73"/>
      <c r="F73"/>
      <c r="H73"/>
      <c r="I73"/>
      <c r="J73"/>
      <c r="K73"/>
      <c r="L73"/>
    </row>
    <row r="74" spans="1:12" x14ac:dyDescent="0.2">
      <c r="A74"/>
      <c r="B74"/>
      <c r="C74"/>
      <c r="D74"/>
      <c r="E74"/>
      <c r="F74"/>
      <c r="H74"/>
      <c r="I74"/>
      <c r="J74"/>
      <c r="K74"/>
      <c r="L74"/>
    </row>
    <row r="75" spans="1:12" x14ac:dyDescent="0.2">
      <c r="A75"/>
      <c r="B75"/>
      <c r="C75"/>
      <c r="D75"/>
      <c r="E75"/>
      <c r="F75"/>
      <c r="H75"/>
      <c r="I75"/>
      <c r="J75"/>
      <c r="K75"/>
      <c r="L75"/>
    </row>
    <row r="76" spans="1:12" x14ac:dyDescent="0.2">
      <c r="A76"/>
      <c r="B76"/>
      <c r="C76"/>
      <c r="D76"/>
      <c r="E76"/>
      <c r="F76"/>
      <c r="H76"/>
      <c r="I76"/>
      <c r="J76"/>
      <c r="K76"/>
      <c r="L76"/>
    </row>
    <row r="77" spans="1:12" x14ac:dyDescent="0.2">
      <c r="A77"/>
      <c r="B77"/>
      <c r="C77"/>
      <c r="D77"/>
      <c r="E77"/>
      <c r="F77"/>
      <c r="H77"/>
      <c r="I77"/>
      <c r="J77"/>
      <c r="K77"/>
      <c r="L77"/>
    </row>
    <row r="78" spans="1:12" x14ac:dyDescent="0.2">
      <c r="A78"/>
      <c r="B78"/>
      <c r="C78"/>
      <c r="D78"/>
      <c r="E78"/>
      <c r="F78"/>
      <c r="H78"/>
      <c r="I78"/>
      <c r="J78"/>
      <c r="K78"/>
      <c r="L78"/>
    </row>
    <row r="79" spans="1:12" x14ac:dyDescent="0.2">
      <c r="A79"/>
      <c r="B79"/>
      <c r="C79"/>
      <c r="D79"/>
      <c r="E79"/>
      <c r="F79"/>
      <c r="H79"/>
      <c r="I79"/>
      <c r="J79"/>
      <c r="K79"/>
      <c r="L79"/>
    </row>
    <row r="80" spans="1:12" x14ac:dyDescent="0.2">
      <c r="A80"/>
      <c r="B80"/>
      <c r="C80"/>
      <c r="D80"/>
      <c r="E80"/>
      <c r="F80"/>
      <c r="H80"/>
      <c r="I80"/>
      <c r="J80"/>
      <c r="K80"/>
      <c r="L80"/>
    </row>
    <row r="81" spans="1:12" x14ac:dyDescent="0.2">
      <c r="A81"/>
      <c r="B81"/>
      <c r="C81"/>
      <c r="D81"/>
      <c r="E81"/>
      <c r="F81"/>
      <c r="H81"/>
      <c r="I81"/>
      <c r="J81"/>
      <c r="K81"/>
      <c r="L81"/>
    </row>
    <row r="82" spans="1:12" x14ac:dyDescent="0.2">
      <c r="A82"/>
      <c r="B82"/>
      <c r="C82"/>
      <c r="D82"/>
      <c r="E82"/>
      <c r="F82"/>
      <c r="H82"/>
      <c r="I82"/>
      <c r="J82"/>
      <c r="K82"/>
      <c r="L82"/>
    </row>
    <row r="83" spans="1:12" x14ac:dyDescent="0.2">
      <c r="A83"/>
      <c r="B83"/>
      <c r="C83"/>
      <c r="D83"/>
      <c r="E83"/>
      <c r="F83"/>
      <c r="H83"/>
      <c r="I83"/>
      <c r="J83"/>
      <c r="K83"/>
      <c r="L83"/>
    </row>
    <row r="84" spans="1:12" x14ac:dyDescent="0.2">
      <c r="A84"/>
      <c r="B84"/>
      <c r="C84"/>
      <c r="D84"/>
      <c r="E84"/>
      <c r="F84"/>
      <c r="H84"/>
      <c r="I84"/>
      <c r="J84"/>
      <c r="K84"/>
      <c r="L84"/>
    </row>
    <row r="85" spans="1:12" x14ac:dyDescent="0.2">
      <c r="A85"/>
      <c r="B85"/>
      <c r="C85"/>
      <c r="D85"/>
      <c r="E85"/>
      <c r="F85"/>
      <c r="H85"/>
      <c r="I85"/>
      <c r="J85"/>
      <c r="K85"/>
      <c r="L85"/>
    </row>
    <row r="86" spans="1:12" x14ac:dyDescent="0.2">
      <c r="A86"/>
      <c r="B86"/>
      <c r="C86"/>
      <c r="D86"/>
      <c r="E86"/>
      <c r="F86"/>
      <c r="H86"/>
      <c r="I86"/>
      <c r="J86"/>
      <c r="K86"/>
      <c r="L86"/>
    </row>
    <row r="87" spans="1:12" x14ac:dyDescent="0.2">
      <c r="A87"/>
      <c r="B87"/>
      <c r="C87"/>
      <c r="D87"/>
      <c r="E87"/>
      <c r="F87"/>
      <c r="H87"/>
      <c r="I87"/>
      <c r="J87"/>
      <c r="K87"/>
      <c r="L87"/>
    </row>
    <row r="88" spans="1:12" x14ac:dyDescent="0.2">
      <c r="A88"/>
      <c r="B88"/>
      <c r="C88"/>
      <c r="D88"/>
      <c r="E88"/>
      <c r="F88"/>
      <c r="H88"/>
      <c r="I88"/>
      <c r="J88"/>
      <c r="K88"/>
      <c r="L88"/>
    </row>
    <row r="89" spans="1:12" x14ac:dyDescent="0.2">
      <c r="A89"/>
      <c r="B89"/>
      <c r="C89"/>
      <c r="D89"/>
      <c r="E89"/>
      <c r="F89"/>
      <c r="H89"/>
      <c r="I89"/>
      <c r="J89"/>
      <c r="K89"/>
      <c r="L89"/>
    </row>
    <row r="90" spans="1:12" x14ac:dyDescent="0.2">
      <c r="A90"/>
      <c r="B90"/>
      <c r="C90"/>
      <c r="D90"/>
      <c r="E90"/>
      <c r="F90"/>
      <c r="H90"/>
      <c r="I90"/>
      <c r="J90"/>
      <c r="K90"/>
      <c r="L90"/>
    </row>
    <row r="91" spans="1:12" x14ac:dyDescent="0.2">
      <c r="A91"/>
      <c r="B91"/>
      <c r="C91"/>
      <c r="D91"/>
      <c r="E91"/>
      <c r="F91"/>
      <c r="H91"/>
      <c r="I91"/>
      <c r="J91"/>
      <c r="K91"/>
      <c r="L91"/>
    </row>
    <row r="92" spans="1:12" x14ac:dyDescent="0.2">
      <c r="A92"/>
      <c r="B92"/>
      <c r="C92"/>
      <c r="D92"/>
      <c r="E92"/>
      <c r="F92"/>
      <c r="H92"/>
      <c r="I92"/>
      <c r="J92"/>
      <c r="K92"/>
      <c r="L92"/>
    </row>
    <row r="93" spans="1:12" x14ac:dyDescent="0.2">
      <c r="A93"/>
      <c r="B93"/>
      <c r="C93"/>
      <c r="D93"/>
      <c r="E93"/>
      <c r="F93"/>
      <c r="H93"/>
      <c r="I93"/>
      <c r="J93"/>
      <c r="K93"/>
      <c r="L93"/>
    </row>
    <row r="94" spans="1:12" x14ac:dyDescent="0.2">
      <c r="A94"/>
      <c r="B94"/>
      <c r="C94"/>
      <c r="D94"/>
      <c r="E94"/>
      <c r="F94"/>
      <c r="H94"/>
      <c r="I94"/>
      <c r="J94"/>
      <c r="K94"/>
      <c r="L94"/>
    </row>
    <row r="95" spans="1:12" x14ac:dyDescent="0.2">
      <c r="A95"/>
      <c r="B95"/>
      <c r="C95"/>
      <c r="D95"/>
      <c r="E95"/>
      <c r="F95"/>
      <c r="H95"/>
      <c r="I95"/>
      <c r="J95"/>
      <c r="K95"/>
      <c r="L95"/>
    </row>
    <row r="96" spans="1:12" x14ac:dyDescent="0.2">
      <c r="A96"/>
      <c r="B96"/>
      <c r="C96"/>
      <c r="D96"/>
      <c r="E96"/>
      <c r="F96"/>
      <c r="H96"/>
      <c r="I96"/>
      <c r="J96"/>
      <c r="K96"/>
      <c r="L96"/>
    </row>
    <row r="97" spans="1:12" x14ac:dyDescent="0.2">
      <c r="A97"/>
      <c r="B97"/>
      <c r="C97"/>
      <c r="D97"/>
      <c r="E97"/>
      <c r="F97"/>
      <c r="H97"/>
      <c r="I97"/>
      <c r="J97"/>
      <c r="K97"/>
      <c r="L97"/>
    </row>
    <row r="98" spans="1:12" x14ac:dyDescent="0.2">
      <c r="A98"/>
      <c r="B98"/>
      <c r="C98"/>
      <c r="D98"/>
      <c r="E98"/>
      <c r="F98"/>
      <c r="H98"/>
      <c r="I98"/>
      <c r="J98"/>
      <c r="K98"/>
      <c r="L98"/>
    </row>
    <row r="99" spans="1:12" x14ac:dyDescent="0.2">
      <c r="A99"/>
      <c r="B99"/>
      <c r="C99"/>
      <c r="D99"/>
      <c r="E99"/>
      <c r="F99"/>
      <c r="K99"/>
    </row>
    <row r="100" spans="1:12" x14ac:dyDescent="0.2">
      <c r="A100"/>
      <c r="B100"/>
      <c r="C100"/>
      <c r="D100"/>
      <c r="E100"/>
      <c r="F100"/>
      <c r="K100"/>
    </row>
    <row r="101" spans="1:12" x14ac:dyDescent="0.2">
      <c r="A101"/>
      <c r="B101"/>
      <c r="C101"/>
      <c r="D101"/>
      <c r="E101"/>
      <c r="F101"/>
      <c r="H101" s="68"/>
      <c r="I101"/>
      <c r="J101"/>
      <c r="K101"/>
    </row>
    <row r="102" spans="1:12" x14ac:dyDescent="0.2">
      <c r="A102"/>
      <c r="B102"/>
      <c r="C102"/>
      <c r="D102"/>
      <c r="E102"/>
      <c r="F102"/>
      <c r="H102"/>
      <c r="I102"/>
      <c r="J102"/>
      <c r="K102"/>
    </row>
    <row r="103" spans="1:12" x14ac:dyDescent="0.2">
      <c r="A103"/>
      <c r="B103"/>
      <c r="C103"/>
      <c r="D103"/>
      <c r="E103"/>
      <c r="F103"/>
      <c r="H103"/>
      <c r="I103"/>
      <c r="J103"/>
      <c r="K103"/>
    </row>
    <row r="104" spans="1:12" x14ac:dyDescent="0.2">
      <c r="A104"/>
      <c r="B104"/>
      <c r="C104"/>
      <c r="D104"/>
      <c r="E104"/>
      <c r="F104"/>
      <c r="H104"/>
      <c r="I104"/>
      <c r="J104"/>
      <c r="K104"/>
    </row>
    <row r="105" spans="1:12" x14ac:dyDescent="0.2">
      <c r="A105"/>
      <c r="B105"/>
      <c r="C105"/>
      <c r="D105"/>
      <c r="E105"/>
      <c r="F105"/>
      <c r="H105"/>
      <c r="I105" s="69"/>
      <c r="J105" s="69"/>
      <c r="K105" s="69"/>
    </row>
    <row r="106" spans="1:12" x14ac:dyDescent="0.2">
      <c r="A106"/>
      <c r="B106"/>
      <c r="C106"/>
      <c r="D106"/>
      <c r="E106"/>
      <c r="F106"/>
      <c r="H106"/>
      <c r="I106" s="69"/>
      <c r="J106" s="69"/>
      <c r="K106" s="69"/>
    </row>
    <row r="107" spans="1:12" x14ac:dyDescent="0.2">
      <c r="D107"/>
      <c r="E107"/>
      <c r="F107"/>
      <c r="H107"/>
      <c r="I107" s="69"/>
      <c r="J107" s="69"/>
      <c r="K107" s="69"/>
    </row>
    <row r="108" spans="1:12" x14ac:dyDescent="0.2">
      <c r="D108"/>
      <c r="E108"/>
      <c r="F108"/>
      <c r="H108"/>
      <c r="I108"/>
      <c r="J108"/>
      <c r="K108"/>
    </row>
    <row r="109" spans="1:12" x14ac:dyDescent="0.2">
      <c r="A109" s="78"/>
      <c r="B109"/>
      <c r="C109"/>
      <c r="D109"/>
      <c r="E109"/>
      <c r="F109"/>
      <c r="H109"/>
      <c r="I109"/>
      <c r="J109"/>
      <c r="K109"/>
    </row>
    <row r="110" spans="1:12" x14ac:dyDescent="0.2">
      <c r="A110"/>
      <c r="B110"/>
      <c r="C110"/>
      <c r="D110"/>
      <c r="E110"/>
      <c r="F110"/>
      <c r="H110"/>
      <c r="I110"/>
      <c r="J110"/>
      <c r="K110"/>
    </row>
    <row r="111" spans="1:12" x14ac:dyDescent="0.2">
      <c r="A111"/>
      <c r="B111"/>
      <c r="C111"/>
      <c r="D111"/>
      <c r="E111"/>
      <c r="F111"/>
      <c r="H111"/>
      <c r="I111"/>
      <c r="J111"/>
      <c r="K111"/>
    </row>
    <row r="112" spans="1:12" x14ac:dyDescent="0.2">
      <c r="A112"/>
      <c r="B112"/>
      <c r="C112"/>
      <c r="D112"/>
      <c r="E112"/>
      <c r="F112"/>
      <c r="H112"/>
      <c r="I112"/>
      <c r="J112"/>
      <c r="K112"/>
    </row>
    <row r="113" spans="1:11" x14ac:dyDescent="0.2">
      <c r="A113"/>
      <c r="B113"/>
      <c r="C113"/>
      <c r="D113"/>
      <c r="E113"/>
      <c r="F113"/>
    </row>
    <row r="114" spans="1:11" x14ac:dyDescent="0.2">
      <c r="A114"/>
      <c r="B114"/>
      <c r="C114"/>
      <c r="D114"/>
      <c r="E114"/>
      <c r="F114"/>
    </row>
    <row r="115" spans="1:11" x14ac:dyDescent="0.2">
      <c r="A115"/>
      <c r="B115"/>
      <c r="C115"/>
      <c r="D115"/>
      <c r="E115"/>
      <c r="F115"/>
      <c r="H115" s="68"/>
      <c r="I115"/>
      <c r="J115"/>
      <c r="K115"/>
    </row>
    <row r="116" spans="1:11" x14ac:dyDescent="0.2">
      <c r="A116"/>
      <c r="B116"/>
      <c r="C116"/>
      <c r="D116"/>
      <c r="E116"/>
      <c r="F116"/>
      <c r="H116"/>
      <c r="I116"/>
      <c r="J116"/>
      <c r="K116"/>
    </row>
    <row r="117" spans="1:11" x14ac:dyDescent="0.2">
      <c r="A117"/>
      <c r="B117"/>
      <c r="C117"/>
      <c r="D117"/>
      <c r="E117"/>
      <c r="F117"/>
      <c r="H117"/>
      <c r="I117"/>
      <c r="J117"/>
      <c r="K117"/>
    </row>
    <row r="118" spans="1:11" x14ac:dyDescent="0.2">
      <c r="A118"/>
      <c r="B118"/>
      <c r="C118"/>
      <c r="D118"/>
      <c r="E118"/>
      <c r="F118"/>
      <c r="H118"/>
      <c r="I118"/>
      <c r="J118" s="69"/>
      <c r="K118" s="69"/>
    </row>
    <row r="119" spans="1:11" x14ac:dyDescent="0.2">
      <c r="A119"/>
      <c r="B119"/>
      <c r="C119"/>
      <c r="D119"/>
      <c r="E119"/>
      <c r="F119"/>
      <c r="H119"/>
      <c r="I119"/>
      <c r="J119" s="69"/>
      <c r="K119" s="69"/>
    </row>
    <row r="120" spans="1:11" x14ac:dyDescent="0.2">
      <c r="A120"/>
      <c r="B120"/>
      <c r="C120"/>
      <c r="D120"/>
      <c r="E120"/>
      <c r="F120"/>
      <c r="H120"/>
      <c r="I120"/>
      <c r="J120" s="69"/>
      <c r="K120" s="69"/>
    </row>
    <row r="121" spans="1:11" x14ac:dyDescent="0.2">
      <c r="A121"/>
      <c r="B121"/>
      <c r="C121"/>
      <c r="D121"/>
      <c r="E121"/>
      <c r="F121"/>
      <c r="H121"/>
      <c r="I121"/>
      <c r="J121"/>
      <c r="K121"/>
    </row>
    <row r="122" spans="1:11" x14ac:dyDescent="0.2">
      <c r="A122"/>
      <c r="B122"/>
      <c r="C122"/>
      <c r="D122"/>
      <c r="E122"/>
      <c r="F122"/>
      <c r="G122"/>
      <c r="H122"/>
      <c r="I122"/>
      <c r="J122"/>
      <c r="K122"/>
    </row>
    <row r="123" spans="1:11" x14ac:dyDescent="0.2">
      <c r="A123"/>
      <c r="B123"/>
      <c r="C123"/>
      <c r="D123"/>
      <c r="E123"/>
      <c r="F123"/>
      <c r="G123"/>
      <c r="H123"/>
      <c r="I123"/>
      <c r="J123"/>
      <c r="K123"/>
    </row>
    <row r="124" spans="1:11" x14ac:dyDescent="0.2">
      <c r="A124"/>
      <c r="B124"/>
      <c r="C124"/>
      <c r="D124"/>
      <c r="E124"/>
      <c r="F124"/>
      <c r="G124"/>
      <c r="H124"/>
      <c r="I124" s="69"/>
      <c r="J124" s="69"/>
    </row>
    <row r="125" spans="1:11" x14ac:dyDescent="0.2">
      <c r="A125"/>
      <c r="B125" s="69"/>
      <c r="C125" s="69"/>
      <c r="D125"/>
      <c r="E125"/>
      <c r="F125"/>
      <c r="G125"/>
      <c r="H125"/>
      <c r="I125" s="69"/>
      <c r="J125" s="69"/>
    </row>
    <row r="126" spans="1:11" x14ac:dyDescent="0.2">
      <c r="A126"/>
      <c r="B126"/>
      <c r="C126"/>
      <c r="D126"/>
      <c r="F126"/>
      <c r="G126"/>
      <c r="H126"/>
      <c r="I126"/>
      <c r="J126"/>
    </row>
    <row r="127" spans="1:11" x14ac:dyDescent="0.2">
      <c r="A127"/>
      <c r="B127"/>
      <c r="C127"/>
      <c r="D127"/>
      <c r="F127"/>
      <c r="G127"/>
      <c r="H127"/>
      <c r="I127"/>
      <c r="J127"/>
    </row>
    <row r="128" spans="1:11" x14ac:dyDescent="0.2">
      <c r="A128"/>
      <c r="B128"/>
      <c r="C128"/>
      <c r="D128"/>
      <c r="F128"/>
      <c r="G128"/>
      <c r="H128"/>
      <c r="I128"/>
      <c r="J128"/>
    </row>
    <row r="129" spans="1:10" x14ac:dyDescent="0.2">
      <c r="A129"/>
      <c r="B129" s="69"/>
      <c r="C129" s="69"/>
      <c r="D129"/>
      <c r="F129"/>
      <c r="G129"/>
      <c r="H129"/>
      <c r="I129"/>
      <c r="J129"/>
    </row>
    <row r="130" spans="1:10" x14ac:dyDescent="0.2">
      <c r="A130"/>
      <c r="B130" s="69"/>
      <c r="C130" s="69"/>
      <c r="D130"/>
      <c r="F130"/>
      <c r="G130"/>
      <c r="H130"/>
      <c r="I130"/>
      <c r="J130"/>
    </row>
    <row r="131" spans="1:10" x14ac:dyDescent="0.2">
      <c r="A131"/>
      <c r="B131" s="69"/>
      <c r="C131" s="69"/>
      <c r="D131"/>
      <c r="F131"/>
    </row>
    <row r="132" spans="1:10" x14ac:dyDescent="0.2">
      <c r="A132"/>
      <c r="B132"/>
      <c r="C132"/>
      <c r="D132"/>
      <c r="F132"/>
    </row>
    <row r="133" spans="1:10" x14ac:dyDescent="0.2">
      <c r="A133"/>
      <c r="B133" s="69"/>
      <c r="C133" s="69"/>
      <c r="D133"/>
      <c r="F133"/>
    </row>
    <row r="134" spans="1:10" x14ac:dyDescent="0.2">
      <c r="A134"/>
      <c r="B134" s="69"/>
      <c r="C134" s="69"/>
      <c r="D134"/>
      <c r="F134"/>
    </row>
    <row r="135" spans="1:10" x14ac:dyDescent="0.2">
      <c r="A135"/>
      <c r="B135" s="69"/>
      <c r="C135" s="69"/>
      <c r="D135"/>
      <c r="F135"/>
    </row>
    <row r="136" spans="1:10" x14ac:dyDescent="0.2">
      <c r="A136"/>
      <c r="B136"/>
      <c r="C136"/>
      <c r="D136"/>
      <c r="F136"/>
    </row>
    <row r="137" spans="1:10" x14ac:dyDescent="0.2">
      <c r="A137"/>
      <c r="B137" s="69"/>
      <c r="C137" s="69"/>
      <c r="D137"/>
      <c r="F137"/>
    </row>
    <row r="138" spans="1:10" x14ac:dyDescent="0.2">
      <c r="A138"/>
      <c r="B138" s="69"/>
      <c r="C138" s="69"/>
      <c r="D138"/>
      <c r="F138"/>
    </row>
  </sheetData>
  <mergeCells count="2">
    <mergeCell ref="N52:N53"/>
    <mergeCell ref="G52:G53"/>
  </mergeCells>
  <phoneticPr fontId="0" type="noConversion"/>
  <hyperlinks>
    <hyperlink ref="A2" location="Innhold!A80" display="Tilbake til innholdsfortegnelsen" xr:uid="{00000000-0004-0000-1600-000000000000}"/>
  </hyperlinks>
  <pageMargins left="0.78740157480314965" right="0.70866141732283472" top="0.78740157480314965" bottom="0.19685039370078741" header="3.937007874015748E-2" footer="3.937007874015748E-2"/>
  <pageSetup paperSize="9" scale="98"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37"/>
  <sheetViews>
    <sheetView showGridLines="0" showRowColHeaders="0" zoomScaleNormal="100" zoomScaleSheetLayoutView="75" workbookViewId="0"/>
  </sheetViews>
  <sheetFormatPr defaultColWidth="11.42578125" defaultRowHeight="15.6" customHeight="1" x14ac:dyDescent="0.2"/>
  <cols>
    <col min="1" max="1" width="27.140625" style="1" customWidth="1"/>
    <col min="2" max="4" width="10.5703125" style="1" customWidth="1"/>
    <col min="5" max="7" width="7.5703125" style="1" customWidth="1"/>
    <col min="8" max="16384" width="11.42578125" style="1"/>
  </cols>
  <sheetData>
    <row r="1" spans="1:7" ht="6" customHeight="1" x14ac:dyDescent="0.2"/>
    <row r="2" spans="1:7" ht="15.6" customHeight="1" x14ac:dyDescent="0.2">
      <c r="A2" s="92" t="s">
        <v>0</v>
      </c>
      <c r="B2" s="2"/>
      <c r="C2" s="2"/>
      <c r="D2" s="2"/>
      <c r="E2" s="2"/>
      <c r="F2" s="2"/>
    </row>
    <row r="3" spans="1:7" ht="6" customHeight="1" x14ac:dyDescent="0.2"/>
    <row r="4" spans="1:7" ht="15.6" customHeight="1" x14ac:dyDescent="0.2">
      <c r="A4" s="2"/>
      <c r="B4" s="2"/>
      <c r="C4" s="2"/>
      <c r="D4" s="2"/>
      <c r="E4" s="2"/>
      <c r="F4" s="2"/>
    </row>
    <row r="5" spans="1:7" ht="15.6" customHeight="1" x14ac:dyDescent="0.25">
      <c r="A5" s="88"/>
      <c r="B5" s="74"/>
      <c r="C5" s="74"/>
      <c r="D5" s="74"/>
      <c r="E5" s="74"/>
      <c r="F5" s="74"/>
      <c r="G5" s="74"/>
    </row>
    <row r="6" spans="1:7" ht="15.6" customHeight="1" x14ac:dyDescent="0.25">
      <c r="A6" s="88"/>
      <c r="B6" s="74"/>
      <c r="C6" s="74"/>
      <c r="D6" s="74"/>
      <c r="E6" s="74"/>
      <c r="F6" s="74"/>
      <c r="G6" s="74"/>
    </row>
    <row r="7" spans="1:7" ht="15.6" customHeight="1" x14ac:dyDescent="0.25">
      <c r="A7" s="73"/>
      <c r="B7" s="73"/>
      <c r="C7" s="73"/>
      <c r="D7" s="73"/>
      <c r="E7" s="73"/>
      <c r="F7" s="73"/>
      <c r="G7" s="73"/>
    </row>
    <row r="8" spans="1:7" ht="15.6" customHeight="1" x14ac:dyDescent="0.25">
      <c r="A8" s="73"/>
      <c r="B8" s="73"/>
      <c r="C8" s="73"/>
      <c r="D8" s="73"/>
      <c r="E8" s="73"/>
      <c r="F8" s="73"/>
      <c r="G8" s="73"/>
    </row>
    <row r="9" spans="1:7" ht="15.6" customHeight="1" x14ac:dyDescent="0.25">
      <c r="A9" s="73"/>
      <c r="B9" s="73"/>
      <c r="C9" s="73"/>
      <c r="D9" s="73"/>
      <c r="E9" s="73"/>
      <c r="F9" s="73"/>
      <c r="G9" s="73"/>
    </row>
    <row r="10" spans="1:7" ht="15.6" customHeight="1" x14ac:dyDescent="0.25">
      <c r="A10" s="73"/>
      <c r="B10" s="73"/>
      <c r="C10" s="73"/>
      <c r="D10" s="73"/>
      <c r="E10" s="73"/>
      <c r="F10" s="73"/>
      <c r="G10" s="73"/>
    </row>
    <row r="11" spans="1:7" ht="15.6" customHeight="1" x14ac:dyDescent="0.25">
      <c r="A11" s="73"/>
      <c r="B11" s="73"/>
      <c r="C11" s="73"/>
      <c r="D11" s="73"/>
      <c r="E11" s="73"/>
      <c r="F11" s="73"/>
      <c r="G11" s="73"/>
    </row>
    <row r="12" spans="1:7" ht="15.6" customHeight="1" x14ac:dyDescent="0.25">
      <c r="A12" s="73"/>
      <c r="B12" s="73"/>
      <c r="C12" s="73"/>
      <c r="D12" s="73"/>
      <c r="E12" s="73"/>
      <c r="F12" s="73"/>
      <c r="G12" s="73"/>
    </row>
    <row r="13" spans="1:7" ht="15.6" customHeight="1" x14ac:dyDescent="0.25">
      <c r="A13" s="73"/>
      <c r="B13" s="73"/>
      <c r="C13" s="73"/>
      <c r="D13" s="73"/>
      <c r="E13" s="73"/>
      <c r="F13" s="73"/>
      <c r="G13" s="73"/>
    </row>
    <row r="14" spans="1:7" ht="15.6" customHeight="1" x14ac:dyDescent="0.25">
      <c r="A14" s="73"/>
      <c r="B14" s="73"/>
      <c r="C14" s="73"/>
      <c r="D14" s="73"/>
      <c r="E14" s="73"/>
      <c r="F14" s="73"/>
      <c r="G14" s="73"/>
    </row>
    <row r="15" spans="1:7" ht="15.6" customHeight="1" x14ac:dyDescent="0.25">
      <c r="A15" s="73"/>
      <c r="B15" s="73"/>
      <c r="C15" s="73"/>
      <c r="D15" s="73"/>
      <c r="E15" s="73"/>
      <c r="F15" s="73"/>
      <c r="G15" s="73"/>
    </row>
    <row r="16" spans="1:7" ht="15.6" customHeight="1" x14ac:dyDescent="0.25">
      <c r="A16" s="73"/>
      <c r="B16" s="73"/>
      <c r="C16" s="73"/>
      <c r="D16" s="73"/>
      <c r="E16" s="73"/>
      <c r="F16" s="73"/>
      <c r="G16" s="73"/>
    </row>
    <row r="17" spans="1:13" ht="15.6" customHeight="1" x14ac:dyDescent="0.25">
      <c r="A17" s="73"/>
      <c r="B17" s="73"/>
      <c r="C17" s="73"/>
      <c r="D17" s="73"/>
      <c r="E17" s="73"/>
      <c r="F17" s="73"/>
      <c r="G17" s="73"/>
    </row>
    <row r="18" spans="1:13" ht="15.6" customHeight="1" x14ac:dyDescent="0.25">
      <c r="A18" s="73"/>
      <c r="B18" s="73"/>
      <c r="C18" s="73"/>
      <c r="D18" s="73"/>
      <c r="E18" s="73"/>
      <c r="F18" s="73"/>
      <c r="G18" s="73"/>
    </row>
    <row r="19" spans="1:13" ht="15.6" customHeight="1" x14ac:dyDescent="0.25">
      <c r="A19" s="73"/>
      <c r="B19" s="73"/>
      <c r="C19" s="73"/>
      <c r="D19" s="73"/>
      <c r="E19" s="73"/>
      <c r="F19" s="73"/>
      <c r="G19" s="73"/>
    </row>
    <row r="20" spans="1:13" ht="15.6" customHeight="1" x14ac:dyDescent="0.25">
      <c r="A20" s="73"/>
      <c r="B20" s="73"/>
      <c r="C20" s="73"/>
      <c r="D20" s="73"/>
      <c r="E20" s="73"/>
      <c r="F20" s="73"/>
      <c r="G20" s="73"/>
    </row>
    <row r="21" spans="1:13" ht="15.6" customHeight="1" x14ac:dyDescent="0.25">
      <c r="A21" s="73"/>
      <c r="B21" s="73"/>
      <c r="C21" s="73"/>
      <c r="D21" s="73"/>
      <c r="E21" s="73"/>
      <c r="F21" s="73"/>
      <c r="G21" s="73"/>
    </row>
    <row r="22" spans="1:13" ht="15.6" customHeight="1" x14ac:dyDescent="0.25">
      <c r="A22" s="73"/>
      <c r="B22" s="73"/>
      <c r="C22" s="73"/>
      <c r="D22" s="73"/>
      <c r="E22" s="73"/>
      <c r="F22" s="73"/>
      <c r="G22" s="73"/>
    </row>
    <row r="23" spans="1:13" ht="15.6" customHeight="1" x14ac:dyDescent="0.25">
      <c r="A23" s="73"/>
      <c r="B23" s="73"/>
      <c r="C23" s="73"/>
      <c r="D23" s="73"/>
      <c r="E23" s="73"/>
      <c r="F23" s="73"/>
      <c r="G23" s="73"/>
    </row>
    <row r="24" spans="1:13" ht="15.6" customHeight="1" x14ac:dyDescent="0.25">
      <c r="A24" s="73"/>
      <c r="B24" s="73"/>
      <c r="C24" s="73"/>
      <c r="D24" s="73"/>
      <c r="E24" s="73"/>
      <c r="F24" s="73"/>
      <c r="G24" s="73"/>
    </row>
    <row r="25" spans="1:13" ht="15.6" customHeight="1" x14ac:dyDescent="0.25">
      <c r="A25" s="73"/>
      <c r="B25" s="73"/>
      <c r="C25" s="73"/>
      <c r="D25" s="73"/>
      <c r="E25" s="73"/>
      <c r="F25" s="73"/>
      <c r="G25" s="73"/>
    </row>
    <row r="26" spans="1:13" ht="15.6" customHeight="1" x14ac:dyDescent="0.25">
      <c r="A26" s="73"/>
      <c r="B26" s="73"/>
      <c r="C26" s="73"/>
      <c r="D26" s="73"/>
      <c r="E26" s="73"/>
      <c r="F26" s="73"/>
      <c r="G26" s="73"/>
    </row>
    <row r="27" spans="1:13" ht="15.6" customHeight="1" x14ac:dyDescent="0.25">
      <c r="A27" s="73"/>
      <c r="B27" s="73"/>
      <c r="C27" s="73"/>
      <c r="D27" s="73"/>
      <c r="E27" s="73"/>
      <c r="F27" s="73"/>
      <c r="G27" s="73"/>
    </row>
    <row r="28" spans="1:13" ht="15.6" customHeight="1" x14ac:dyDescent="0.25">
      <c r="A28" s="73"/>
      <c r="B28" s="73"/>
      <c r="C28" s="73"/>
      <c r="D28" s="73"/>
      <c r="E28" s="73"/>
      <c r="F28" s="73"/>
      <c r="G28" s="73"/>
      <c r="M28" s="77"/>
    </row>
    <row r="29" spans="1:13" ht="15.6" customHeight="1" x14ac:dyDescent="0.25">
      <c r="A29" s="73"/>
      <c r="B29" s="73"/>
      <c r="C29" s="73"/>
      <c r="D29" s="73"/>
      <c r="E29" s="73"/>
      <c r="F29" s="73"/>
      <c r="G29" s="73"/>
      <c r="M29" s="77"/>
    </row>
    <row r="30" spans="1:13" ht="15.6" customHeight="1" x14ac:dyDescent="0.25">
      <c r="A30" s="73"/>
      <c r="B30" s="73"/>
      <c r="C30" s="73"/>
      <c r="D30" s="73"/>
      <c r="E30" s="73"/>
      <c r="F30" s="73"/>
      <c r="G30" s="73"/>
      <c r="M30" s="77"/>
    </row>
    <row r="31" spans="1:13" ht="15.6" customHeight="1" x14ac:dyDescent="0.25">
      <c r="A31" s="73"/>
      <c r="B31" s="73"/>
      <c r="C31" s="73"/>
      <c r="D31" s="73"/>
      <c r="E31" s="73"/>
      <c r="F31" s="73"/>
      <c r="G31" s="73"/>
      <c r="M31" s="77"/>
    </row>
    <row r="32" spans="1:13" ht="15.6" customHeight="1" x14ac:dyDescent="0.25">
      <c r="A32" s="73"/>
      <c r="B32" s="73"/>
      <c r="C32" s="73"/>
      <c r="D32" s="73"/>
      <c r="E32" s="73"/>
      <c r="F32" s="73"/>
      <c r="G32" s="73"/>
      <c r="M32" s="77"/>
    </row>
    <row r="33" spans="1:13" ht="15.6" customHeight="1" x14ac:dyDescent="0.25">
      <c r="A33" s="73"/>
      <c r="B33" s="73"/>
      <c r="C33" s="73"/>
      <c r="D33" s="73"/>
      <c r="E33" s="73"/>
      <c r="F33" s="73"/>
      <c r="G33" s="73"/>
      <c r="M33" s="77"/>
    </row>
    <row r="34" spans="1:13" ht="15.6" customHeight="1" x14ac:dyDescent="0.25">
      <c r="A34" s="73"/>
      <c r="B34" s="73"/>
      <c r="C34" s="73"/>
      <c r="D34" s="73"/>
      <c r="E34" s="73"/>
      <c r="F34" s="73"/>
      <c r="G34" s="73"/>
      <c r="M34" s="77"/>
    </row>
    <row r="35" spans="1:13" ht="15.6" customHeight="1" x14ac:dyDescent="0.25">
      <c r="A35" s="73"/>
      <c r="B35" s="73"/>
      <c r="C35" s="73"/>
      <c r="D35" s="73"/>
      <c r="E35" s="73"/>
      <c r="F35" s="73"/>
      <c r="G35" s="73"/>
      <c r="M35" s="77"/>
    </row>
    <row r="36" spans="1:13" ht="15.6" customHeight="1" x14ac:dyDescent="0.25">
      <c r="A36" s="73"/>
      <c r="B36" s="73"/>
      <c r="C36" s="73"/>
      <c r="D36" s="73"/>
      <c r="E36" s="73"/>
      <c r="F36" s="73"/>
      <c r="G36" s="73"/>
      <c r="M36" s="77"/>
    </row>
    <row r="37" spans="1:13" ht="15.6" customHeight="1" x14ac:dyDescent="0.25">
      <c r="A37" s="73"/>
      <c r="B37" s="73"/>
      <c r="C37" s="73"/>
      <c r="D37" s="73"/>
      <c r="E37" s="73"/>
      <c r="F37" s="73"/>
      <c r="G37" s="73"/>
      <c r="M37" s="77"/>
    </row>
    <row r="38" spans="1:13" ht="15.6" customHeight="1" x14ac:dyDescent="0.25">
      <c r="A38" s="73"/>
      <c r="B38" s="73"/>
      <c r="C38" s="73"/>
      <c r="D38" s="73"/>
      <c r="E38" s="73"/>
      <c r="F38" s="73"/>
      <c r="G38" s="73"/>
      <c r="M38" s="77"/>
    </row>
    <row r="39" spans="1:13" ht="15.6" customHeight="1" x14ac:dyDescent="0.25">
      <c r="A39" s="73"/>
      <c r="B39" s="73"/>
      <c r="C39" s="73"/>
      <c r="D39" s="73"/>
      <c r="E39" s="73"/>
      <c r="F39" s="73"/>
      <c r="G39" s="73"/>
      <c r="M39" s="77"/>
    </row>
    <row r="40" spans="1:13" ht="15.6" customHeight="1" x14ac:dyDescent="0.25">
      <c r="A40" s="73"/>
      <c r="B40" s="73"/>
      <c r="C40" s="73"/>
      <c r="D40" s="73"/>
      <c r="E40" s="73"/>
      <c r="F40" s="73"/>
      <c r="G40" s="73"/>
      <c r="M40" s="77"/>
    </row>
    <row r="41" spans="1:13" ht="15.6" customHeight="1" x14ac:dyDescent="0.25">
      <c r="A41" s="73"/>
      <c r="B41" s="73"/>
      <c r="C41" s="73"/>
      <c r="D41" s="73"/>
      <c r="E41" s="73"/>
      <c r="F41" s="73"/>
      <c r="G41" s="73"/>
      <c r="M41" s="77"/>
    </row>
    <row r="42" spans="1:13" ht="15.6" customHeight="1" x14ac:dyDescent="0.25">
      <c r="A42" s="73"/>
      <c r="B42" s="73"/>
      <c r="C42" s="73"/>
      <c r="D42" s="73"/>
      <c r="E42" s="73"/>
      <c r="F42" s="73"/>
      <c r="G42" s="73"/>
      <c r="M42" s="77"/>
    </row>
    <row r="43" spans="1:13" ht="15.6" customHeight="1" x14ac:dyDescent="0.25">
      <c r="A43" s="73"/>
      <c r="B43" s="73"/>
      <c r="C43" s="73"/>
      <c r="D43" s="73"/>
      <c r="E43" s="73"/>
      <c r="F43" s="73"/>
      <c r="G43" s="73"/>
      <c r="M43" s="77"/>
    </row>
    <row r="44" spans="1:13" ht="15.6" customHeight="1" x14ac:dyDescent="0.25">
      <c r="A44" s="73"/>
      <c r="B44" s="73"/>
      <c r="C44" s="73"/>
      <c r="D44" s="73"/>
      <c r="E44" s="73"/>
      <c r="F44" s="73"/>
      <c r="G44" s="73"/>
      <c r="M44" s="77"/>
    </row>
    <row r="45" spans="1:13" ht="15.6" customHeight="1" x14ac:dyDescent="0.25">
      <c r="A45" s="73"/>
      <c r="B45" s="73"/>
      <c r="C45" s="73"/>
      <c r="D45" s="73"/>
      <c r="E45" s="73"/>
      <c r="F45" s="73"/>
      <c r="G45" s="73"/>
      <c r="M45" s="77"/>
    </row>
    <row r="46" spans="1:13" ht="15.6" customHeight="1" x14ac:dyDescent="0.25">
      <c r="B46" s="73"/>
      <c r="C46" s="73"/>
      <c r="D46" s="73"/>
      <c r="E46" s="73"/>
      <c r="F46" s="73"/>
      <c r="G46" s="73"/>
      <c r="M46" s="77"/>
    </row>
    <row r="47" spans="1:13" ht="15.6" customHeight="1" x14ac:dyDescent="0.25">
      <c r="A47" s="196" t="s">
        <v>241</v>
      </c>
      <c r="B47" s="73"/>
      <c r="C47" s="73"/>
      <c r="D47" s="73"/>
      <c r="E47" s="73"/>
      <c r="F47" s="73"/>
      <c r="G47" s="73"/>
      <c r="M47" s="77"/>
    </row>
    <row r="48" spans="1:13" ht="15.6" customHeight="1" x14ac:dyDescent="0.25">
      <c r="A48" s="196" t="s">
        <v>242</v>
      </c>
      <c r="B48" s="6"/>
      <c r="C48" s="6"/>
      <c r="D48" s="6"/>
      <c r="E48" s="73"/>
      <c r="F48" s="73"/>
      <c r="G48" s="73"/>
      <c r="M48" s="77"/>
    </row>
    <row r="49" spans="1:13" ht="15.6" customHeight="1" x14ac:dyDescent="0.25">
      <c r="A49" s="197" t="s">
        <v>243</v>
      </c>
      <c r="B49" s="6"/>
      <c r="C49" s="6"/>
      <c r="D49" s="6"/>
      <c r="E49" s="73"/>
      <c r="F49" s="73"/>
      <c r="G49" s="73"/>
      <c r="M49" s="77"/>
    </row>
    <row r="50" spans="1:13" ht="15.6" customHeight="1" x14ac:dyDescent="0.2">
      <c r="A50" s="52"/>
      <c r="B50" s="52"/>
      <c r="C50" s="52"/>
      <c r="D50" s="52"/>
      <c r="E50" s="52"/>
      <c r="F50" s="52"/>
      <c r="G50" s="52"/>
      <c r="H50" s="77"/>
    </row>
    <row r="51" spans="1:13" ht="15.6" customHeight="1" x14ac:dyDescent="0.2">
      <c r="A51" s="54" t="str">
        <f>+Innhold!B123</f>
        <v>Finans Norge / Skadestatistikk</v>
      </c>
      <c r="G51" s="199">
        <v>3</v>
      </c>
      <c r="H51" s="77"/>
    </row>
    <row r="52" spans="1:13" ht="15.6" customHeight="1" x14ac:dyDescent="0.2">
      <c r="A52" s="54" t="str">
        <f>+Innhold!B124</f>
        <v>Skadestatistikk for landbasert forsikring 2. kvartal 2020</v>
      </c>
      <c r="G52" s="200"/>
      <c r="H52" s="77"/>
    </row>
    <row r="53" spans="1:13" ht="15.6" customHeight="1" x14ac:dyDescent="0.2">
      <c r="H53" s="77"/>
    </row>
    <row r="59" spans="1:13" ht="15.6" customHeight="1" x14ac:dyDescent="0.2">
      <c r="J59"/>
      <c r="K59"/>
      <c r="L59"/>
    </row>
    <row r="60" spans="1:13" ht="15.6" customHeight="1" x14ac:dyDescent="0.2">
      <c r="J60" s="71"/>
      <c r="K60" s="72"/>
      <c r="L60" s="72"/>
    </row>
    <row r="61" spans="1:13" ht="15.6" customHeight="1" x14ac:dyDescent="0.2">
      <c r="J61" s="70"/>
      <c r="K61"/>
      <c r="L61"/>
    </row>
    <row r="62" spans="1:13" ht="15.6" customHeight="1" x14ac:dyDescent="0.2">
      <c r="J62" s="69"/>
      <c r="K62" s="69"/>
      <c r="L62" s="69"/>
    </row>
    <row r="63" spans="1:13" ht="15.6" customHeight="1" x14ac:dyDescent="0.2">
      <c r="J63" s="69"/>
      <c r="K63" s="69"/>
      <c r="L63" s="69"/>
    </row>
    <row r="64" spans="1:13" ht="15.6" customHeight="1" x14ac:dyDescent="0.2">
      <c r="J64" s="69"/>
      <c r="K64" s="69"/>
      <c r="L64" s="69"/>
    </row>
    <row r="65" spans="1:12" ht="15.6" customHeight="1" x14ac:dyDescent="0.2">
      <c r="J65" s="69"/>
      <c r="K65" s="69"/>
      <c r="L65" s="69"/>
    </row>
    <row r="66" spans="1:12" ht="15.6" customHeight="1" x14ac:dyDescent="0.2">
      <c r="J66" s="69"/>
      <c r="K66" s="69"/>
      <c r="L66" s="69"/>
    </row>
    <row r="67" spans="1:12" ht="15.6" customHeight="1" x14ac:dyDescent="0.2">
      <c r="J67" s="69"/>
      <c r="K67" s="69"/>
      <c r="L67" s="69"/>
    </row>
    <row r="68" spans="1:12" ht="15.6" customHeight="1" x14ac:dyDescent="0.2">
      <c r="J68" s="69"/>
      <c r="K68" s="69"/>
      <c r="L68" s="69"/>
    </row>
    <row r="69" spans="1:12" ht="15.6" customHeight="1" x14ac:dyDescent="0.2">
      <c r="J69"/>
      <c r="K69"/>
      <c r="L69"/>
    </row>
    <row r="70" spans="1:12" ht="15.6" customHeight="1" x14ac:dyDescent="0.2">
      <c r="J70"/>
      <c r="K70"/>
      <c r="L70"/>
    </row>
    <row r="71" spans="1:12" ht="15.6" customHeight="1" x14ac:dyDescent="0.2">
      <c r="J71"/>
      <c r="K71"/>
      <c r="L71"/>
    </row>
    <row r="72" spans="1:12" ht="15.6" customHeight="1" x14ac:dyDescent="0.2">
      <c r="A72"/>
      <c r="B72"/>
      <c r="C72"/>
      <c r="D72"/>
      <c r="E72"/>
      <c r="F72"/>
      <c r="H72"/>
      <c r="I72"/>
      <c r="J72"/>
      <c r="K72"/>
      <c r="L72"/>
    </row>
    <row r="73" spans="1:12" ht="15.6" customHeight="1" x14ac:dyDescent="0.2">
      <c r="A73"/>
      <c r="B73"/>
      <c r="C73"/>
      <c r="D73"/>
      <c r="E73"/>
      <c r="F73"/>
      <c r="H73"/>
      <c r="I73"/>
      <c r="J73"/>
      <c r="K73"/>
      <c r="L73"/>
    </row>
    <row r="74" spans="1:12" ht="15.6" customHeight="1" x14ac:dyDescent="0.2">
      <c r="A74"/>
      <c r="B74"/>
      <c r="C74"/>
      <c r="D74"/>
      <c r="E74"/>
      <c r="F74"/>
      <c r="H74"/>
      <c r="I74"/>
      <c r="J74"/>
      <c r="K74"/>
      <c r="L74"/>
    </row>
    <row r="75" spans="1:12" ht="15.6" customHeight="1" x14ac:dyDescent="0.2">
      <c r="A75"/>
      <c r="B75"/>
      <c r="C75"/>
      <c r="D75"/>
      <c r="E75"/>
      <c r="F75"/>
      <c r="H75"/>
      <c r="I75"/>
      <c r="J75"/>
      <c r="K75"/>
      <c r="L75"/>
    </row>
    <row r="76" spans="1:12" ht="15.6" customHeight="1" x14ac:dyDescent="0.2">
      <c r="A76"/>
      <c r="B76"/>
      <c r="C76"/>
      <c r="D76"/>
      <c r="E76"/>
      <c r="F76"/>
      <c r="H76"/>
      <c r="I76"/>
      <c r="J76"/>
      <c r="K76"/>
      <c r="L76"/>
    </row>
    <row r="77" spans="1:12" ht="15.6" customHeight="1" x14ac:dyDescent="0.2">
      <c r="A77"/>
      <c r="B77"/>
      <c r="C77"/>
      <c r="D77"/>
      <c r="E77"/>
      <c r="F77"/>
      <c r="H77"/>
      <c r="I77"/>
      <c r="J77"/>
      <c r="K77"/>
      <c r="L77"/>
    </row>
    <row r="78" spans="1:12" ht="15.6" customHeight="1" x14ac:dyDescent="0.2">
      <c r="A78"/>
      <c r="B78"/>
      <c r="C78"/>
      <c r="D78"/>
      <c r="E78"/>
      <c r="F78"/>
      <c r="H78"/>
      <c r="I78"/>
      <c r="J78"/>
      <c r="K78"/>
      <c r="L78"/>
    </row>
    <row r="79" spans="1:12" ht="15.6" customHeight="1" x14ac:dyDescent="0.2">
      <c r="A79"/>
      <c r="B79"/>
      <c r="C79"/>
      <c r="D79"/>
      <c r="E79"/>
      <c r="F79"/>
      <c r="H79"/>
      <c r="I79"/>
      <c r="J79"/>
      <c r="K79"/>
      <c r="L79"/>
    </row>
    <row r="80" spans="1:12" ht="15.6" customHeight="1" x14ac:dyDescent="0.2">
      <c r="A80"/>
      <c r="B80"/>
      <c r="C80"/>
      <c r="D80"/>
      <c r="E80"/>
      <c r="F80"/>
      <c r="H80"/>
      <c r="I80"/>
      <c r="J80"/>
      <c r="K80"/>
      <c r="L80"/>
    </row>
    <row r="81" spans="1:12" ht="15.6" customHeight="1" x14ac:dyDescent="0.2">
      <c r="A81"/>
      <c r="B81"/>
      <c r="C81"/>
      <c r="D81"/>
      <c r="E81"/>
      <c r="F81"/>
      <c r="H81"/>
      <c r="I81"/>
      <c r="J81"/>
      <c r="K81"/>
      <c r="L81"/>
    </row>
    <row r="82" spans="1:12" ht="15.6" customHeight="1" x14ac:dyDescent="0.2">
      <c r="A82"/>
      <c r="B82"/>
      <c r="C82"/>
      <c r="D82"/>
      <c r="E82"/>
      <c r="F82"/>
      <c r="H82"/>
      <c r="I82"/>
      <c r="J82"/>
      <c r="K82"/>
      <c r="L82"/>
    </row>
    <row r="83" spans="1:12" ht="15.6" customHeight="1" x14ac:dyDescent="0.2">
      <c r="A83"/>
      <c r="B83"/>
      <c r="C83"/>
      <c r="D83"/>
      <c r="E83"/>
      <c r="F83"/>
      <c r="H83"/>
      <c r="I83"/>
      <c r="J83"/>
      <c r="K83"/>
      <c r="L83"/>
    </row>
    <row r="84" spans="1:12" ht="15.6" customHeight="1" x14ac:dyDescent="0.2">
      <c r="A84"/>
      <c r="B84"/>
      <c r="C84"/>
      <c r="D84"/>
      <c r="E84"/>
      <c r="F84"/>
      <c r="H84"/>
      <c r="I84"/>
      <c r="J84"/>
      <c r="K84"/>
      <c r="L84"/>
    </row>
    <row r="85" spans="1:12" ht="15.6" customHeight="1" x14ac:dyDescent="0.2">
      <c r="A85"/>
      <c r="B85"/>
      <c r="C85"/>
      <c r="D85"/>
      <c r="E85"/>
      <c r="F85"/>
      <c r="H85"/>
      <c r="I85"/>
      <c r="J85"/>
      <c r="K85"/>
      <c r="L85"/>
    </row>
    <row r="86" spans="1:12" ht="15.6" customHeight="1" x14ac:dyDescent="0.2">
      <c r="A86"/>
      <c r="B86"/>
      <c r="C86"/>
      <c r="D86"/>
      <c r="E86"/>
      <c r="F86"/>
      <c r="H86"/>
      <c r="I86"/>
      <c r="J86"/>
      <c r="K86"/>
      <c r="L86"/>
    </row>
    <row r="87" spans="1:12" ht="15.6" customHeight="1" x14ac:dyDescent="0.2">
      <c r="A87"/>
      <c r="B87"/>
      <c r="C87"/>
      <c r="D87"/>
      <c r="E87"/>
      <c r="F87"/>
      <c r="H87"/>
      <c r="I87"/>
      <c r="J87"/>
      <c r="K87"/>
      <c r="L87"/>
    </row>
    <row r="88" spans="1:12" ht="15.6" customHeight="1" x14ac:dyDescent="0.2">
      <c r="A88"/>
      <c r="B88"/>
      <c r="C88"/>
      <c r="D88"/>
      <c r="E88"/>
      <c r="F88"/>
      <c r="H88"/>
      <c r="I88"/>
      <c r="J88"/>
      <c r="K88"/>
      <c r="L88"/>
    </row>
    <row r="89" spans="1:12" ht="15.6" customHeight="1" x14ac:dyDescent="0.2">
      <c r="A89"/>
      <c r="B89"/>
      <c r="C89"/>
      <c r="D89"/>
      <c r="E89"/>
      <c r="F89"/>
      <c r="H89"/>
      <c r="I89"/>
      <c r="J89"/>
      <c r="K89"/>
      <c r="L89"/>
    </row>
    <row r="90" spans="1:12" ht="15.6" customHeight="1" x14ac:dyDescent="0.2">
      <c r="A90"/>
      <c r="B90"/>
      <c r="C90"/>
      <c r="D90"/>
      <c r="E90"/>
      <c r="F90"/>
      <c r="H90"/>
      <c r="I90"/>
      <c r="J90"/>
      <c r="K90"/>
      <c r="L90"/>
    </row>
    <row r="91" spans="1:12" ht="15.6" customHeight="1" x14ac:dyDescent="0.2">
      <c r="A91"/>
      <c r="B91"/>
      <c r="C91"/>
      <c r="D91"/>
      <c r="E91"/>
      <c r="F91"/>
      <c r="H91"/>
      <c r="I91"/>
      <c r="J91"/>
      <c r="K91"/>
      <c r="L91"/>
    </row>
    <row r="92" spans="1:12" ht="15.6" customHeight="1" x14ac:dyDescent="0.2">
      <c r="A92"/>
      <c r="B92"/>
      <c r="C92"/>
      <c r="D92"/>
      <c r="E92"/>
      <c r="F92"/>
      <c r="H92"/>
      <c r="I92"/>
      <c r="J92"/>
      <c r="K92"/>
      <c r="L92"/>
    </row>
    <row r="93" spans="1:12" ht="15.6" customHeight="1" x14ac:dyDescent="0.2">
      <c r="A93"/>
      <c r="B93"/>
      <c r="C93"/>
      <c r="D93"/>
      <c r="E93"/>
      <c r="F93"/>
      <c r="H93"/>
      <c r="I93"/>
      <c r="J93"/>
      <c r="K93"/>
      <c r="L93"/>
    </row>
    <row r="94" spans="1:12" ht="15.6" customHeight="1" x14ac:dyDescent="0.2">
      <c r="A94"/>
      <c r="B94"/>
      <c r="C94"/>
      <c r="D94"/>
      <c r="E94"/>
      <c r="F94"/>
      <c r="H94"/>
      <c r="I94"/>
      <c r="J94"/>
      <c r="K94"/>
      <c r="L94"/>
    </row>
    <row r="95" spans="1:12" ht="15.6" customHeight="1" x14ac:dyDescent="0.2">
      <c r="A95"/>
      <c r="B95"/>
      <c r="C95"/>
      <c r="D95"/>
      <c r="E95"/>
      <c r="F95"/>
      <c r="H95"/>
      <c r="I95"/>
      <c r="J95"/>
      <c r="K95"/>
      <c r="L95"/>
    </row>
    <row r="96" spans="1:12" ht="15.6" customHeight="1" x14ac:dyDescent="0.2">
      <c r="A96"/>
      <c r="B96"/>
      <c r="C96"/>
      <c r="D96"/>
      <c r="E96"/>
      <c r="F96"/>
      <c r="H96"/>
      <c r="I96"/>
      <c r="J96"/>
      <c r="K96"/>
      <c r="L96"/>
    </row>
    <row r="97" spans="1:12" ht="15.6" customHeight="1" x14ac:dyDescent="0.2">
      <c r="A97"/>
      <c r="B97"/>
      <c r="C97"/>
      <c r="D97"/>
      <c r="E97"/>
      <c r="F97"/>
      <c r="H97"/>
      <c r="I97"/>
      <c r="J97"/>
      <c r="K97"/>
      <c r="L97"/>
    </row>
    <row r="98" spans="1:12" ht="15.6" customHeight="1" x14ac:dyDescent="0.2">
      <c r="A98"/>
      <c r="B98"/>
      <c r="C98"/>
      <c r="D98"/>
      <c r="E98"/>
      <c r="F98"/>
      <c r="K98"/>
    </row>
    <row r="99" spans="1:12" ht="15.6" customHeight="1" x14ac:dyDescent="0.2">
      <c r="A99"/>
      <c r="B99"/>
      <c r="C99"/>
      <c r="D99"/>
      <c r="E99"/>
      <c r="F99"/>
      <c r="K99"/>
    </row>
    <row r="100" spans="1:12" ht="15.6" customHeight="1" x14ac:dyDescent="0.2">
      <c r="A100"/>
      <c r="B100"/>
      <c r="C100"/>
      <c r="D100"/>
      <c r="E100"/>
      <c r="F100"/>
      <c r="H100" s="68"/>
      <c r="I100"/>
      <c r="J100"/>
      <c r="K100"/>
    </row>
    <row r="101" spans="1:12" ht="15.6" customHeight="1" x14ac:dyDescent="0.2">
      <c r="A101"/>
      <c r="B101"/>
      <c r="C101"/>
      <c r="D101"/>
      <c r="E101"/>
      <c r="F101"/>
      <c r="H101"/>
      <c r="I101"/>
      <c r="J101"/>
      <c r="K101"/>
    </row>
    <row r="102" spans="1:12" ht="15.6" customHeight="1" x14ac:dyDescent="0.2">
      <c r="A102"/>
      <c r="B102"/>
      <c r="C102"/>
      <c r="D102"/>
      <c r="E102"/>
      <c r="F102"/>
      <c r="H102"/>
      <c r="I102"/>
      <c r="J102"/>
      <c r="K102"/>
    </row>
    <row r="103" spans="1:12" ht="15.6" customHeight="1" x14ac:dyDescent="0.2">
      <c r="A103"/>
      <c r="B103"/>
      <c r="C103"/>
      <c r="D103"/>
      <c r="E103"/>
      <c r="F103"/>
      <c r="H103"/>
      <c r="I103"/>
      <c r="J103"/>
      <c r="K103"/>
    </row>
    <row r="104" spans="1:12" ht="15.6" customHeight="1" x14ac:dyDescent="0.2">
      <c r="A104"/>
      <c r="B104"/>
      <c r="C104"/>
      <c r="D104"/>
      <c r="E104"/>
      <c r="F104"/>
      <c r="H104"/>
      <c r="I104" s="69"/>
      <c r="J104" s="69"/>
      <c r="K104" s="69"/>
    </row>
    <row r="105" spans="1:12" ht="15.6" customHeight="1" x14ac:dyDescent="0.2">
      <c r="A105"/>
      <c r="B105"/>
      <c r="C105"/>
      <c r="D105"/>
      <c r="E105"/>
      <c r="F105"/>
      <c r="H105"/>
      <c r="I105" s="69"/>
      <c r="J105" s="69"/>
      <c r="K105" s="69"/>
    </row>
    <row r="106" spans="1:12" ht="15.6" customHeight="1" x14ac:dyDescent="0.2">
      <c r="D106"/>
      <c r="E106"/>
      <c r="F106"/>
      <c r="H106"/>
      <c r="I106" s="69"/>
      <c r="J106" s="69"/>
      <c r="K106" s="69"/>
    </row>
    <row r="107" spans="1:12" ht="15.6" customHeight="1" x14ac:dyDescent="0.2">
      <c r="D107"/>
      <c r="E107"/>
      <c r="F107"/>
      <c r="H107"/>
      <c r="I107"/>
      <c r="J107"/>
      <c r="K107"/>
    </row>
    <row r="108" spans="1:12" ht="15.6" customHeight="1" x14ac:dyDescent="0.2">
      <c r="A108" s="78"/>
      <c r="B108"/>
      <c r="C108"/>
      <c r="D108"/>
      <c r="E108"/>
      <c r="F108"/>
      <c r="H108"/>
      <c r="I108"/>
      <c r="J108"/>
      <c r="K108"/>
    </row>
    <row r="109" spans="1:12" ht="15.6" customHeight="1" x14ac:dyDescent="0.2">
      <c r="A109"/>
      <c r="B109"/>
      <c r="C109"/>
      <c r="D109"/>
      <c r="E109"/>
      <c r="F109"/>
      <c r="H109"/>
      <c r="I109"/>
      <c r="J109"/>
      <c r="K109"/>
    </row>
    <row r="110" spans="1:12" ht="15.6" customHeight="1" x14ac:dyDescent="0.2">
      <c r="A110"/>
      <c r="B110"/>
      <c r="C110"/>
      <c r="D110"/>
      <c r="E110"/>
      <c r="F110"/>
      <c r="H110"/>
      <c r="I110"/>
      <c r="J110"/>
      <c r="K110"/>
    </row>
    <row r="111" spans="1:12" ht="15.6" customHeight="1" x14ac:dyDescent="0.2">
      <c r="A111"/>
      <c r="B111"/>
      <c r="C111"/>
      <c r="D111"/>
      <c r="E111"/>
      <c r="F111"/>
      <c r="H111"/>
      <c r="I111"/>
      <c r="J111"/>
      <c r="K111"/>
    </row>
    <row r="112" spans="1:12" ht="15.6" customHeight="1" x14ac:dyDescent="0.2">
      <c r="A112"/>
      <c r="B112"/>
      <c r="C112"/>
      <c r="D112"/>
      <c r="E112"/>
      <c r="F112"/>
    </row>
    <row r="113" spans="1:11" ht="15.6" customHeight="1" x14ac:dyDescent="0.2">
      <c r="A113"/>
      <c r="B113"/>
      <c r="C113"/>
      <c r="D113"/>
      <c r="E113"/>
      <c r="F113"/>
    </row>
    <row r="114" spans="1:11" ht="15.6" customHeight="1" x14ac:dyDescent="0.2">
      <c r="A114"/>
      <c r="B114"/>
      <c r="C114"/>
      <c r="D114"/>
      <c r="E114"/>
      <c r="F114"/>
      <c r="H114" s="68"/>
      <c r="I114"/>
      <c r="J114"/>
      <c r="K114"/>
    </row>
    <row r="115" spans="1:11" ht="15.6" customHeight="1" x14ac:dyDescent="0.2">
      <c r="A115"/>
      <c r="B115"/>
      <c r="C115"/>
      <c r="D115"/>
      <c r="E115"/>
      <c r="F115"/>
      <c r="H115"/>
      <c r="I115"/>
      <c r="J115"/>
      <c r="K115"/>
    </row>
    <row r="116" spans="1:11" ht="15.6" customHeight="1" x14ac:dyDescent="0.2">
      <c r="A116"/>
      <c r="B116"/>
      <c r="C116"/>
      <c r="D116"/>
      <c r="E116"/>
      <c r="F116"/>
      <c r="H116"/>
      <c r="I116"/>
      <c r="J116"/>
      <c r="K116"/>
    </row>
    <row r="117" spans="1:11" ht="15.6" customHeight="1" x14ac:dyDescent="0.2">
      <c r="A117"/>
      <c r="B117"/>
      <c r="C117"/>
      <c r="D117"/>
      <c r="E117"/>
      <c r="F117"/>
      <c r="H117"/>
      <c r="I117"/>
      <c r="J117" s="69"/>
      <c r="K117" s="69"/>
    </row>
    <row r="118" spans="1:11" ht="15.6" customHeight="1" x14ac:dyDescent="0.2">
      <c r="A118"/>
      <c r="B118"/>
      <c r="C118"/>
      <c r="D118"/>
      <c r="E118"/>
      <c r="F118"/>
      <c r="H118"/>
      <c r="I118"/>
      <c r="J118" s="69"/>
      <c r="K118" s="69"/>
    </row>
    <row r="119" spans="1:11" ht="15.6" customHeight="1" x14ac:dyDescent="0.2">
      <c r="A119"/>
      <c r="B119"/>
      <c r="C119"/>
      <c r="D119"/>
      <c r="E119"/>
      <c r="F119"/>
      <c r="H119"/>
      <c r="I119"/>
      <c r="J119" s="69"/>
      <c r="K119" s="69"/>
    </row>
    <row r="120" spans="1:11" ht="15.6" customHeight="1" x14ac:dyDescent="0.2">
      <c r="A120"/>
      <c r="B120"/>
      <c r="C120"/>
      <c r="D120"/>
      <c r="E120"/>
      <c r="F120"/>
      <c r="H120"/>
      <c r="I120"/>
      <c r="J120"/>
      <c r="K120"/>
    </row>
    <row r="121" spans="1:11" ht="15.6" customHeight="1" x14ac:dyDescent="0.2">
      <c r="A121"/>
      <c r="B121"/>
      <c r="C121"/>
      <c r="D121"/>
      <c r="E121"/>
      <c r="F121"/>
      <c r="G121"/>
      <c r="H121"/>
      <c r="I121"/>
      <c r="J121"/>
      <c r="K121"/>
    </row>
    <row r="122" spans="1:11" ht="15.6" customHeight="1" x14ac:dyDescent="0.2">
      <c r="A122"/>
      <c r="B122"/>
      <c r="C122"/>
      <c r="D122"/>
      <c r="E122"/>
      <c r="F122"/>
      <c r="G122"/>
      <c r="H122"/>
      <c r="I122"/>
      <c r="J122"/>
      <c r="K122"/>
    </row>
    <row r="123" spans="1:11" ht="15.6" customHeight="1" x14ac:dyDescent="0.2">
      <c r="A123"/>
      <c r="B123"/>
      <c r="C123"/>
      <c r="D123"/>
      <c r="E123"/>
      <c r="F123"/>
      <c r="G123"/>
      <c r="H123"/>
      <c r="I123" s="69"/>
      <c r="J123" s="69"/>
    </row>
    <row r="124" spans="1:11" ht="15.6" customHeight="1" x14ac:dyDescent="0.2">
      <c r="A124"/>
      <c r="B124" s="69"/>
      <c r="C124" s="69"/>
      <c r="D124"/>
      <c r="E124"/>
      <c r="F124"/>
      <c r="G124"/>
      <c r="H124"/>
      <c r="I124" s="69"/>
      <c r="J124" s="69"/>
    </row>
    <row r="125" spans="1:11" ht="15.6" customHeight="1" x14ac:dyDescent="0.2">
      <c r="A125"/>
      <c r="B125"/>
      <c r="C125"/>
      <c r="D125"/>
      <c r="F125"/>
      <c r="G125"/>
      <c r="H125"/>
      <c r="I125"/>
      <c r="J125"/>
    </row>
    <row r="126" spans="1:11" ht="15.6" customHeight="1" x14ac:dyDescent="0.2">
      <c r="A126"/>
      <c r="B126"/>
      <c r="C126"/>
      <c r="D126"/>
      <c r="F126"/>
      <c r="G126"/>
      <c r="H126"/>
      <c r="I126"/>
      <c r="J126"/>
    </row>
    <row r="127" spans="1:11" ht="15.6" customHeight="1" x14ac:dyDescent="0.2">
      <c r="A127"/>
      <c r="B127"/>
      <c r="C127"/>
      <c r="D127"/>
      <c r="F127"/>
      <c r="G127"/>
      <c r="H127"/>
      <c r="I127"/>
      <c r="J127"/>
    </row>
    <row r="128" spans="1:11" ht="15.6" customHeight="1" x14ac:dyDescent="0.2">
      <c r="A128"/>
      <c r="B128" s="69"/>
      <c r="C128" s="69"/>
      <c r="D128"/>
      <c r="F128"/>
      <c r="G128"/>
      <c r="H128"/>
      <c r="I128"/>
      <c r="J128"/>
    </row>
    <row r="129" spans="1:10" ht="15.6" customHeight="1" x14ac:dyDescent="0.2">
      <c r="A129"/>
      <c r="B129" s="69"/>
      <c r="C129" s="69"/>
      <c r="D129"/>
      <c r="F129"/>
      <c r="G129"/>
      <c r="H129"/>
      <c r="I129"/>
      <c r="J129"/>
    </row>
    <row r="130" spans="1:10" ht="15.6" customHeight="1" x14ac:dyDescent="0.2">
      <c r="A130"/>
      <c r="B130" s="69"/>
      <c r="C130" s="69"/>
      <c r="D130"/>
      <c r="F130"/>
    </row>
    <row r="131" spans="1:10" ht="15.6" customHeight="1" x14ac:dyDescent="0.2">
      <c r="A131"/>
      <c r="B131"/>
      <c r="C131"/>
      <c r="D131"/>
      <c r="F131"/>
    </row>
    <row r="132" spans="1:10" ht="15.6" customHeight="1" x14ac:dyDescent="0.2">
      <c r="A132"/>
      <c r="B132" s="69"/>
      <c r="C132" s="69"/>
      <c r="D132"/>
      <c r="F132"/>
    </row>
    <row r="133" spans="1:10" ht="15.6" customHeight="1" x14ac:dyDescent="0.2">
      <c r="A133"/>
      <c r="B133" s="69"/>
      <c r="C133" s="69"/>
      <c r="D133"/>
      <c r="F133"/>
    </row>
    <row r="134" spans="1:10" ht="15.6" customHeight="1" x14ac:dyDescent="0.2">
      <c r="A134"/>
      <c r="B134" s="69"/>
      <c r="C134" s="69"/>
      <c r="D134"/>
      <c r="F134"/>
    </row>
    <row r="135" spans="1:10" ht="15.6" customHeight="1" x14ac:dyDescent="0.2">
      <c r="A135"/>
      <c r="B135"/>
      <c r="C135"/>
      <c r="D135"/>
      <c r="F135"/>
    </row>
    <row r="136" spans="1:10" ht="15.6" customHeight="1" x14ac:dyDescent="0.2">
      <c r="A136"/>
      <c r="B136" s="69"/>
      <c r="C136" s="69"/>
      <c r="D136"/>
      <c r="F136"/>
    </row>
    <row r="137" spans="1:10" ht="15.6" customHeight="1" x14ac:dyDescent="0.2">
      <c r="A137"/>
      <c r="B137" s="69"/>
      <c r="C137" s="69"/>
      <c r="D137"/>
      <c r="F137"/>
    </row>
  </sheetData>
  <mergeCells count="1">
    <mergeCell ref="G51:G52"/>
  </mergeCells>
  <phoneticPr fontId="0" type="noConversion"/>
  <hyperlinks>
    <hyperlink ref="A2" location="Innhold!A8" display="Tilbake til innholdsfortegnelsen" xr:uid="{00000000-0004-0000-0200-000000000000}"/>
  </hyperlinks>
  <pageMargins left="0.78740157480314965" right="0.59055118110236227" top="0.98425196850393704" bottom="0.19685039370078741" header="3.937007874015748E-2" footer="3.937007874015748E-2"/>
  <pageSetup paperSize="9" scale="9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24"/>
  <sheetViews>
    <sheetView showGridLines="0" showRowColHeaders="0" zoomScaleNormal="100" zoomScaleSheetLayoutView="75" workbookViewId="0"/>
  </sheetViews>
  <sheetFormatPr defaultColWidth="11.42578125" defaultRowHeight="12.75" x14ac:dyDescent="0.2"/>
  <cols>
    <col min="1" max="1" width="26.42578125" style="163" customWidth="1"/>
    <col min="2" max="2" width="8.140625" style="163" customWidth="1"/>
    <col min="3" max="4" width="10.42578125" style="163" customWidth="1"/>
    <col min="5" max="5" width="9.85546875" style="163" customWidth="1"/>
    <col min="6" max="6" width="1.5703125" style="163" customWidth="1"/>
    <col min="7" max="7" width="7.5703125" style="163" customWidth="1"/>
    <col min="8" max="8" width="8.85546875" style="163" customWidth="1"/>
    <col min="9" max="21" width="11.42578125" style="163" customWidth="1"/>
    <col min="22" max="22" width="15.42578125" style="163" customWidth="1"/>
    <col min="23" max="16384" width="11.42578125" style="163"/>
  </cols>
  <sheetData>
    <row r="1" spans="1:36" s="1" customFormat="1" ht="5.25" customHeight="1" x14ac:dyDescent="0.2"/>
    <row r="2" spans="1:36" s="1" customFormat="1" x14ac:dyDescent="0.2">
      <c r="A2" s="194" t="s">
        <v>0</v>
      </c>
      <c r="B2" s="2"/>
      <c r="C2" s="2"/>
      <c r="D2" s="2"/>
      <c r="E2" s="2"/>
      <c r="F2" s="2"/>
      <c r="G2" s="2"/>
    </row>
    <row r="3" spans="1:36" s="1" customFormat="1" ht="6" customHeight="1" x14ac:dyDescent="0.2">
      <c r="A3" s="195"/>
      <c r="B3" s="2"/>
      <c r="C3" s="2"/>
      <c r="D3" s="2"/>
      <c r="E3" s="2"/>
      <c r="F3" s="2"/>
      <c r="G3" s="2"/>
    </row>
    <row r="4" spans="1:36" s="1" customFormat="1" ht="12.75" customHeight="1" x14ac:dyDescent="0.2">
      <c r="A4" s="201" t="s">
        <v>90</v>
      </c>
      <c r="B4" s="2"/>
      <c r="C4" s="2"/>
      <c r="D4" s="2"/>
      <c r="E4" s="2"/>
      <c r="F4" s="2"/>
      <c r="G4" s="2"/>
      <c r="H4" s="67"/>
    </row>
    <row r="5" spans="1:36" s="1" customFormat="1" ht="12.75" customHeight="1" x14ac:dyDescent="0.2">
      <c r="A5" s="201"/>
      <c r="B5" s="2"/>
      <c r="C5" s="2"/>
      <c r="D5" s="2"/>
      <c r="E5" s="2"/>
      <c r="F5" s="2"/>
      <c r="G5" s="2"/>
      <c r="H5" s="67"/>
    </row>
    <row r="6" spans="1:36" s="1" customFormat="1" ht="15.75" x14ac:dyDescent="0.25">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182</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s="1" customFormat="1" ht="15.75" x14ac:dyDescent="0.25">
      <c r="A7" s="195"/>
      <c r="B7" s="2"/>
      <c r="C7" s="2"/>
      <c r="D7" s="2"/>
      <c r="E7" s="2"/>
      <c r="F7" s="2"/>
      <c r="G7" s="2"/>
      <c r="H7" s="67"/>
      <c r="V7" s="88"/>
      <c r="AJ7" s="88"/>
    </row>
    <row r="8" spans="1:36" s="1" customFormat="1" x14ac:dyDescent="0.2">
      <c r="A8" s="195"/>
      <c r="B8" s="2"/>
      <c r="C8" s="2"/>
      <c r="D8" s="2"/>
      <c r="E8" s="2"/>
      <c r="F8" s="2"/>
      <c r="G8" s="2"/>
      <c r="H8" s="67"/>
    </row>
    <row r="9" spans="1:36" s="1" customFormat="1" x14ac:dyDescent="0.2">
      <c r="A9" s="195"/>
      <c r="B9" s="2"/>
      <c r="C9" s="2"/>
      <c r="D9" s="2"/>
      <c r="E9" s="2"/>
      <c r="F9" s="2"/>
      <c r="G9" s="2"/>
      <c r="H9" s="67"/>
    </row>
    <row r="10" spans="1:36" s="1" customFormat="1" x14ac:dyDescent="0.2">
      <c r="A10" s="195"/>
      <c r="B10" s="2"/>
      <c r="C10" s="2"/>
      <c r="D10" s="2"/>
      <c r="E10" s="2"/>
      <c r="F10" s="2"/>
      <c r="G10" s="2"/>
      <c r="H10" s="67"/>
    </row>
    <row r="11" spans="1:36" s="1" customFormat="1" x14ac:dyDescent="0.2">
      <c r="A11" s="195"/>
      <c r="B11" s="2"/>
      <c r="C11" s="2"/>
      <c r="D11" s="2"/>
      <c r="E11" s="2"/>
      <c r="F11" s="2"/>
      <c r="G11" s="2"/>
      <c r="H11" s="67"/>
    </row>
    <row r="12" spans="1:36" s="1" customFormat="1" x14ac:dyDescent="0.2">
      <c r="A12" s="195"/>
      <c r="B12" s="2"/>
      <c r="C12" s="2"/>
      <c r="D12" s="2"/>
      <c r="E12" s="2"/>
      <c r="F12" s="2"/>
      <c r="G12" s="2"/>
      <c r="H12" s="67"/>
    </row>
    <row r="13" spans="1:36" s="1" customFormat="1" x14ac:dyDescent="0.2">
      <c r="A13" s="195"/>
      <c r="B13" s="2"/>
      <c r="C13" s="2"/>
      <c r="D13" s="2"/>
      <c r="E13" s="2"/>
      <c r="F13" s="2"/>
      <c r="G13" s="2"/>
      <c r="H13" s="67"/>
    </row>
    <row r="14" spans="1:36" s="1" customFormat="1" x14ac:dyDescent="0.2">
      <c r="A14" s="195"/>
      <c r="B14" s="2"/>
      <c r="C14" s="2"/>
      <c r="D14" s="2"/>
      <c r="E14" s="2"/>
      <c r="F14" s="2"/>
      <c r="G14" s="2"/>
      <c r="H14" s="67"/>
    </row>
    <row r="15" spans="1:36" s="1" customFormat="1" x14ac:dyDescent="0.2">
      <c r="A15" s="195"/>
      <c r="B15" s="2"/>
      <c r="C15" s="2"/>
      <c r="D15" s="2"/>
      <c r="E15" s="2"/>
      <c r="F15" s="2"/>
      <c r="G15" s="2"/>
      <c r="H15" s="67"/>
    </row>
    <row r="16" spans="1:36" s="1" customFormat="1" x14ac:dyDescent="0.2">
      <c r="A16" s="195"/>
      <c r="B16" s="2"/>
      <c r="C16" s="2"/>
      <c r="D16" s="2"/>
      <c r="E16" s="2"/>
      <c r="F16" s="2"/>
      <c r="G16" s="2"/>
      <c r="H16" s="67"/>
    </row>
    <row r="17" spans="1:30" s="1" customFormat="1" x14ac:dyDescent="0.2">
      <c r="A17" s="195"/>
      <c r="B17" s="2"/>
      <c r="C17" s="2"/>
      <c r="D17" s="2"/>
      <c r="E17" s="2"/>
      <c r="F17" s="2"/>
      <c r="G17" s="2"/>
      <c r="H17" s="67"/>
    </row>
    <row r="18" spans="1:30" s="1" customFormat="1" x14ac:dyDescent="0.2">
      <c r="A18" s="195"/>
      <c r="B18" s="2"/>
      <c r="C18" s="2"/>
      <c r="D18" s="2"/>
      <c r="E18" s="2"/>
      <c r="F18" s="2"/>
      <c r="G18" s="2"/>
      <c r="H18" s="67"/>
    </row>
    <row r="19" spans="1:30" s="1" customFormat="1" x14ac:dyDescent="0.2">
      <c r="A19" s="195"/>
      <c r="B19" s="2"/>
      <c r="C19" s="2"/>
      <c r="D19" s="2"/>
      <c r="E19" s="2"/>
      <c r="F19" s="2"/>
      <c r="G19" s="2"/>
      <c r="H19" s="67"/>
    </row>
    <row r="20" spans="1:30" s="1" customFormat="1" x14ac:dyDescent="0.2">
      <c r="A20" s="195"/>
      <c r="B20" s="2"/>
      <c r="C20" s="2"/>
      <c r="D20" s="2"/>
      <c r="E20" s="2"/>
      <c r="F20" s="2"/>
      <c r="G20" s="2"/>
      <c r="H20" s="67"/>
    </row>
    <row r="21" spans="1:30" s="1" customFormat="1" x14ac:dyDescent="0.2">
      <c r="A21" s="195"/>
      <c r="B21" s="2"/>
      <c r="C21" s="2"/>
      <c r="D21" s="2"/>
      <c r="E21" s="2"/>
      <c r="F21" s="2"/>
      <c r="G21" s="2"/>
      <c r="H21" s="67"/>
    </row>
    <row r="22" spans="1:30" s="1" customFormat="1" x14ac:dyDescent="0.2">
      <c r="A22" s="195"/>
      <c r="B22" s="2"/>
      <c r="C22" s="2"/>
      <c r="D22" s="2"/>
      <c r="E22" s="2"/>
      <c r="F22" s="2"/>
      <c r="G22" s="2"/>
      <c r="H22" s="67"/>
    </row>
    <row r="23" spans="1:30" s="1" customFormat="1" x14ac:dyDescent="0.2">
      <c r="A23" s="195"/>
      <c r="B23" s="2"/>
      <c r="C23" s="2"/>
      <c r="D23" s="2"/>
      <c r="E23" s="2"/>
      <c r="F23" s="2"/>
      <c r="G23" s="2"/>
      <c r="H23" s="67"/>
    </row>
    <row r="24" spans="1:30" s="1" customFormat="1" x14ac:dyDescent="0.2">
      <c r="A24" s="195"/>
      <c r="B24" s="2"/>
      <c r="C24" s="2"/>
      <c r="D24" s="2"/>
      <c r="E24" s="2"/>
      <c r="F24" s="2"/>
      <c r="G24" s="2"/>
      <c r="H24" s="67"/>
    </row>
    <row r="25" spans="1:30" s="1" customFormat="1" x14ac:dyDescent="0.2">
      <c r="A25" s="195"/>
      <c r="B25" s="2"/>
      <c r="C25" s="2"/>
      <c r="D25" s="2"/>
      <c r="E25" s="2"/>
      <c r="F25" s="2"/>
      <c r="G25" s="2"/>
      <c r="H25" s="67"/>
    </row>
    <row r="26" spans="1:30" s="1" customFormat="1" x14ac:dyDescent="0.2">
      <c r="A26" s="195"/>
      <c r="B26" s="2"/>
      <c r="C26" s="2"/>
      <c r="D26" s="2"/>
      <c r="E26" s="2"/>
      <c r="F26" s="2"/>
      <c r="G26" s="2"/>
      <c r="H26" s="67"/>
    </row>
    <row r="27" spans="1:30" s="1" customFormat="1" x14ac:dyDescent="0.2">
      <c r="A27" s="195"/>
      <c r="B27" s="2"/>
      <c r="C27" s="2"/>
      <c r="D27" s="2"/>
      <c r="E27" s="2"/>
      <c r="F27" s="2"/>
      <c r="G27" s="2"/>
      <c r="H27" s="67"/>
    </row>
    <row r="28" spans="1:30" s="1" customFormat="1" x14ac:dyDescent="0.2">
      <c r="A28" s="195"/>
      <c r="B28" s="2"/>
      <c r="C28" s="2"/>
      <c r="D28" s="2"/>
      <c r="E28" s="2"/>
      <c r="F28" s="2"/>
      <c r="G28" s="2"/>
      <c r="H28" s="67"/>
    </row>
    <row r="29" spans="1:30" s="1" customFormat="1" x14ac:dyDescent="0.2">
      <c r="A29" s="195"/>
      <c r="B29" s="2"/>
      <c r="C29" s="2"/>
      <c r="D29" s="2"/>
      <c r="E29" s="2"/>
      <c r="F29" s="2"/>
      <c r="G29" s="2"/>
      <c r="H29" s="67"/>
    </row>
    <row r="30" spans="1:30" s="1" customFormat="1" x14ac:dyDescent="0.2">
      <c r="A30" s="195"/>
      <c r="B30" s="2"/>
      <c r="C30" s="2"/>
      <c r="D30" s="2"/>
      <c r="E30" s="2"/>
      <c r="F30" s="2"/>
      <c r="G30" s="2"/>
      <c r="H30" s="67"/>
    </row>
    <row r="31" spans="1:30" s="1" customFormat="1" x14ac:dyDescent="0.2">
      <c r="A31" s="195"/>
      <c r="B31" s="2"/>
      <c r="C31" s="2"/>
      <c r="D31" s="2"/>
      <c r="E31" s="2"/>
      <c r="F31" s="2"/>
      <c r="G31" s="2"/>
      <c r="H31" s="67"/>
    </row>
    <row r="32" spans="1:30" s="1" customFormat="1" ht="15.75" x14ac:dyDescent="0.25">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2020</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s="1" customFormat="1" x14ac:dyDescent="0.2">
      <c r="A33" s="195"/>
      <c r="B33" s="2"/>
      <c r="C33" s="2"/>
      <c r="D33" s="2"/>
      <c r="E33" s="2"/>
      <c r="F33" s="2"/>
      <c r="G33" s="2"/>
      <c r="H33" s="67"/>
    </row>
    <row r="34" spans="1:8" s="1" customFormat="1" x14ac:dyDescent="0.2">
      <c r="A34" s="195"/>
      <c r="B34" s="2"/>
      <c r="C34" s="2"/>
      <c r="D34" s="2"/>
      <c r="E34" s="2"/>
      <c r="F34" s="2"/>
      <c r="G34" s="2"/>
      <c r="H34" s="67"/>
    </row>
    <row r="35" spans="1:8" s="1" customFormat="1" x14ac:dyDescent="0.2">
      <c r="A35" s="195"/>
      <c r="B35" s="2"/>
      <c r="C35" s="2"/>
      <c r="D35" s="2"/>
      <c r="E35" s="2"/>
      <c r="F35" s="2"/>
      <c r="G35" s="2"/>
      <c r="H35" s="67"/>
    </row>
    <row r="36" spans="1:8" s="1" customFormat="1" x14ac:dyDescent="0.2">
      <c r="A36" s="195"/>
      <c r="B36" s="2"/>
      <c r="C36" s="2"/>
      <c r="D36" s="2"/>
      <c r="E36" s="2"/>
      <c r="F36" s="2"/>
      <c r="G36" s="2"/>
      <c r="H36" s="67"/>
    </row>
    <row r="37" spans="1:8" s="1" customFormat="1" x14ac:dyDescent="0.2">
      <c r="A37" s="47"/>
      <c r="B37" s="48"/>
      <c r="C37" s="49"/>
      <c r="D37" s="49"/>
      <c r="E37" s="49"/>
      <c r="F37" s="49"/>
      <c r="G37" s="50"/>
      <c r="H37" s="51"/>
    </row>
    <row r="38" spans="1:8" s="1" customFormat="1" x14ac:dyDescent="0.2">
      <c r="A38" s="47"/>
      <c r="B38" s="48"/>
      <c r="C38" s="49"/>
      <c r="D38" s="49"/>
      <c r="E38" s="49"/>
      <c r="F38" s="49"/>
      <c r="G38" s="50"/>
      <c r="H38" s="51"/>
    </row>
    <row r="39" spans="1:8" s="1" customFormat="1" x14ac:dyDescent="0.2">
      <c r="A39" s="47"/>
      <c r="B39" s="48"/>
      <c r="C39" s="49"/>
      <c r="D39" s="49"/>
      <c r="E39" s="49"/>
      <c r="F39" s="49"/>
      <c r="G39" s="50"/>
      <c r="H39" s="51"/>
    </row>
    <row r="40" spans="1:8" s="1" customFormat="1" x14ac:dyDescent="0.2">
      <c r="A40" s="47"/>
      <c r="B40" s="48"/>
      <c r="C40" s="49"/>
      <c r="D40" s="49"/>
      <c r="E40" s="49"/>
      <c r="F40" s="49"/>
      <c r="G40" s="50"/>
      <c r="H40" s="51"/>
    </row>
    <row r="41" spans="1:8" s="1" customFormat="1" x14ac:dyDescent="0.2">
      <c r="A41" s="47"/>
      <c r="B41" s="48"/>
      <c r="C41" s="49"/>
      <c r="D41" s="49"/>
      <c r="E41" s="49"/>
      <c r="F41" s="49"/>
      <c r="G41" s="50"/>
      <c r="H41" s="51"/>
    </row>
    <row r="42" spans="1:8" s="1" customFormat="1" x14ac:dyDescent="0.2">
      <c r="A42" s="47"/>
      <c r="B42" s="48"/>
      <c r="C42" s="49"/>
      <c r="D42" s="49"/>
      <c r="E42" s="49"/>
      <c r="F42" s="49"/>
      <c r="G42" s="50"/>
      <c r="H42" s="51"/>
    </row>
    <row r="43" spans="1:8" s="1" customFormat="1" x14ac:dyDescent="0.2">
      <c r="A43" s="47"/>
      <c r="B43" s="48"/>
      <c r="C43" s="49"/>
      <c r="D43" s="49"/>
      <c r="E43" s="49"/>
      <c r="F43" s="49"/>
      <c r="G43" s="50"/>
      <c r="H43" s="51"/>
    </row>
    <row r="44" spans="1:8" s="1" customFormat="1" x14ac:dyDescent="0.2">
      <c r="A44" s="47"/>
      <c r="B44" s="48"/>
      <c r="C44" s="49"/>
      <c r="D44" s="49"/>
      <c r="E44" s="49"/>
      <c r="F44" s="49"/>
      <c r="G44" s="50"/>
      <c r="H44" s="51"/>
    </row>
    <row r="45" spans="1:8" s="1" customFormat="1" x14ac:dyDescent="0.2">
      <c r="A45" s="47"/>
      <c r="B45" s="48"/>
      <c r="C45" s="49"/>
      <c r="D45" s="49"/>
      <c r="E45" s="49"/>
      <c r="F45" s="49"/>
      <c r="G45" s="50"/>
      <c r="H45" s="51"/>
    </row>
    <row r="46" spans="1:8" s="1" customFormat="1" x14ac:dyDescent="0.2">
      <c r="A46" s="47"/>
      <c r="B46" s="48"/>
      <c r="C46" s="49"/>
      <c r="D46" s="49"/>
      <c r="E46" s="49"/>
      <c r="F46" s="49"/>
      <c r="G46" s="50"/>
      <c r="H46" s="51"/>
    </row>
    <row r="47" spans="1:8" s="1" customFormat="1" x14ac:dyDescent="0.2">
      <c r="A47" s="47"/>
      <c r="B47" s="48"/>
      <c r="C47" s="49"/>
      <c r="D47" s="49"/>
      <c r="E47" s="49"/>
      <c r="F47" s="49"/>
      <c r="G47" s="50"/>
      <c r="H47" s="51"/>
    </row>
    <row r="48" spans="1:8" s="1" customFormat="1" x14ac:dyDescent="0.2">
      <c r="A48" s="47"/>
      <c r="B48" s="48"/>
      <c r="C48" s="49"/>
      <c r="D48" s="49"/>
      <c r="E48" s="49"/>
      <c r="F48" s="49"/>
      <c r="G48" s="50"/>
      <c r="H48" s="51"/>
    </row>
    <row r="49" spans="1:36" s="1" customFormat="1" x14ac:dyDescent="0.2">
      <c r="A49" s="47"/>
      <c r="B49" s="48"/>
      <c r="C49" s="49"/>
      <c r="D49" s="49"/>
      <c r="E49" s="97"/>
      <c r="F49" s="49"/>
      <c r="G49" s="50"/>
      <c r="H49" s="51"/>
    </row>
    <row r="50" spans="1:36" s="1" customFormat="1" x14ac:dyDescent="0.2">
      <c r="A50" s="47"/>
      <c r="B50" s="48"/>
      <c r="C50" s="49"/>
      <c r="D50" s="49"/>
      <c r="E50" s="49"/>
      <c r="F50" s="49"/>
      <c r="G50" s="50"/>
      <c r="H50" s="51"/>
    </row>
    <row r="51" spans="1:36" s="1" customFormat="1" x14ac:dyDescent="0.2">
      <c r="A51" s="47"/>
      <c r="B51" s="48"/>
      <c r="C51" s="49"/>
      <c r="D51" s="49"/>
      <c r="E51" s="49"/>
      <c r="F51" s="49"/>
      <c r="G51" s="50"/>
      <c r="H51" s="51"/>
    </row>
    <row r="52" spans="1:36" s="1" customFormat="1" x14ac:dyDescent="0.2">
      <c r="A52" s="47"/>
      <c r="B52" s="48"/>
      <c r="C52" s="49"/>
      <c r="D52" s="49"/>
      <c r="E52" s="49"/>
      <c r="F52" s="49"/>
      <c r="G52" s="50"/>
      <c r="H52" s="51"/>
    </row>
    <row r="53" spans="1:36" s="1" customFormat="1" x14ac:dyDescent="0.2">
      <c r="A53" s="47"/>
      <c r="B53" s="48"/>
      <c r="C53" s="49"/>
      <c r="D53" s="49"/>
      <c r="E53" s="49"/>
      <c r="F53" s="49"/>
      <c r="G53" s="50"/>
      <c r="H53" s="51"/>
    </row>
    <row r="54" spans="1:36" s="1" customFormat="1" x14ac:dyDescent="0.2">
      <c r="A54" s="47"/>
      <c r="B54" s="48"/>
      <c r="C54" s="49"/>
      <c r="D54" s="49"/>
      <c r="E54" s="49"/>
      <c r="F54" s="49"/>
      <c r="G54" s="50"/>
      <c r="H54" s="51"/>
    </row>
    <row r="55" spans="1:36" s="1" customFormat="1" x14ac:dyDescent="0.2">
      <c r="A55" s="47"/>
      <c r="B55" s="48"/>
      <c r="C55" s="49"/>
      <c r="D55" s="49"/>
      <c r="E55" s="49"/>
      <c r="F55" s="49"/>
      <c r="G55" s="50"/>
      <c r="H55" s="51"/>
    </row>
    <row r="56" spans="1:36" s="1" customFormat="1" x14ac:dyDescent="0.2">
      <c r="A56" s="47"/>
      <c r="B56" s="48"/>
      <c r="C56" s="49"/>
      <c r="D56" s="49"/>
      <c r="E56" s="49"/>
      <c r="F56" s="49"/>
      <c r="G56" s="50"/>
      <c r="H56" s="51"/>
    </row>
    <row r="57" spans="1:36" s="1" customFormat="1" x14ac:dyDescent="0.2">
      <c r="A57" s="47"/>
      <c r="B57" s="48"/>
      <c r="C57" s="49"/>
      <c r="D57" s="49"/>
      <c r="E57" s="49"/>
      <c r="F57" s="49"/>
      <c r="G57" s="50"/>
      <c r="H57" s="51"/>
    </row>
    <row r="58" spans="1:36" s="1" customFormat="1" x14ac:dyDescent="0.2">
      <c r="A58" s="47"/>
      <c r="B58" s="48"/>
      <c r="C58" s="49"/>
      <c r="D58" s="49"/>
      <c r="E58" s="49"/>
      <c r="F58" s="49"/>
      <c r="G58" s="50"/>
      <c r="H58" s="51"/>
    </row>
    <row r="59" spans="1:36" s="1" customFormat="1" x14ac:dyDescent="0.2">
      <c r="A59" s="47"/>
      <c r="B59" s="48"/>
      <c r="C59" s="49"/>
      <c r="D59" s="49"/>
      <c r="E59" s="49"/>
      <c r="F59" s="49"/>
      <c r="G59" s="50"/>
      <c r="H59" s="51"/>
    </row>
    <row r="60" spans="1:36" s="1" customFormat="1" x14ac:dyDescent="0.2">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s="1" customFormat="1" x14ac:dyDescent="0.2">
      <c r="A61" s="54" t="str">
        <f>+Innhold!B123</f>
        <v>Finans Norge / Skadestatistikk</v>
      </c>
      <c r="H61" s="199">
        <v>4</v>
      </c>
      <c r="I61" s="54" t="str">
        <f>+Innhold!B123</f>
        <v>Finans Norge / Skadestatistikk</v>
      </c>
      <c r="O61" s="199">
        <v>5</v>
      </c>
      <c r="P61" s="54" t="str">
        <f>+Innhold!B123</f>
        <v>Finans Norge / Skadestatistikk</v>
      </c>
      <c r="V61" s="199">
        <v>6</v>
      </c>
      <c r="W61" s="54" t="str">
        <f>+Innhold!B123</f>
        <v>Finans Norge / Skadestatistikk</v>
      </c>
      <c r="AC61" s="199">
        <v>7</v>
      </c>
      <c r="AD61" s="54" t="str">
        <f>+Innhold!B123</f>
        <v>Finans Norge / Skadestatistikk</v>
      </c>
      <c r="AJ61" s="199">
        <v>8</v>
      </c>
    </row>
    <row r="62" spans="1:36" s="1" customFormat="1" x14ac:dyDescent="0.2">
      <c r="A62" s="54" t="str">
        <f>+Innhold!B124</f>
        <v>Skadestatistikk for landbasert forsikring 2. kvartal 2020</v>
      </c>
      <c r="H62" s="200"/>
      <c r="I62" s="54" t="str">
        <f>+Innhold!B124</f>
        <v>Skadestatistikk for landbasert forsikring 2. kvartal 2020</v>
      </c>
      <c r="O62" s="200"/>
      <c r="P62" s="54" t="str">
        <f>+Innhold!B124</f>
        <v>Skadestatistikk for landbasert forsikring 2. kvartal 2020</v>
      </c>
      <c r="V62" s="200"/>
      <c r="W62" s="54" t="str">
        <f>+Innhold!B124</f>
        <v>Skadestatistikk for landbasert forsikring 2. kvartal 2020</v>
      </c>
      <c r="AC62" s="200"/>
      <c r="AD62" s="54" t="str">
        <f>+Innhold!B124</f>
        <v>Skadestatistikk for landbasert forsikring 2. kvartal 2020</v>
      </c>
      <c r="AJ62" s="200"/>
    </row>
    <row r="67" spans="1:26" ht="12.75" customHeight="1" x14ac:dyDescent="0.2"/>
    <row r="68" spans="1:26" ht="12.75" customHeight="1" x14ac:dyDescent="0.2">
      <c r="M68" s="164" t="s">
        <v>177</v>
      </c>
      <c r="P68" s="164" t="s">
        <v>179</v>
      </c>
      <c r="S68" s="164" t="s">
        <v>178</v>
      </c>
    </row>
    <row r="69" spans="1:26" x14ac:dyDescent="0.2">
      <c r="A69" s="165" t="s">
        <v>183</v>
      </c>
      <c r="B69" s="166"/>
      <c r="C69" s="166"/>
      <c r="D69" s="166" t="s">
        <v>74</v>
      </c>
      <c r="E69" s="166"/>
      <c r="F69" s="166"/>
      <c r="G69" s="166"/>
      <c r="H69" s="165"/>
      <c r="I69" s="167">
        <v>154.90750000000003</v>
      </c>
      <c r="J69" s="168" t="s">
        <v>231</v>
      </c>
      <c r="M69" s="164" t="s">
        <v>161</v>
      </c>
      <c r="P69" s="164" t="s">
        <v>175</v>
      </c>
      <c r="S69" s="164" t="s">
        <v>176</v>
      </c>
      <c r="V69" s="165" t="s">
        <v>184</v>
      </c>
      <c r="W69" s="166"/>
      <c r="X69" s="166"/>
      <c r="Y69" s="166"/>
      <c r="Z69" s="166"/>
    </row>
    <row r="70" spans="1:26" x14ac:dyDescent="0.2">
      <c r="A70" s="166" t="s">
        <v>75</v>
      </c>
      <c r="B70" s="166" t="s">
        <v>76</v>
      </c>
      <c r="C70" s="166" t="s">
        <v>26</v>
      </c>
      <c r="D70" s="166" t="s">
        <v>77</v>
      </c>
      <c r="E70" s="166"/>
      <c r="F70" s="166"/>
      <c r="G70" s="166"/>
      <c r="I70" s="169" t="s">
        <v>159</v>
      </c>
      <c r="J70" s="163" t="s">
        <v>229</v>
      </c>
      <c r="K70" s="169" t="s">
        <v>76</v>
      </c>
      <c r="L70" s="169" t="s">
        <v>108</v>
      </c>
      <c r="M70" s="169" t="s">
        <v>157</v>
      </c>
      <c r="N70" s="169" t="s">
        <v>158</v>
      </c>
      <c r="O70" s="169" t="s">
        <v>108</v>
      </c>
      <c r="P70" s="169" t="s">
        <v>157</v>
      </c>
      <c r="Q70" s="169" t="s">
        <v>158</v>
      </c>
      <c r="R70" s="169" t="s">
        <v>108</v>
      </c>
      <c r="S70" s="169" t="s">
        <v>157</v>
      </c>
      <c r="T70" s="169" t="s">
        <v>158</v>
      </c>
      <c r="V70" s="166" t="s">
        <v>81</v>
      </c>
      <c r="W70" s="166"/>
      <c r="X70" s="170" t="str">
        <f>+'Tab3'!C6</f>
        <v>2018</v>
      </c>
      <c r="Y70" s="170" t="str">
        <f>+'Tab3'!D6</f>
        <v>2019</v>
      </c>
      <c r="Z70" s="170" t="str">
        <f>+'Tab3'!E6</f>
        <v>2020</v>
      </c>
    </row>
    <row r="71" spans="1:26" x14ac:dyDescent="0.2">
      <c r="A71" s="166">
        <v>1</v>
      </c>
      <c r="B71" s="166">
        <v>1983</v>
      </c>
      <c r="C71" s="166">
        <v>97</v>
      </c>
      <c r="D71" s="166">
        <v>78.3</v>
      </c>
      <c r="E71" s="166"/>
      <c r="F71" s="166"/>
      <c r="G71" s="166"/>
      <c r="I71" s="171">
        <v>53.8</v>
      </c>
      <c r="J71" s="163">
        <v>1</v>
      </c>
      <c r="K71" s="163">
        <v>1983</v>
      </c>
      <c r="L71" s="172">
        <v>11621</v>
      </c>
      <c r="M71" s="171">
        <v>80.900000000000006</v>
      </c>
      <c r="N71" s="171">
        <f t="shared" ref="N71:N102" si="0">M71/I71*$I$69</f>
        <v>232.93711431226771</v>
      </c>
      <c r="V71" s="166"/>
      <c r="W71" s="166"/>
      <c r="X71" s="166"/>
      <c r="Y71" s="166"/>
      <c r="Z71" s="166"/>
    </row>
    <row r="72" spans="1:26" x14ac:dyDescent="0.2">
      <c r="A72" s="166">
        <v>2</v>
      </c>
      <c r="B72" s="166"/>
      <c r="C72" s="166">
        <v>78.8</v>
      </c>
      <c r="D72" s="166">
        <v>61.3</v>
      </c>
      <c r="E72" s="166"/>
      <c r="F72" s="166"/>
      <c r="G72" s="166"/>
      <c r="I72" s="171">
        <v>54.7</v>
      </c>
      <c r="J72" s="163">
        <v>2</v>
      </c>
      <c r="L72" s="172">
        <v>11120</v>
      </c>
      <c r="M72" s="171">
        <v>68.900000000000006</v>
      </c>
      <c r="N72" s="171">
        <f t="shared" si="0"/>
        <v>195.12114716636202</v>
      </c>
      <c r="V72" s="166" t="s">
        <v>26</v>
      </c>
      <c r="W72" s="166"/>
      <c r="X72" s="173">
        <f>IF('Tab6'!C36="",'Tab6'!C35,'Tab6'!C36)</f>
        <v>7698.8709484340898</v>
      </c>
      <c r="Y72" s="173">
        <f>IF('Tab6'!D36="",'Tab6'!D35,'Tab6'!D36)</f>
        <v>8046.5419179562896</v>
      </c>
      <c r="Z72" s="173">
        <f>IF('Tab6'!E36="",'Tab6'!E35,'Tab6'!E36)</f>
        <v>7792.8489512579672</v>
      </c>
    </row>
    <row r="73" spans="1:26" x14ac:dyDescent="0.2">
      <c r="A73" s="166">
        <v>3</v>
      </c>
      <c r="B73" s="166"/>
      <c r="C73" s="166">
        <v>84.8</v>
      </c>
      <c r="D73" s="166">
        <v>63</v>
      </c>
      <c r="E73" s="166"/>
      <c r="F73" s="166"/>
      <c r="G73" s="166"/>
      <c r="I73" s="171">
        <v>55.3</v>
      </c>
      <c r="J73" s="163">
        <v>3</v>
      </c>
      <c r="L73" s="172">
        <v>11918</v>
      </c>
      <c r="M73" s="171">
        <v>63.7</v>
      </c>
      <c r="N73" s="171">
        <f t="shared" si="0"/>
        <v>178.43775316455702</v>
      </c>
      <c r="V73" s="166"/>
      <c r="W73" s="166"/>
      <c r="X73" s="173"/>
      <c r="Y73" s="173"/>
      <c r="Z73" s="173"/>
    </row>
    <row r="74" spans="1:26" x14ac:dyDescent="0.2">
      <c r="A74" s="166">
        <v>4</v>
      </c>
      <c r="B74" s="166"/>
      <c r="C74" s="166">
        <v>91.2</v>
      </c>
      <c r="D74" s="166">
        <v>70.8</v>
      </c>
      <c r="E74" s="166"/>
      <c r="F74" s="166"/>
      <c r="G74" s="166"/>
      <c r="I74" s="171">
        <v>56.2</v>
      </c>
      <c r="J74" s="163">
        <v>4</v>
      </c>
      <c r="L74" s="172">
        <v>11905</v>
      </c>
      <c r="M74" s="171">
        <v>79.3</v>
      </c>
      <c r="N74" s="171">
        <f t="shared" si="0"/>
        <v>218.57944395017796</v>
      </c>
      <c r="V74" s="166" t="s">
        <v>63</v>
      </c>
      <c r="W74" s="166"/>
      <c r="X74" s="173">
        <f>IF('Tab6'!C36="",'Tab6'!C45+'Tab6'!C47,'Tab6'!C46+'Tab6'!C48)</f>
        <v>93.27908598725287</v>
      </c>
      <c r="Y74" s="173">
        <f>IF('Tab6'!D36="",'Tab6'!D45+'Tab6'!D47,'Tab6'!D46+'Tab6'!D48)</f>
        <v>135.29004225738475</v>
      </c>
      <c r="Z74" s="173">
        <f>IF('Tab6'!E36="",'Tab6'!E45+'Tab6'!E47,'Tab6'!E46+'Tab6'!E48)</f>
        <v>101.86577125228784</v>
      </c>
    </row>
    <row r="75" spans="1:26" x14ac:dyDescent="0.2">
      <c r="A75" s="166">
        <v>1</v>
      </c>
      <c r="B75" s="166">
        <v>1984</v>
      </c>
      <c r="C75" s="166">
        <v>112.2</v>
      </c>
      <c r="D75" s="166">
        <v>90.4</v>
      </c>
      <c r="E75" s="166"/>
      <c r="F75" s="166"/>
      <c r="G75" s="166"/>
      <c r="I75" s="171">
        <v>57.3</v>
      </c>
      <c r="J75" s="163">
        <v>1</v>
      </c>
      <c r="K75" s="163">
        <v>1984</v>
      </c>
      <c r="L75" s="172">
        <v>13205</v>
      </c>
      <c r="M75" s="171">
        <v>86.7</v>
      </c>
      <c r="N75" s="171">
        <f t="shared" si="0"/>
        <v>234.3888350785341</v>
      </c>
      <c r="V75" s="166" t="s">
        <v>39</v>
      </c>
      <c r="W75" s="166"/>
      <c r="X75" s="173">
        <f>IF('Tab6'!C36="",'Tab6'!C49,'Tab6'!C50)</f>
        <v>812.7542031483182</v>
      </c>
      <c r="Y75" s="173">
        <f>IF('Tab6'!D36="",'Tab6'!D49,'Tab6'!D50)</f>
        <v>818.78967411403482</v>
      </c>
      <c r="Z75" s="173">
        <f>IF('Tab6'!E36="",'Tab6'!E49,'Tab6'!E50)</f>
        <v>892.47476714259233</v>
      </c>
    </row>
    <row r="76" spans="1:26" x14ac:dyDescent="0.2">
      <c r="A76" s="166">
        <v>2</v>
      </c>
      <c r="B76" s="166"/>
      <c r="C76" s="166">
        <v>81.8</v>
      </c>
      <c r="D76" s="166">
        <v>64.400000000000006</v>
      </c>
      <c r="E76" s="166"/>
      <c r="F76" s="166"/>
      <c r="G76" s="166"/>
      <c r="I76" s="171">
        <v>58.2</v>
      </c>
      <c r="J76" s="163">
        <v>2</v>
      </c>
      <c r="L76" s="172">
        <v>12453</v>
      </c>
      <c r="M76" s="171">
        <v>83.3</v>
      </c>
      <c r="N76" s="171">
        <f t="shared" si="0"/>
        <v>221.71468642611686</v>
      </c>
      <c r="V76" s="166" t="s">
        <v>18</v>
      </c>
      <c r="W76" s="166"/>
      <c r="X76" s="173">
        <f>IF('Tab6'!C36="",'Tab6'!C43,'Tab6'!C44)</f>
        <v>139.06257217275049</v>
      </c>
      <c r="Y76" s="173">
        <f>IF('Tab6'!D36="",'Tab6'!D43,'Tab6'!D44)</f>
        <v>145.16111418247911</v>
      </c>
      <c r="Z76" s="173">
        <f>IF('Tab6'!E36="",'Tab6'!E43,'Tab6'!E44)</f>
        <v>264.16874485668859</v>
      </c>
    </row>
    <row r="77" spans="1:26" x14ac:dyDescent="0.2">
      <c r="A77" s="166">
        <v>3</v>
      </c>
      <c r="B77" s="166"/>
      <c r="C77" s="166">
        <v>90.4</v>
      </c>
      <c r="D77" s="166">
        <v>71.099999999999994</v>
      </c>
      <c r="E77" s="166"/>
      <c r="F77" s="166"/>
      <c r="G77" s="166"/>
      <c r="I77" s="171">
        <v>58.7</v>
      </c>
      <c r="J77" s="163">
        <v>3</v>
      </c>
      <c r="L77" s="172">
        <v>12278</v>
      </c>
      <c r="M77" s="171">
        <v>83.3</v>
      </c>
      <c r="N77" s="171">
        <f t="shared" si="0"/>
        <v>219.82614565587735</v>
      </c>
      <c r="V77" s="166" t="s">
        <v>82</v>
      </c>
      <c r="W77" s="166"/>
      <c r="X77" s="173">
        <f>IF('Tab6'!C36="",'Tab6'!C37+'Tab6'!C39,'Tab6'!C38+'Tab6'!C40)</f>
        <v>654.66372392764413</v>
      </c>
      <c r="Y77" s="173">
        <f>IF('Tab6'!D36="",'Tab6'!D37+'Tab6'!D39,'Tab6'!D38+'Tab6'!D40)</f>
        <v>778.14138494012479</v>
      </c>
      <c r="Z77" s="173">
        <f>IF('Tab6'!E36="",'Tab6'!E37+'Tab6'!E39,'Tab6'!E38+'Tab6'!E40)</f>
        <v>670.1462780122755</v>
      </c>
    </row>
    <row r="78" spans="1:26" x14ac:dyDescent="0.2">
      <c r="A78" s="166">
        <v>4</v>
      </c>
      <c r="B78" s="166"/>
      <c r="C78" s="166">
        <v>92.9</v>
      </c>
      <c r="D78" s="166">
        <v>73.900000000000006</v>
      </c>
      <c r="E78" s="166"/>
      <c r="F78" s="166"/>
      <c r="G78" s="166"/>
      <c r="I78" s="171">
        <v>59.6</v>
      </c>
      <c r="J78" s="163">
        <v>4</v>
      </c>
      <c r="L78" s="172">
        <v>11449</v>
      </c>
      <c r="M78" s="171">
        <v>94.6</v>
      </c>
      <c r="N78" s="171">
        <f t="shared" si="0"/>
        <v>245.87666946308727</v>
      </c>
      <c r="V78" s="166" t="s">
        <v>83</v>
      </c>
      <c r="W78" s="166"/>
      <c r="X78" s="174">
        <f>X72-X77-X76-X75-X74</f>
        <v>5999.1113631981243</v>
      </c>
      <c r="Y78" s="174">
        <f>Y72-Y77-Y76-Y75-Y74</f>
        <v>6169.1597024622661</v>
      </c>
      <c r="Z78" s="174">
        <f>Z72-Z77-Z76-Z75-Z74</f>
        <v>5864.1933899941223</v>
      </c>
    </row>
    <row r="79" spans="1:26" x14ac:dyDescent="0.2">
      <c r="A79" s="166">
        <v>1</v>
      </c>
      <c r="B79" s="166">
        <v>1985</v>
      </c>
      <c r="C79" s="166">
        <v>123.4</v>
      </c>
      <c r="D79" s="166">
        <v>100.8</v>
      </c>
      <c r="E79" s="166"/>
      <c r="F79" s="166"/>
      <c r="G79" s="166"/>
      <c r="I79" s="171">
        <v>60.4</v>
      </c>
      <c r="J79" s="163">
        <v>1</v>
      </c>
      <c r="K79" s="163">
        <v>1985</v>
      </c>
      <c r="L79" s="172">
        <v>16918</v>
      </c>
      <c r="M79" s="171">
        <v>103.6</v>
      </c>
      <c r="N79" s="171">
        <f t="shared" si="0"/>
        <v>265.70226821192057</v>
      </c>
      <c r="V79" s="166"/>
      <c r="W79" s="166"/>
      <c r="X79" s="166"/>
      <c r="Y79" s="166"/>
      <c r="Z79" s="166"/>
    </row>
    <row r="80" spans="1:26" x14ac:dyDescent="0.2">
      <c r="A80" s="166">
        <v>2</v>
      </c>
      <c r="B80" s="166"/>
      <c r="C80" s="166">
        <v>102</v>
      </c>
      <c r="D80" s="166">
        <v>81.099999999999994</v>
      </c>
      <c r="E80" s="166"/>
      <c r="F80" s="166"/>
      <c r="G80" s="166"/>
      <c r="I80" s="171">
        <v>61.5</v>
      </c>
      <c r="J80" s="163">
        <v>2</v>
      </c>
      <c r="L80" s="172">
        <v>14237</v>
      </c>
      <c r="M80" s="171">
        <v>115.3</v>
      </c>
      <c r="N80" s="171">
        <f t="shared" si="0"/>
        <v>290.4200772357724</v>
      </c>
      <c r="V80" s="165" t="s">
        <v>162</v>
      </c>
      <c r="W80" s="166"/>
      <c r="X80" s="166"/>
      <c r="Y80" s="166"/>
    </row>
    <row r="81" spans="1:25" x14ac:dyDescent="0.2">
      <c r="A81" s="166">
        <v>3</v>
      </c>
      <c r="B81" s="166"/>
      <c r="C81" s="166">
        <v>108.4</v>
      </c>
      <c r="D81" s="166">
        <v>86</v>
      </c>
      <c r="E81" s="166"/>
      <c r="F81" s="166"/>
      <c r="G81" s="166"/>
      <c r="I81" s="171">
        <v>62</v>
      </c>
      <c r="J81" s="163">
        <v>3</v>
      </c>
      <c r="L81" s="172">
        <v>14329</v>
      </c>
      <c r="M81" s="171">
        <v>103</v>
      </c>
      <c r="N81" s="171">
        <f t="shared" si="0"/>
        <v>257.34633064516134</v>
      </c>
      <c r="V81" s="166"/>
      <c r="W81" s="166"/>
      <c r="X81" s="166"/>
      <c r="Y81" s="166"/>
    </row>
    <row r="82" spans="1:25" x14ac:dyDescent="0.2">
      <c r="A82" s="166">
        <v>4</v>
      </c>
      <c r="B82" s="166"/>
      <c r="C82" s="166">
        <v>109.6</v>
      </c>
      <c r="D82" s="166">
        <v>87.1</v>
      </c>
      <c r="E82" s="166"/>
      <c r="F82" s="166"/>
      <c r="G82" s="166"/>
      <c r="I82" s="171">
        <v>63</v>
      </c>
      <c r="J82" s="163">
        <v>4</v>
      </c>
      <c r="L82" s="172">
        <v>13060</v>
      </c>
      <c r="M82" s="171">
        <v>118.7</v>
      </c>
      <c r="N82" s="171">
        <f t="shared" si="0"/>
        <v>291.86540079365085</v>
      </c>
      <c r="V82" s="166"/>
      <c r="W82" s="170" t="str">
        <f>+'Tab4'!C6</f>
        <v>2018</v>
      </c>
      <c r="X82" s="170" t="str">
        <f>+'Tab4'!D6</f>
        <v>2019</v>
      </c>
      <c r="Y82" s="170" t="str">
        <f>+'Tab4'!E6</f>
        <v>2020</v>
      </c>
    </row>
    <row r="83" spans="1:25" x14ac:dyDescent="0.2">
      <c r="A83" s="166">
        <v>1</v>
      </c>
      <c r="B83" s="166">
        <v>1986</v>
      </c>
      <c r="C83" s="166">
        <v>141</v>
      </c>
      <c r="D83" s="166">
        <v>115.2</v>
      </c>
      <c r="E83" s="166"/>
      <c r="F83" s="166"/>
      <c r="G83" s="166"/>
      <c r="I83" s="171">
        <v>64</v>
      </c>
      <c r="J83" s="163">
        <v>1</v>
      </c>
      <c r="K83" s="163">
        <v>1986</v>
      </c>
      <c r="L83" s="172">
        <v>14314</v>
      </c>
      <c r="M83" s="171">
        <v>111.8</v>
      </c>
      <c r="N83" s="171">
        <f t="shared" si="0"/>
        <v>270.60403906250002</v>
      </c>
      <c r="V83" s="166" t="s">
        <v>84</v>
      </c>
      <c r="W83" s="173">
        <f>IF('Tab4'!C14="",'Tab4'!C13,'Tab4'!C14)</f>
        <v>4388.2652719303578</v>
      </c>
      <c r="X83" s="173">
        <f>IF('Tab4'!D14="",'Tab4'!D13,'Tab4'!D14)</f>
        <v>4062.097701355669</v>
      </c>
      <c r="Y83" s="173">
        <f>IF('Tab4'!E14="",'Tab4'!E13,'Tab4'!E14)</f>
        <v>4291.2065040304733</v>
      </c>
    </row>
    <row r="84" spans="1:25" x14ac:dyDescent="0.2">
      <c r="A84" s="166">
        <v>2</v>
      </c>
      <c r="B84" s="166"/>
      <c r="C84" s="166">
        <v>120.5</v>
      </c>
      <c r="D84" s="166">
        <v>93.2</v>
      </c>
      <c r="E84" s="166"/>
      <c r="F84" s="166"/>
      <c r="G84" s="166"/>
      <c r="I84" s="171">
        <v>65</v>
      </c>
      <c r="J84" s="163">
        <v>2</v>
      </c>
      <c r="L84" s="172">
        <v>13505</v>
      </c>
      <c r="M84" s="171">
        <v>121.5</v>
      </c>
      <c r="N84" s="171">
        <f t="shared" si="0"/>
        <v>289.55786538461541</v>
      </c>
      <c r="V84" s="166" t="s">
        <v>169</v>
      </c>
      <c r="W84" s="173">
        <f>IF('Tab4'!C16="",'Tab4'!C15,'Tab4'!C16)</f>
        <v>2968.4968054676524</v>
      </c>
      <c r="X84" s="173">
        <f>IF('Tab4'!D16="",'Tab4'!D15,'Tab4'!D16)</f>
        <v>3198.9516949800391</v>
      </c>
      <c r="Y84" s="173">
        <f>IF('Tab4'!E16="",'Tab4'!E15,'Tab4'!E16)</f>
        <v>3215.9968028142866</v>
      </c>
    </row>
    <row r="85" spans="1:25" x14ac:dyDescent="0.2">
      <c r="A85" s="166">
        <v>3</v>
      </c>
      <c r="B85" s="166"/>
      <c r="C85" s="166">
        <v>115.7</v>
      </c>
      <c r="D85" s="166">
        <v>91.1</v>
      </c>
      <c r="E85" s="166"/>
      <c r="F85" s="166"/>
      <c r="G85" s="166"/>
      <c r="I85" s="171">
        <v>67</v>
      </c>
      <c r="J85" s="163">
        <v>3</v>
      </c>
      <c r="L85" s="172">
        <v>12132</v>
      </c>
      <c r="M85" s="171">
        <v>100.8</v>
      </c>
      <c r="N85" s="171">
        <f t="shared" si="0"/>
        <v>233.05486567164183</v>
      </c>
      <c r="V85" s="166" t="s">
        <v>7</v>
      </c>
      <c r="W85" s="173">
        <f>IF('Tab4'!C18="",'Tab4'!C17,'Tab4'!C18)</f>
        <v>928.78469140608354</v>
      </c>
      <c r="X85" s="173">
        <f>IF('Tab4'!D18="",'Tab4'!D17,'Tab4'!D18)</f>
        <v>1082.4285095044327</v>
      </c>
      <c r="Y85" s="173">
        <f>IF('Tab4'!E18="",'Tab4'!E17,'Tab4'!E18)</f>
        <v>917.48112890574225</v>
      </c>
    </row>
    <row r="86" spans="1:25" x14ac:dyDescent="0.2">
      <c r="A86" s="166">
        <v>4</v>
      </c>
      <c r="B86" s="166"/>
      <c r="C86" s="166">
        <v>114.4</v>
      </c>
      <c r="D86" s="166">
        <v>90.8</v>
      </c>
      <c r="E86" s="166"/>
      <c r="F86" s="166"/>
      <c r="G86" s="166"/>
      <c r="I86" s="171">
        <v>68.5</v>
      </c>
      <c r="J86" s="163">
        <v>4</v>
      </c>
      <c r="L86" s="172">
        <v>11763</v>
      </c>
      <c r="M86" s="171">
        <v>120.6</v>
      </c>
      <c r="N86" s="171">
        <f t="shared" si="0"/>
        <v>272.72765693430659</v>
      </c>
      <c r="V86" s="163" t="s">
        <v>8</v>
      </c>
      <c r="W86" s="173">
        <f>IF('Tab4'!C20="",'Tab4'!C19,'Tab4'!C20)</f>
        <v>908.02671589401086</v>
      </c>
      <c r="X86" s="173">
        <f>IF('Tab4'!D20="",'Tab4'!D19,'Tab4'!D20)</f>
        <v>844.52767250232239</v>
      </c>
      <c r="Y86" s="173">
        <f>IF('Tab4'!E20="",'Tab4'!E19,'Tab4'!E20)</f>
        <v>966.10268894516707</v>
      </c>
    </row>
    <row r="87" spans="1:25" x14ac:dyDescent="0.2">
      <c r="A87" s="166">
        <v>1</v>
      </c>
      <c r="B87" s="166">
        <v>1987</v>
      </c>
      <c r="C87" s="166">
        <v>152.19999999999999</v>
      </c>
      <c r="D87" s="166">
        <v>121.3</v>
      </c>
      <c r="E87" s="166"/>
      <c r="F87" s="166"/>
      <c r="G87" s="166"/>
      <c r="I87" s="171">
        <v>70.5</v>
      </c>
      <c r="J87" s="163">
        <v>1</v>
      </c>
      <c r="K87" s="163">
        <v>1987</v>
      </c>
      <c r="L87" s="172">
        <v>17280</v>
      </c>
      <c r="M87" s="171">
        <v>135.6</v>
      </c>
      <c r="N87" s="171">
        <f t="shared" si="0"/>
        <v>297.9497446808511</v>
      </c>
      <c r="V87" s="166" t="s">
        <v>9</v>
      </c>
      <c r="W87" s="173">
        <f>IF('Tab4'!C20="",'Tab4'!C21,'Tab4'!C22)</f>
        <v>288.4880988246839</v>
      </c>
      <c r="X87" s="173">
        <f>IF('Tab4'!D20="",'Tab4'!D21,'Tab4'!D22)</f>
        <v>305.60577524503333</v>
      </c>
      <c r="Y87" s="173">
        <f>IF('Tab4'!E20="",'Tab4'!E21,'Tab4'!E22)</f>
        <v>401.42631068577145</v>
      </c>
    </row>
    <row r="88" spans="1:25" x14ac:dyDescent="0.2">
      <c r="A88" s="166">
        <v>2</v>
      </c>
      <c r="B88" s="166"/>
      <c r="C88" s="166">
        <v>109.2</v>
      </c>
      <c r="D88" s="166">
        <v>86.1</v>
      </c>
      <c r="E88" s="166"/>
      <c r="F88" s="166"/>
      <c r="G88" s="166"/>
      <c r="I88" s="171">
        <v>71.599999999999994</v>
      </c>
      <c r="J88" s="163">
        <v>2</v>
      </c>
      <c r="L88" s="172">
        <v>12241</v>
      </c>
      <c r="M88" s="171">
        <v>135.9</v>
      </c>
      <c r="N88" s="171">
        <f t="shared" si="0"/>
        <v>294.02135824022355</v>
      </c>
      <c r="V88" s="166" t="s">
        <v>10</v>
      </c>
      <c r="W88" s="173">
        <f>IF('Tab4'!C22="",'Tab4'!C29,'Tab4'!C30)</f>
        <v>1085.106374696466</v>
      </c>
      <c r="X88" s="173">
        <f>IF('Tab4'!D22="",'Tab4'!D29,'Tab4'!D30)</f>
        <v>1164.6768455025992</v>
      </c>
      <c r="Y88" s="173">
        <f>IF('Tab4'!E22="",'Tab4'!E29,'Tab4'!E30)</f>
        <v>1870.5549275796745</v>
      </c>
    </row>
    <row r="89" spans="1:25" x14ac:dyDescent="0.2">
      <c r="A89" s="166">
        <v>3</v>
      </c>
      <c r="B89" s="166"/>
      <c r="C89" s="166">
        <v>110.1</v>
      </c>
      <c r="D89" s="166">
        <v>87.3</v>
      </c>
      <c r="E89" s="166"/>
      <c r="F89" s="166"/>
      <c r="G89" s="166"/>
      <c r="I89" s="171">
        <v>72.3</v>
      </c>
      <c r="J89" s="163">
        <v>3</v>
      </c>
      <c r="L89" s="172">
        <v>11506</v>
      </c>
      <c r="M89" s="171">
        <v>112.3</v>
      </c>
      <c r="N89" s="171">
        <f t="shared" si="0"/>
        <v>240.6101279391425</v>
      </c>
      <c r="V89" s="166" t="s">
        <v>11</v>
      </c>
      <c r="W89" s="173">
        <f>IF('Tab4'!C30="",'Tab4'!C31,'Tab4'!C32)</f>
        <v>211.62650225395549</v>
      </c>
      <c r="X89" s="173">
        <f>IF('Tab4'!D30="",'Tab4'!D31,'Tab4'!D32)</f>
        <v>210.51216448811601</v>
      </c>
      <c r="Y89" s="173">
        <f>IF('Tab4'!E30="",'Tab4'!E31,'Tab4'!E32)</f>
        <v>262.93120032699858</v>
      </c>
    </row>
    <row r="90" spans="1:25" x14ac:dyDescent="0.2">
      <c r="A90" s="166">
        <v>4</v>
      </c>
      <c r="B90" s="166"/>
      <c r="C90" s="166">
        <v>112</v>
      </c>
      <c r="D90" s="166">
        <v>89.8</v>
      </c>
      <c r="E90" s="166"/>
      <c r="F90" s="166"/>
      <c r="G90" s="166"/>
      <c r="I90" s="171">
        <v>73.599999999999994</v>
      </c>
      <c r="J90" s="163">
        <v>4</v>
      </c>
      <c r="L90" s="172">
        <v>12860</v>
      </c>
      <c r="M90" s="171">
        <v>134.5</v>
      </c>
      <c r="N90" s="171">
        <f t="shared" si="0"/>
        <v>283.08503736413047</v>
      </c>
      <c r="V90" s="166" t="s">
        <v>12</v>
      </c>
      <c r="W90" s="173">
        <f>IF('Tab4'!C32="",'Tab4'!C33,'Tab4'!C34)</f>
        <v>509.7572695697923</v>
      </c>
      <c r="X90" s="173">
        <f>IF('Tab4'!D32="",'Tab4'!D33,'Tab4'!D34)</f>
        <v>585.27563423107085</v>
      </c>
      <c r="Y90" s="173">
        <f>IF('Tab4'!E32="",'Tab4'!E33,'Tab4'!E34)</f>
        <v>651.86936651844553</v>
      </c>
    </row>
    <row r="91" spans="1:25" x14ac:dyDescent="0.2">
      <c r="A91" s="166">
        <v>1</v>
      </c>
      <c r="B91" s="166">
        <v>1988</v>
      </c>
      <c r="C91" s="166">
        <v>134.1</v>
      </c>
      <c r="D91" s="166">
        <v>107.5</v>
      </c>
      <c r="E91" s="166"/>
      <c r="F91" s="166"/>
      <c r="G91" s="166"/>
      <c r="I91" s="171">
        <v>75.2</v>
      </c>
      <c r="J91" s="163">
        <v>1</v>
      </c>
      <c r="K91" s="163">
        <v>1988</v>
      </c>
      <c r="L91" s="172">
        <v>10180</v>
      </c>
      <c r="M91" s="171">
        <v>130.80000000000001</v>
      </c>
      <c r="N91" s="171">
        <f t="shared" si="0"/>
        <v>269.4401728723405</v>
      </c>
      <c r="V91" s="166" t="s">
        <v>13</v>
      </c>
      <c r="W91" s="173">
        <f>IF('Tab4'!C34="",'Tab4'!C35,'Tab4'!C36)</f>
        <v>116.93261019898026</v>
      </c>
      <c r="X91" s="173">
        <f>IF('Tab4'!D34="",'Tab4'!D35,'Tab4'!D36)</f>
        <v>235.6731699503423</v>
      </c>
      <c r="Y91" s="173">
        <f>IF('Tab4'!E34="",'Tab4'!E35,'Tab4'!E36)</f>
        <v>94.89232920539061</v>
      </c>
    </row>
    <row r="92" spans="1:25" x14ac:dyDescent="0.2">
      <c r="A92" s="166">
        <v>2</v>
      </c>
      <c r="B92" s="166"/>
      <c r="C92" s="166">
        <v>113.7</v>
      </c>
      <c r="D92" s="166">
        <v>90</v>
      </c>
      <c r="E92" s="166"/>
      <c r="F92" s="166"/>
      <c r="G92" s="166"/>
      <c r="I92" s="171">
        <v>76.7</v>
      </c>
      <c r="J92" s="163">
        <v>2</v>
      </c>
      <c r="L92" s="172">
        <v>11081</v>
      </c>
      <c r="M92" s="171">
        <v>95.1</v>
      </c>
      <c r="N92" s="171">
        <f t="shared" si="0"/>
        <v>192.06914276401568</v>
      </c>
      <c r="V92" s="166" t="s">
        <v>14</v>
      </c>
      <c r="W92" s="173">
        <f>IF('Tab4'!C38="",'Tab4'!C37,'Tab4'!C38)</f>
        <v>407.53106160619541</v>
      </c>
      <c r="X92" s="173">
        <f>IF('Tab4'!D38="",'Tab4'!D37,'Tab4'!D38)</f>
        <v>512.81725711120714</v>
      </c>
      <c r="Y92" s="173">
        <f>IF('Tab4'!E38="",'Tab4'!E37,'Tab4'!E38)</f>
        <v>662.49776396796972</v>
      </c>
    </row>
    <row r="93" spans="1:25" x14ac:dyDescent="0.2">
      <c r="A93" s="166">
        <v>3</v>
      </c>
      <c r="B93" s="166"/>
      <c r="C93" s="166">
        <v>116.3</v>
      </c>
      <c r="D93" s="166">
        <v>93.1</v>
      </c>
      <c r="E93" s="166"/>
      <c r="F93" s="166"/>
      <c r="G93" s="166"/>
      <c r="I93" s="171">
        <v>77</v>
      </c>
      <c r="J93" s="163">
        <v>3</v>
      </c>
      <c r="L93" s="172">
        <v>15987</v>
      </c>
      <c r="M93" s="171">
        <v>148.69999999999999</v>
      </c>
      <c r="N93" s="171">
        <f t="shared" si="0"/>
        <v>299.15253571428576</v>
      </c>
      <c r="V93" s="166" t="s">
        <v>85</v>
      </c>
      <c r="W93" s="174">
        <f>SUM(W83:W92)</f>
        <v>11813.015401848181</v>
      </c>
      <c r="X93" s="174">
        <f>SUM(X83:X92)</f>
        <v>12202.566424870833</v>
      </c>
      <c r="Y93" s="174">
        <f>SUM(Y83:Y92)</f>
        <v>13334.95902297992</v>
      </c>
    </row>
    <row r="94" spans="1:25" x14ac:dyDescent="0.2">
      <c r="A94" s="166">
        <v>4</v>
      </c>
      <c r="B94" s="166"/>
      <c r="C94" s="166">
        <v>115.2</v>
      </c>
      <c r="D94" s="166">
        <v>93.4</v>
      </c>
      <c r="E94" s="166"/>
      <c r="F94" s="166"/>
      <c r="G94" s="166"/>
      <c r="I94" s="171">
        <v>78.099999999999994</v>
      </c>
      <c r="J94" s="163">
        <v>4</v>
      </c>
      <c r="L94" s="172">
        <v>12493</v>
      </c>
      <c r="M94" s="171">
        <v>199.8</v>
      </c>
      <c r="N94" s="171">
        <f t="shared" si="0"/>
        <v>396.29345070422551</v>
      </c>
      <c r="V94" s="166"/>
      <c r="W94" s="166"/>
      <c r="X94" s="166"/>
      <c r="Y94" s="166"/>
    </row>
    <row r="95" spans="1:25" x14ac:dyDescent="0.2">
      <c r="A95" s="166">
        <v>1</v>
      </c>
      <c r="B95" s="166">
        <v>1989</v>
      </c>
      <c r="C95" s="166">
        <v>106.6</v>
      </c>
      <c r="D95" s="166">
        <v>86.4</v>
      </c>
      <c r="E95" s="166"/>
      <c r="F95" s="166"/>
      <c r="G95" s="166"/>
      <c r="I95" s="171">
        <v>78.900000000000006</v>
      </c>
      <c r="J95" s="163">
        <v>1</v>
      </c>
      <c r="K95" s="163">
        <v>1989</v>
      </c>
      <c r="L95" s="172">
        <v>10988</v>
      </c>
      <c r="M95" s="171">
        <v>142.6</v>
      </c>
      <c r="N95" s="171">
        <f t="shared" si="0"/>
        <v>279.97223700887201</v>
      </c>
      <c r="V95" s="166" t="s">
        <v>170</v>
      </c>
      <c r="W95" s="175">
        <f>+W93+X72</f>
        <v>19511.886350282271</v>
      </c>
      <c r="X95" s="175">
        <f>+X93+Y72</f>
        <v>20249.108342827123</v>
      </c>
      <c r="Y95" s="175">
        <f>+Y93+Z72</f>
        <v>21127.807974237887</v>
      </c>
    </row>
    <row r="96" spans="1:25" x14ac:dyDescent="0.2">
      <c r="A96" s="166">
        <v>2</v>
      </c>
      <c r="B96" s="166"/>
      <c r="C96" s="166">
        <v>98</v>
      </c>
      <c r="D96" s="166">
        <v>79.599999999999994</v>
      </c>
      <c r="E96" s="166"/>
      <c r="F96" s="166"/>
      <c r="G96" s="166"/>
      <c r="I96" s="171">
        <v>80.3</v>
      </c>
      <c r="J96" s="163">
        <v>2</v>
      </c>
      <c r="L96" s="172">
        <v>10292</v>
      </c>
      <c r="M96" s="171">
        <v>117.3</v>
      </c>
      <c r="N96" s="171">
        <f t="shared" si="0"/>
        <v>226.2845547945206</v>
      </c>
    </row>
    <row r="97" spans="1:25" x14ac:dyDescent="0.2">
      <c r="A97" s="166">
        <v>3</v>
      </c>
      <c r="B97" s="166"/>
      <c r="C97" s="166">
        <v>96.9</v>
      </c>
      <c r="D97" s="166">
        <v>79</v>
      </c>
      <c r="E97" s="166"/>
      <c r="F97" s="166"/>
      <c r="G97" s="166"/>
      <c r="I97" s="171">
        <v>80.599999999999994</v>
      </c>
      <c r="J97" s="163">
        <v>3</v>
      </c>
      <c r="L97" s="172">
        <v>11352</v>
      </c>
      <c r="M97" s="171">
        <v>103.6</v>
      </c>
      <c r="N97" s="171">
        <f t="shared" si="0"/>
        <v>199.11187344913154</v>
      </c>
      <c r="Y97" s="166"/>
    </row>
    <row r="98" spans="1:25" x14ac:dyDescent="0.2">
      <c r="A98" s="166">
        <v>4</v>
      </c>
      <c r="B98" s="166"/>
      <c r="C98" s="166">
        <v>93.4</v>
      </c>
      <c r="D98" s="166">
        <v>76.8</v>
      </c>
      <c r="E98" s="166"/>
      <c r="F98" s="166"/>
      <c r="G98" s="166"/>
      <c r="I98" s="171">
        <v>81.400000000000006</v>
      </c>
      <c r="J98" s="163">
        <v>4</v>
      </c>
      <c r="L98" s="172">
        <v>11958</v>
      </c>
      <c r="M98" s="171">
        <v>132</v>
      </c>
      <c r="N98" s="171">
        <f t="shared" si="0"/>
        <v>251.20135135135138</v>
      </c>
      <c r="V98" s="165" t="s">
        <v>185</v>
      </c>
      <c r="W98" s="166"/>
      <c r="X98" s="166"/>
      <c r="Y98" s="166"/>
    </row>
    <row r="99" spans="1:25" x14ac:dyDescent="0.2">
      <c r="A99" s="166">
        <v>1</v>
      </c>
      <c r="B99" s="166">
        <v>1990</v>
      </c>
      <c r="C99" s="166">
        <v>99.4</v>
      </c>
      <c r="D99" s="166">
        <v>81.3</v>
      </c>
      <c r="E99" s="166"/>
      <c r="F99" s="166"/>
      <c r="G99" s="166"/>
      <c r="I99" s="171">
        <v>82.3</v>
      </c>
      <c r="J99" s="163">
        <v>1</v>
      </c>
      <c r="K99" s="163">
        <v>1990</v>
      </c>
      <c r="L99" s="172">
        <v>13741</v>
      </c>
      <c r="M99" s="171">
        <v>142.9</v>
      </c>
      <c r="N99" s="171">
        <f t="shared" si="0"/>
        <v>268.97061664641564</v>
      </c>
      <c r="V99" s="166"/>
      <c r="X99" s="166"/>
      <c r="Y99" s="166"/>
    </row>
    <row r="100" spans="1:25" x14ac:dyDescent="0.2">
      <c r="A100" s="166">
        <v>2</v>
      </c>
      <c r="B100" s="166"/>
      <c r="C100" s="166">
        <v>88.6</v>
      </c>
      <c r="D100" s="166">
        <v>73.099999999999994</v>
      </c>
      <c r="E100" s="166"/>
      <c r="F100" s="166"/>
      <c r="G100" s="166"/>
      <c r="I100" s="171">
        <v>83.4</v>
      </c>
      <c r="J100" s="163">
        <v>2</v>
      </c>
      <c r="L100" s="172">
        <v>10045</v>
      </c>
      <c r="M100" s="171">
        <v>116.5</v>
      </c>
      <c r="N100" s="171">
        <f t="shared" si="0"/>
        <v>216.38757494004798</v>
      </c>
      <c r="V100" s="166"/>
      <c r="W100" s="170" t="str">
        <f>+W82</f>
        <v>2018</v>
      </c>
      <c r="X100" s="170" t="str">
        <f>+X82</f>
        <v>2019</v>
      </c>
      <c r="Y100" s="170" t="str">
        <f>+Y82</f>
        <v>2020</v>
      </c>
    </row>
    <row r="101" spans="1:25" x14ac:dyDescent="0.2">
      <c r="A101" s="166">
        <v>3</v>
      </c>
      <c r="B101" s="166"/>
      <c r="C101" s="166">
        <v>88.2</v>
      </c>
      <c r="D101" s="166">
        <v>72.5</v>
      </c>
      <c r="E101" s="166"/>
      <c r="F101" s="166"/>
      <c r="G101" s="166"/>
      <c r="I101" s="171">
        <v>83.7</v>
      </c>
      <c r="J101" s="163">
        <v>3</v>
      </c>
      <c r="L101" s="172">
        <v>10870</v>
      </c>
      <c r="M101" s="171">
        <v>101.4</v>
      </c>
      <c r="N101" s="171">
        <f t="shared" si="0"/>
        <v>187.66571684587819</v>
      </c>
      <c r="V101" s="166" t="s">
        <v>18</v>
      </c>
      <c r="W101" s="176">
        <f>IF('Tab7'!C10="",+'Tab7'!C9+'Tab11'!C9,+'Tab7'!C10+'Tab11'!C10)</f>
        <v>12186.599271014493</v>
      </c>
      <c r="X101" s="176">
        <f>IF('Tab7'!D10="",+'Tab7'!D9+'Tab11'!D9,+'Tab7'!D10+'Tab11'!D10)</f>
        <v>14807.767015942027</v>
      </c>
      <c r="Y101" s="176">
        <f>IF('Tab7'!E10="",+'Tab7'!E9+'Tab11'!E9,+'Tab7'!E10+'Tab11'!E10)</f>
        <v>14515.715485746958</v>
      </c>
    </row>
    <row r="102" spans="1:25" x14ac:dyDescent="0.2">
      <c r="A102" s="166">
        <v>4</v>
      </c>
      <c r="B102" s="166"/>
      <c r="C102" s="166">
        <v>84.8</v>
      </c>
      <c r="D102" s="166">
        <v>70.2</v>
      </c>
      <c r="E102" s="166"/>
      <c r="F102" s="166"/>
      <c r="G102" s="166"/>
      <c r="I102" s="171">
        <v>85.1</v>
      </c>
      <c r="J102" s="163">
        <v>4</v>
      </c>
      <c r="L102" s="172">
        <v>11076</v>
      </c>
      <c r="M102" s="171">
        <v>120</v>
      </c>
      <c r="N102" s="171">
        <f t="shared" si="0"/>
        <v>218.43595769682733</v>
      </c>
      <c r="V102" s="166" t="s">
        <v>86</v>
      </c>
      <c r="W102" s="176">
        <f>IF('Tab7'!C12="",+'Tab7'!C11+'Tab11'!C11,+'Tab7'!C12+'Tab11'!C12)</f>
        <v>46084.437462450587</v>
      </c>
      <c r="X102" s="176">
        <f>IF('Tab7'!D12="",+'Tab7'!D11+'Tab11'!D11,+'Tab7'!D12+'Tab11'!D12)</f>
        <v>42098.168316205534</v>
      </c>
      <c r="Y102" s="176">
        <f>IF('Tab7'!E12="",+'Tab7'!E11+'Tab11'!E11,+'Tab7'!E12+'Tab11'!E12)</f>
        <v>42736.006414462448</v>
      </c>
    </row>
    <row r="103" spans="1:25" x14ac:dyDescent="0.2">
      <c r="A103" s="166">
        <v>1</v>
      </c>
      <c r="B103" s="166">
        <v>1991</v>
      </c>
      <c r="C103" s="166">
        <v>97.5</v>
      </c>
      <c r="D103" s="166">
        <v>82.4</v>
      </c>
      <c r="E103" s="166"/>
      <c r="F103" s="166"/>
      <c r="G103" s="166"/>
      <c r="I103" s="171">
        <v>85.5</v>
      </c>
      <c r="J103" s="163">
        <v>1</v>
      </c>
      <c r="K103" s="163">
        <v>1991</v>
      </c>
      <c r="L103" s="172">
        <v>10172</v>
      </c>
      <c r="M103" s="171">
        <v>130.10000000000002</v>
      </c>
      <c r="N103" s="171">
        <f t="shared" ref="N103:N106" si="1">M103/I103*$I$69</f>
        <v>235.71304970760241</v>
      </c>
      <c r="O103" s="172">
        <v>6727</v>
      </c>
      <c r="P103" s="171">
        <v>376.9</v>
      </c>
      <c r="Q103" s="171">
        <f>P103/I103*$I$69</f>
        <v>682.86124853801175</v>
      </c>
      <c r="R103" s="172">
        <v>9077</v>
      </c>
      <c r="S103" s="171">
        <v>139.9</v>
      </c>
      <c r="T103" s="171">
        <f>S103/I103*$I$69</f>
        <v>253.46852923976613</v>
      </c>
      <c r="V103" s="166" t="s">
        <v>63</v>
      </c>
      <c r="W103" s="176">
        <f>IF('Tab7'!C14="",+'Tab7'!C13+'Tab11'!C13,+'Tab7'!C14+'Tab11'!C14)</f>
        <v>14752.683947204969</v>
      </c>
      <c r="X103" s="176">
        <f>IF('Tab7'!D14="",+'Tab7'!D13+'Tab11'!D13,+'Tab7'!D14+'Tab11'!D14)</f>
        <v>17067.714015527949</v>
      </c>
      <c r="Y103" s="176">
        <f>IF('Tab7'!E14="",+'Tab7'!E13+'Tab11'!E13,+'Tab7'!E14+'Tab11'!E14)</f>
        <v>17552.031031701121</v>
      </c>
    </row>
    <row r="104" spans="1:25" x14ac:dyDescent="0.2">
      <c r="A104" s="166">
        <v>2</v>
      </c>
      <c r="B104" s="166"/>
      <c r="C104" s="166">
        <v>93.9</v>
      </c>
      <c r="D104" s="166">
        <v>78</v>
      </c>
      <c r="E104" s="166"/>
      <c r="F104" s="166"/>
      <c r="G104" s="166"/>
      <c r="I104" s="171">
        <v>86.6</v>
      </c>
      <c r="J104" s="163">
        <v>2</v>
      </c>
      <c r="L104" s="172">
        <v>10188</v>
      </c>
      <c r="M104" s="171">
        <v>126.69999999999993</v>
      </c>
      <c r="N104" s="171">
        <f t="shared" si="1"/>
        <v>226.63718533487292</v>
      </c>
      <c r="O104" s="172">
        <v>5864</v>
      </c>
      <c r="P104" s="171">
        <v>369.29999999999995</v>
      </c>
      <c r="Q104" s="171">
        <f t="shared" ref="Q104:Q167" si="2">P104/I104*$I$69</f>
        <v>660.59283775981532</v>
      </c>
      <c r="R104" s="172">
        <v>12525</v>
      </c>
      <c r="S104" s="171">
        <v>176.29999999999998</v>
      </c>
      <c r="T104" s="171">
        <f t="shared" ref="T104:T167" si="3">S104/I104*$I$69</f>
        <v>315.36018764434186</v>
      </c>
      <c r="V104" s="166" t="s">
        <v>14</v>
      </c>
      <c r="W104" s="177">
        <f>+W106-SUM(W101:W103)</f>
        <v>119937.32143189397</v>
      </c>
      <c r="X104" s="177">
        <f>+X106-SUM(X101:X103)</f>
        <v>151351.72026880819</v>
      </c>
      <c r="Y104" s="177">
        <f>+Y106-SUM(Y101:Y103)</f>
        <v>162737.46653599822</v>
      </c>
    </row>
    <row r="105" spans="1:25" x14ac:dyDescent="0.2">
      <c r="A105" s="166">
        <v>3</v>
      </c>
      <c r="B105" s="166"/>
      <c r="C105" s="166">
        <v>90.2</v>
      </c>
      <c r="D105" s="166">
        <v>76.099999999999994</v>
      </c>
      <c r="E105" s="166"/>
      <c r="F105" s="166"/>
      <c r="G105" s="166"/>
      <c r="I105" s="171">
        <v>86.6</v>
      </c>
      <c r="J105" s="163">
        <v>3</v>
      </c>
      <c r="L105" s="172">
        <v>10621</v>
      </c>
      <c r="M105" s="171">
        <v>132.60000000000002</v>
      </c>
      <c r="N105" s="171">
        <f t="shared" si="1"/>
        <v>237.19092956120102</v>
      </c>
      <c r="O105" s="172">
        <v>7951</v>
      </c>
      <c r="P105" s="171">
        <v>430.9</v>
      </c>
      <c r="Q105" s="171">
        <f t="shared" si="2"/>
        <v>770.78108256351049</v>
      </c>
      <c r="R105" s="172">
        <v>14126</v>
      </c>
      <c r="S105" s="171">
        <v>204.90000000000003</v>
      </c>
      <c r="T105" s="171">
        <f t="shared" si="3"/>
        <v>366.51901558891467</v>
      </c>
      <c r="V105" s="166"/>
      <c r="W105" s="166"/>
      <c r="X105" s="166"/>
      <c r="Y105" s="166"/>
    </row>
    <row r="106" spans="1:25" x14ac:dyDescent="0.2">
      <c r="A106" s="166">
        <v>4</v>
      </c>
      <c r="B106" s="166"/>
      <c r="C106" s="166">
        <v>92.6</v>
      </c>
      <c r="D106" s="166">
        <v>78.099999999999994</v>
      </c>
      <c r="E106" s="166"/>
      <c r="F106" s="166"/>
      <c r="G106" s="166"/>
      <c r="I106" s="171">
        <v>87.3</v>
      </c>
      <c r="J106" s="163">
        <v>4</v>
      </c>
      <c r="L106" s="172">
        <v>11640</v>
      </c>
      <c r="M106" s="171">
        <v>138.20000000000005</v>
      </c>
      <c r="N106" s="171">
        <f t="shared" si="1"/>
        <v>245.22584765177561</v>
      </c>
      <c r="O106" s="172">
        <v>13048</v>
      </c>
      <c r="P106" s="171">
        <v>427.00000000000023</v>
      </c>
      <c r="Q106" s="171">
        <f t="shared" si="2"/>
        <v>757.68044100801899</v>
      </c>
      <c r="R106" s="172">
        <v>13048</v>
      </c>
      <c r="S106" s="171">
        <v>185</v>
      </c>
      <c r="T106" s="171">
        <f t="shared" si="3"/>
        <v>328.26904352806423</v>
      </c>
      <c r="V106" s="166" t="s">
        <v>87</v>
      </c>
      <c r="W106" s="176">
        <f>IF('Tab7'!C8="",+'Tab7'!C7+'Tab11'!C7,+'Tab7'!C8+'Tab11'!C8)</f>
        <v>192961.04211256403</v>
      </c>
      <c r="X106" s="176">
        <f>IF('Tab7'!D8="",+'Tab7'!D7+'Tab11'!D7,+'Tab7'!D8+'Tab11'!D8)</f>
        <v>225325.36961648372</v>
      </c>
      <c r="Y106" s="176">
        <f>IF('Tab7'!E8="",+'Tab7'!E7+'Tab11'!E7,+'Tab7'!E8+'Tab11'!E8)</f>
        <v>237541.21946790876</v>
      </c>
    </row>
    <row r="107" spans="1:25" x14ac:dyDescent="0.2">
      <c r="A107" s="166">
        <v>1</v>
      </c>
      <c r="B107" s="166">
        <v>1992</v>
      </c>
      <c r="C107" s="166">
        <v>102</v>
      </c>
      <c r="D107" s="166">
        <v>87.1</v>
      </c>
      <c r="E107" s="166"/>
      <c r="F107" s="166"/>
      <c r="G107" s="166"/>
      <c r="I107" s="171">
        <v>87.5</v>
      </c>
      <c r="J107" s="163">
        <v>1</v>
      </c>
      <c r="K107" s="163">
        <v>1992</v>
      </c>
      <c r="L107" s="172">
        <v>10520</v>
      </c>
      <c r="M107" s="171">
        <v>129.4</v>
      </c>
      <c r="N107" s="171">
        <f>M107/I107*$I$69</f>
        <v>229.08606285714291</v>
      </c>
      <c r="O107" s="172">
        <v>6509</v>
      </c>
      <c r="P107" s="171">
        <v>409.5</v>
      </c>
      <c r="Q107" s="171">
        <f t="shared" si="2"/>
        <v>724.96710000000007</v>
      </c>
      <c r="R107" s="172">
        <v>11030</v>
      </c>
      <c r="S107" s="171">
        <v>180.5</v>
      </c>
      <c r="T107" s="171">
        <f t="shared" si="3"/>
        <v>319.55204285714291</v>
      </c>
    </row>
    <row r="108" spans="1:25" x14ac:dyDescent="0.2">
      <c r="A108" s="166">
        <v>2</v>
      </c>
      <c r="B108" s="166"/>
      <c r="C108" s="166">
        <v>92.2</v>
      </c>
      <c r="D108" s="166">
        <v>78.900000000000006</v>
      </c>
      <c r="E108" s="166"/>
      <c r="F108" s="166"/>
      <c r="G108" s="166"/>
      <c r="I108" s="171">
        <v>88.6</v>
      </c>
      <c r="J108" s="163">
        <v>2</v>
      </c>
      <c r="L108" s="172">
        <v>10661</v>
      </c>
      <c r="M108" s="171">
        <v>112.9</v>
      </c>
      <c r="N108" s="171">
        <f t="shared" ref="N108:N171" si="4">M108/I108*$I$69</f>
        <v>197.39341704288947</v>
      </c>
      <c r="O108" s="172">
        <v>5632</v>
      </c>
      <c r="P108" s="171">
        <v>412</v>
      </c>
      <c r="Q108" s="171">
        <f t="shared" si="2"/>
        <v>720.33735891647871</v>
      </c>
      <c r="R108" s="172">
        <v>13252</v>
      </c>
      <c r="S108" s="171">
        <v>167</v>
      </c>
      <c r="T108" s="171">
        <f t="shared" si="3"/>
        <v>291.98140519187365</v>
      </c>
    </row>
    <row r="109" spans="1:25" x14ac:dyDescent="0.2">
      <c r="A109" s="166">
        <v>3</v>
      </c>
      <c r="B109" s="166"/>
      <c r="C109" s="166">
        <v>93.3</v>
      </c>
      <c r="D109" s="166">
        <v>79.900000000000006</v>
      </c>
      <c r="E109" s="166"/>
      <c r="F109" s="166"/>
      <c r="G109" s="166"/>
      <c r="I109" s="171">
        <v>88.7</v>
      </c>
      <c r="J109" s="163">
        <v>3</v>
      </c>
      <c r="L109" s="172">
        <v>11590</v>
      </c>
      <c r="M109" s="171">
        <v>130.59999999999997</v>
      </c>
      <c r="N109" s="171">
        <f t="shared" si="4"/>
        <v>228.082519729425</v>
      </c>
      <c r="O109" s="172">
        <v>8642</v>
      </c>
      <c r="P109" s="171">
        <v>440.40000000000009</v>
      </c>
      <c r="Q109" s="171">
        <f t="shared" si="2"/>
        <v>769.12359639233398</v>
      </c>
      <c r="R109" s="172">
        <v>15450</v>
      </c>
      <c r="S109" s="171">
        <v>219.10000000000002</v>
      </c>
      <c r="T109" s="171">
        <f t="shared" si="3"/>
        <v>382.64073562570468</v>
      </c>
      <c r="V109" s="165" t="s">
        <v>186</v>
      </c>
      <c r="W109" s="166"/>
      <c r="X109" s="166"/>
      <c r="Y109" s="166"/>
    </row>
    <row r="110" spans="1:25" x14ac:dyDescent="0.2">
      <c r="A110" s="166">
        <v>4</v>
      </c>
      <c r="B110" s="166"/>
      <c r="C110" s="166">
        <v>90.8</v>
      </c>
      <c r="D110" s="166">
        <v>77.599999999999994</v>
      </c>
      <c r="E110" s="166"/>
      <c r="F110" s="166"/>
      <c r="G110" s="166"/>
      <c r="I110" s="171">
        <v>89.3</v>
      </c>
      <c r="J110" s="163">
        <v>4</v>
      </c>
      <c r="L110" s="172">
        <v>11917</v>
      </c>
      <c r="M110" s="171">
        <v>108.50000000000006</v>
      </c>
      <c r="N110" s="171">
        <f t="shared" si="4"/>
        <v>188.2134798432252</v>
      </c>
      <c r="O110" s="172">
        <v>7139</v>
      </c>
      <c r="P110" s="171">
        <v>425.59999999999991</v>
      </c>
      <c r="Q110" s="171">
        <f t="shared" si="2"/>
        <v>738.28255319148934</v>
      </c>
      <c r="R110" s="172">
        <v>12309</v>
      </c>
      <c r="S110" s="171">
        <v>109.39999999999998</v>
      </c>
      <c r="T110" s="171">
        <f t="shared" si="3"/>
        <v>189.77469764837628</v>
      </c>
      <c r="V110" s="166"/>
      <c r="W110" s="166"/>
      <c r="X110" s="166"/>
      <c r="Y110" s="166"/>
    </row>
    <row r="111" spans="1:25" x14ac:dyDescent="0.2">
      <c r="A111" s="166">
        <v>1</v>
      </c>
      <c r="B111" s="166">
        <v>1993</v>
      </c>
      <c r="C111" s="166">
        <v>112.6</v>
      </c>
      <c r="D111" s="166">
        <v>96.5</v>
      </c>
      <c r="E111" s="166"/>
      <c r="F111" s="166"/>
      <c r="G111" s="166"/>
      <c r="I111" s="171">
        <v>89.8</v>
      </c>
      <c r="J111" s="163">
        <v>1</v>
      </c>
      <c r="K111" s="163">
        <v>1993</v>
      </c>
      <c r="L111" s="172">
        <v>11275</v>
      </c>
      <c r="M111" s="171">
        <v>136.89999999999998</v>
      </c>
      <c r="N111" s="171">
        <f t="shared" si="4"/>
        <v>236.15631124721605</v>
      </c>
      <c r="O111" s="172">
        <v>6982</v>
      </c>
      <c r="P111" s="171">
        <v>449.4</v>
      </c>
      <c r="Q111" s="171">
        <f t="shared" si="2"/>
        <v>775.22751113585764</v>
      </c>
      <c r="R111" s="172">
        <v>10571</v>
      </c>
      <c r="S111" s="171">
        <v>175.5</v>
      </c>
      <c r="T111" s="171">
        <f t="shared" si="3"/>
        <v>302.7423858574611</v>
      </c>
      <c r="V111" s="166"/>
      <c r="W111" s="170" t="str">
        <f>+W100</f>
        <v>2018</v>
      </c>
      <c r="X111" s="170" t="str">
        <f>+X100</f>
        <v>2019</v>
      </c>
      <c r="Y111" s="170" t="str">
        <f>+Y100</f>
        <v>2020</v>
      </c>
    </row>
    <row r="112" spans="1:25" x14ac:dyDescent="0.2">
      <c r="A112" s="166">
        <v>2</v>
      </c>
      <c r="B112" s="166"/>
      <c r="C112" s="166">
        <f>205.6-C111</f>
        <v>93</v>
      </c>
      <c r="D112" s="166">
        <f>176.6-D111</f>
        <v>80.099999999999994</v>
      </c>
      <c r="E112" s="166"/>
      <c r="F112" s="166"/>
      <c r="G112" s="166"/>
      <c r="I112" s="171">
        <v>90.8</v>
      </c>
      <c r="J112" s="163">
        <v>2</v>
      </c>
      <c r="L112" s="172">
        <v>10076</v>
      </c>
      <c r="M112" s="171">
        <v>115.20000000000002</v>
      </c>
      <c r="N112" s="171">
        <f t="shared" si="4"/>
        <v>196.53462555066088</v>
      </c>
      <c r="O112" s="172">
        <v>6332</v>
      </c>
      <c r="P112" s="171">
        <v>352.9</v>
      </c>
      <c r="Q112" s="171">
        <f t="shared" si="2"/>
        <v>602.05789372246704</v>
      </c>
      <c r="R112" s="172">
        <v>12919</v>
      </c>
      <c r="S112" s="171">
        <v>191.20000000000005</v>
      </c>
      <c r="T112" s="171">
        <f t="shared" si="3"/>
        <v>326.19288546255518</v>
      </c>
      <c r="V112" s="166" t="s">
        <v>171</v>
      </c>
      <c r="W112" s="175">
        <f>IF('Tab7'!C38="",+'Tab7'!C37+'Tab11'!C37,+'Tab7'!C38+'Tab11'!C38)</f>
        <v>2733.9660798480263</v>
      </c>
      <c r="X112" s="175">
        <f>IF('Tab7'!D38="",+'Tab7'!D37+'Tab11'!D37,+'Tab7'!D38+'Tab11'!D38)</f>
        <v>2731.2454755245499</v>
      </c>
      <c r="Y112" s="175">
        <f>IF('Tab7'!E38="",+'Tab7'!E37+'Tab11'!E37,+'Tab7'!E38+'Tab11'!E38)</f>
        <v>2968.7342736953419</v>
      </c>
    </row>
    <row r="113" spans="1:25" x14ac:dyDescent="0.2">
      <c r="A113" s="166">
        <v>3</v>
      </c>
      <c r="B113" s="166"/>
      <c r="C113" s="166">
        <f>293.1-C112-C111</f>
        <v>87.500000000000028</v>
      </c>
      <c r="D113" s="166">
        <f>250.2-D112-D111</f>
        <v>73.599999999999994</v>
      </c>
      <c r="E113" s="166"/>
      <c r="F113" s="166"/>
      <c r="G113" s="166"/>
      <c r="I113" s="171">
        <v>90.6</v>
      </c>
      <c r="J113" s="163">
        <v>3</v>
      </c>
      <c r="L113" s="172">
        <v>11766</v>
      </c>
      <c r="M113" s="171">
        <v>132.79999999999998</v>
      </c>
      <c r="N113" s="171">
        <f t="shared" si="4"/>
        <v>227.06088300220753</v>
      </c>
      <c r="O113" s="172">
        <v>6675</v>
      </c>
      <c r="P113" s="171">
        <v>388.50000000000023</v>
      </c>
      <c r="Q113" s="171">
        <f t="shared" si="2"/>
        <v>664.25567052980182</v>
      </c>
      <c r="R113" s="172">
        <v>14800</v>
      </c>
      <c r="S113" s="171">
        <v>216.89999999999998</v>
      </c>
      <c r="T113" s="171">
        <f t="shared" si="3"/>
        <v>370.85471026490069</v>
      </c>
      <c r="V113" s="166" t="s">
        <v>86</v>
      </c>
      <c r="W113" s="175">
        <f>IF('Tab7'!C40="",+'Tab7'!C39+'Tab11'!C39,+'Tab7'!C40+'Tab11'!C40)</f>
        <v>2251.7915513602879</v>
      </c>
      <c r="X113" s="175">
        <f>IF('Tab7'!D40="",+'Tab7'!D39+'Tab11'!D39,+'Tab7'!D40+'Tab11'!D40)</f>
        <v>2158.0585421578689</v>
      </c>
      <c r="Y113" s="175">
        <f>IF('Tab7'!E40="",+'Tab7'!E39+'Tab11'!E39,+'Tab7'!E40+'Tab11'!E40)</f>
        <v>2190.37256130268</v>
      </c>
    </row>
    <row r="114" spans="1:25" x14ac:dyDescent="0.2">
      <c r="A114" s="166">
        <v>4</v>
      </c>
      <c r="B114" s="166"/>
      <c r="C114" s="166">
        <f>413.2-C113-C112-C111</f>
        <v>120.09999999999994</v>
      </c>
      <c r="D114" s="166">
        <f>356.8-D113-D112-D111</f>
        <v>106.60000000000005</v>
      </c>
      <c r="E114" s="166"/>
      <c r="F114" s="166"/>
      <c r="G114" s="166"/>
      <c r="I114" s="171">
        <v>91</v>
      </c>
      <c r="J114" s="163">
        <v>4</v>
      </c>
      <c r="L114" s="172">
        <v>12707</v>
      </c>
      <c r="M114" s="171">
        <v>157.79999999999995</v>
      </c>
      <c r="N114" s="171">
        <f t="shared" si="4"/>
        <v>268.61981868131863</v>
      </c>
      <c r="O114" s="172">
        <v>6319</v>
      </c>
      <c r="P114" s="171">
        <v>466.99999999999977</v>
      </c>
      <c r="Q114" s="171">
        <f t="shared" si="2"/>
        <v>794.96486263736244</v>
      </c>
      <c r="R114" s="172">
        <v>11391</v>
      </c>
      <c r="S114" s="171">
        <v>164.5</v>
      </c>
      <c r="T114" s="171">
        <f t="shared" si="3"/>
        <v>280.02509615384622</v>
      </c>
      <c r="V114" s="166" t="s">
        <v>63</v>
      </c>
      <c r="W114" s="175">
        <f>IF('Tab7'!C42="",+'Tab7'!C41+'Tab11'!C41,+'Tab7'!C42+'Tab11'!C42)</f>
        <v>251.61776245964279</v>
      </c>
      <c r="X114" s="175">
        <f>IF('Tab7'!D42="",+'Tab7'!D41+'Tab11'!D41,+'Tab7'!D42+'Tab11'!D42)</f>
        <v>263.97470566479683</v>
      </c>
      <c r="Y114" s="175">
        <f>IF('Tab7'!E42="",+'Tab7'!E41+'Tab11'!E41,+'Tab7'!E42+'Tab11'!E42)</f>
        <v>271.44270382783304</v>
      </c>
    </row>
    <row r="115" spans="1:25" x14ac:dyDescent="0.2">
      <c r="A115" s="166">
        <v>1</v>
      </c>
      <c r="B115" s="166">
        <v>1994</v>
      </c>
      <c r="C115" s="166">
        <v>138.4</v>
      </c>
      <c r="D115" s="166">
        <v>120</v>
      </c>
      <c r="E115" s="166"/>
      <c r="F115" s="166"/>
      <c r="G115" s="166"/>
      <c r="I115" s="171">
        <v>91</v>
      </c>
      <c r="J115" s="163">
        <v>1</v>
      </c>
      <c r="K115" s="163">
        <v>1994</v>
      </c>
      <c r="L115" s="172">
        <v>15224</v>
      </c>
      <c r="M115" s="171">
        <v>189</v>
      </c>
      <c r="N115" s="171">
        <f t="shared" si="4"/>
        <v>321.7309615384616</v>
      </c>
      <c r="O115" s="172">
        <v>6291</v>
      </c>
      <c r="P115" s="171">
        <v>427.6</v>
      </c>
      <c r="Q115" s="171">
        <f t="shared" si="2"/>
        <v>727.8950219780221</v>
      </c>
      <c r="R115" s="172">
        <v>8795</v>
      </c>
      <c r="S115" s="171">
        <v>161.69999999999999</v>
      </c>
      <c r="T115" s="171">
        <f t="shared" si="3"/>
        <v>275.25871153846157</v>
      </c>
      <c r="V115" s="166" t="s">
        <v>14</v>
      </c>
      <c r="W115" s="178">
        <f>+W117-SUM(W112:W114)</f>
        <v>2119.3866837300511</v>
      </c>
      <c r="X115" s="178">
        <f>+X117-SUM(X112:X114)</f>
        <v>2107.7706729884922</v>
      </c>
      <c r="Y115" s="178">
        <f>+Y117-SUM(Y112:Y114)</f>
        <v>2076.6537680189058</v>
      </c>
    </row>
    <row r="116" spans="1:25" x14ac:dyDescent="0.2">
      <c r="A116" s="166">
        <v>2</v>
      </c>
      <c r="B116" s="166"/>
      <c r="C116" s="166">
        <f>252.9-C115</f>
        <v>114.5</v>
      </c>
      <c r="D116" s="166">
        <f>218.1-D115</f>
        <v>98.1</v>
      </c>
      <c r="E116" s="166"/>
      <c r="F116" s="166"/>
      <c r="G116" s="166"/>
      <c r="I116" s="171">
        <v>91.7</v>
      </c>
      <c r="J116" s="163">
        <v>2</v>
      </c>
      <c r="L116" s="172">
        <v>13585</v>
      </c>
      <c r="M116" s="171">
        <v>166.5</v>
      </c>
      <c r="N116" s="171">
        <f t="shared" si="4"/>
        <v>281.26607142857148</v>
      </c>
      <c r="O116" s="172">
        <v>5517</v>
      </c>
      <c r="P116" s="171">
        <v>494.30000000000007</v>
      </c>
      <c r="Q116" s="171">
        <f t="shared" si="2"/>
        <v>835.01392857142878</v>
      </c>
      <c r="R116" s="172">
        <v>13449</v>
      </c>
      <c r="S116" s="171">
        <v>196.2</v>
      </c>
      <c r="T116" s="171">
        <f t="shared" si="3"/>
        <v>331.43785714285718</v>
      </c>
      <c r="V116" s="166"/>
      <c r="W116" s="175"/>
      <c r="X116" s="175"/>
      <c r="Y116" s="175"/>
    </row>
    <row r="117" spans="1:25" x14ac:dyDescent="0.2">
      <c r="A117" s="166">
        <v>3</v>
      </c>
      <c r="B117" s="166"/>
      <c r="C117" s="166">
        <f>365.7-C115-C116</f>
        <v>112.79999999999998</v>
      </c>
      <c r="D117" s="166">
        <f>316.9-D115-D116</f>
        <v>98.799999999999983</v>
      </c>
      <c r="E117" s="166"/>
      <c r="F117" s="166"/>
      <c r="G117" s="166"/>
      <c r="I117" s="171">
        <v>92.1</v>
      </c>
      <c r="J117" s="163">
        <v>3</v>
      </c>
      <c r="L117" s="172">
        <v>13956</v>
      </c>
      <c r="M117" s="171">
        <v>169.89999999999998</v>
      </c>
      <c r="N117" s="171">
        <f t="shared" si="4"/>
        <v>285.7631297502715</v>
      </c>
      <c r="O117" s="172">
        <v>8952</v>
      </c>
      <c r="P117" s="171">
        <v>425.5</v>
      </c>
      <c r="Q117" s="171">
        <f t="shared" si="2"/>
        <v>715.66928610206321</v>
      </c>
      <c r="R117" s="172">
        <v>15669</v>
      </c>
      <c r="S117" s="171">
        <v>219.80000000000007</v>
      </c>
      <c r="T117" s="171">
        <f t="shared" si="3"/>
        <v>369.69238327904475</v>
      </c>
      <c r="V117" s="166" t="s">
        <v>87</v>
      </c>
      <c r="W117" s="175">
        <f>IF('Tab7'!C36="",+'Tab7'!C35+'Tab11'!C35,+'Tab7'!C36+'Tab11'!C36)</f>
        <v>7356.7620773980088</v>
      </c>
      <c r="X117" s="175">
        <f>IF('Tab7'!D36="",+'Tab7'!D35+'Tab11'!D35,+'Tab7'!D36+'Tab11'!D36)</f>
        <v>7261.0493963357076</v>
      </c>
      <c r="Y117" s="175">
        <f>IF('Tab7'!E36="",+'Tab7'!E35+'Tab11'!E35,+'Tab7'!E36+'Tab11'!E36)</f>
        <v>7507.2033068447599</v>
      </c>
    </row>
    <row r="118" spans="1:25" x14ac:dyDescent="0.2">
      <c r="A118" s="166">
        <v>4</v>
      </c>
      <c r="B118" s="166"/>
      <c r="C118" s="166">
        <f>480.2-C115-C116-C117</f>
        <v>114.49999999999997</v>
      </c>
      <c r="D118" s="166">
        <f>417.1-D115-D116-D117</f>
        <v>100.20000000000005</v>
      </c>
      <c r="E118" s="166"/>
      <c r="F118" s="166"/>
      <c r="G118" s="166"/>
      <c r="I118" s="171">
        <v>92.6</v>
      </c>
      <c r="J118" s="163">
        <v>4</v>
      </c>
      <c r="L118" s="172">
        <v>14006</v>
      </c>
      <c r="M118" s="171">
        <v>140.80000000000007</v>
      </c>
      <c r="N118" s="171">
        <f t="shared" si="4"/>
        <v>235.53969762419021</v>
      </c>
      <c r="O118" s="172">
        <v>8189</v>
      </c>
      <c r="P118" s="171">
        <v>390.59999999999991</v>
      </c>
      <c r="Q118" s="171">
        <f t="shared" si="2"/>
        <v>653.42191684665238</v>
      </c>
      <c r="R118" s="172">
        <v>14139</v>
      </c>
      <c r="S118" s="171">
        <v>214.39999999999998</v>
      </c>
      <c r="T118" s="171">
        <f t="shared" si="3"/>
        <v>358.66272138228948</v>
      </c>
      <c r="V118" s="166"/>
      <c r="X118" s="166"/>
    </row>
    <row r="119" spans="1:25" x14ac:dyDescent="0.2">
      <c r="A119" s="166">
        <v>1</v>
      </c>
      <c r="B119" s="166">
        <v>1995</v>
      </c>
      <c r="C119" s="166">
        <v>137.19999999999999</v>
      </c>
      <c r="D119" s="166">
        <v>119.3</v>
      </c>
      <c r="E119" s="166"/>
      <c r="F119" s="166"/>
      <c r="G119" s="166"/>
      <c r="I119" s="171">
        <v>93.4</v>
      </c>
      <c r="J119" s="163">
        <v>1</v>
      </c>
      <c r="K119" s="163">
        <v>1995</v>
      </c>
      <c r="L119" s="172">
        <v>13188</v>
      </c>
      <c r="M119" s="171">
        <v>171.1</v>
      </c>
      <c r="N119" s="171">
        <f t="shared" si="4"/>
        <v>283.77594486081375</v>
      </c>
      <c r="O119" s="172">
        <v>7699</v>
      </c>
      <c r="P119" s="171">
        <v>543</v>
      </c>
      <c r="Q119" s="171">
        <f t="shared" si="2"/>
        <v>900.58642933618853</v>
      </c>
      <c r="R119" s="172">
        <v>11007</v>
      </c>
      <c r="S119" s="171">
        <v>183.1</v>
      </c>
      <c r="T119" s="171">
        <f t="shared" si="3"/>
        <v>303.67840738758036</v>
      </c>
      <c r="V119" s="165" t="s">
        <v>180</v>
      </c>
    </row>
    <row r="120" spans="1:25" x14ac:dyDescent="0.2">
      <c r="A120" s="166">
        <v>2</v>
      </c>
      <c r="B120" s="166"/>
      <c r="C120" s="166">
        <f>248.2-C119</f>
        <v>111</v>
      </c>
      <c r="D120" s="166">
        <f>214.7-D119</f>
        <v>95.399999999999991</v>
      </c>
      <c r="E120" s="166"/>
      <c r="F120" s="166"/>
      <c r="G120" s="166"/>
      <c r="I120" s="171">
        <v>94.1</v>
      </c>
      <c r="J120" s="163">
        <v>2</v>
      </c>
      <c r="L120" s="172">
        <v>11077</v>
      </c>
      <c r="M120" s="171">
        <v>148.30000000000004</v>
      </c>
      <c r="N120" s="171">
        <f t="shared" si="4"/>
        <v>244.13158607863988</v>
      </c>
      <c r="O120" s="172">
        <v>5465</v>
      </c>
      <c r="P120" s="171">
        <v>462.40000000000009</v>
      </c>
      <c r="Q120" s="171">
        <f t="shared" si="2"/>
        <v>761.2032731137092</v>
      </c>
      <c r="R120" s="172">
        <v>13915</v>
      </c>
      <c r="S120" s="171">
        <v>213.4</v>
      </c>
      <c r="T120" s="171">
        <f t="shared" si="3"/>
        <v>351.29926142401706</v>
      </c>
    </row>
    <row r="121" spans="1:25" x14ac:dyDescent="0.2">
      <c r="A121" s="166">
        <v>3</v>
      </c>
      <c r="B121" s="166"/>
      <c r="C121" s="166">
        <f>364.1-C119-C120</f>
        <v>115.90000000000003</v>
      </c>
      <c r="D121" s="166">
        <f>315.7-D119-D120</f>
        <v>100.99999999999999</v>
      </c>
      <c r="E121" s="166"/>
      <c r="F121" s="166"/>
      <c r="G121" s="166"/>
      <c r="I121" s="171">
        <v>94.1</v>
      </c>
      <c r="J121" s="163">
        <v>3</v>
      </c>
      <c r="L121" s="172">
        <v>13937</v>
      </c>
      <c r="M121" s="171">
        <v>180.19999999999993</v>
      </c>
      <c r="N121" s="171">
        <f t="shared" si="4"/>
        <v>296.64539319872472</v>
      </c>
      <c r="O121" s="172">
        <v>9139</v>
      </c>
      <c r="P121" s="171">
        <v>487.89999999999986</v>
      </c>
      <c r="Q121" s="171">
        <f t="shared" si="2"/>
        <v>803.18139479277352</v>
      </c>
      <c r="R121" s="172">
        <v>17436</v>
      </c>
      <c r="S121" s="171">
        <v>224.09999999999991</v>
      </c>
      <c r="T121" s="171">
        <f t="shared" si="3"/>
        <v>368.91361052072256</v>
      </c>
      <c r="V121" s="166"/>
      <c r="W121" s="170" t="str">
        <f>+'Tab3'!C6</f>
        <v>2018</v>
      </c>
      <c r="X121" s="170" t="str">
        <f>+'Tab3'!D6</f>
        <v>2019</v>
      </c>
      <c r="Y121" s="170" t="str">
        <f>+'Tab3'!E6</f>
        <v>2020</v>
      </c>
    </row>
    <row r="122" spans="1:25" x14ac:dyDescent="0.2">
      <c r="A122" s="166">
        <v>4</v>
      </c>
      <c r="B122" s="166"/>
      <c r="C122" s="166">
        <f>482.9-C119-C120-C121</f>
        <v>118.79999999999995</v>
      </c>
      <c r="D122" s="166">
        <f>420.1-D119-D120-D121</f>
        <v>104.40000000000005</v>
      </c>
      <c r="E122" s="166"/>
      <c r="F122" s="166"/>
      <c r="G122" s="166"/>
      <c r="I122" s="171">
        <v>94.6</v>
      </c>
      <c r="J122" s="163">
        <v>4</v>
      </c>
      <c r="L122" s="172">
        <v>13920</v>
      </c>
      <c r="M122" s="171">
        <v>172.00000000000006</v>
      </c>
      <c r="N122" s="171">
        <f t="shared" si="4"/>
        <v>281.65000000000015</v>
      </c>
      <c r="O122" s="172">
        <v>7500</v>
      </c>
      <c r="P122" s="171">
        <v>369.89999999999986</v>
      </c>
      <c r="Q122" s="171">
        <f t="shared" si="2"/>
        <v>605.71124999999995</v>
      </c>
      <c r="R122" s="172">
        <v>15130</v>
      </c>
      <c r="S122" s="171">
        <v>206.30000000000018</v>
      </c>
      <c r="T122" s="171">
        <f t="shared" si="3"/>
        <v>337.81625000000037</v>
      </c>
      <c r="V122" s="166" t="s">
        <v>10</v>
      </c>
      <c r="W122" s="170">
        <f>IF('Tab3'!C22="",'Tab3'!C29,'Tab3'!C30)</f>
        <v>154340</v>
      </c>
      <c r="X122" s="170">
        <f>IF('Tab3'!D22="",'Tab3'!D29,'Tab3'!D30)</f>
        <v>164509.61538461538</v>
      </c>
      <c r="Y122" s="170">
        <f>IF('Tab3'!E22="",'Tab3'!E29,'Tab3'!E30)</f>
        <v>289967</v>
      </c>
    </row>
    <row r="123" spans="1:25" x14ac:dyDescent="0.2">
      <c r="A123" s="166">
        <v>1</v>
      </c>
      <c r="B123" s="166">
        <v>1996</v>
      </c>
      <c r="C123" s="166">
        <v>143.9</v>
      </c>
      <c r="D123" s="166">
        <v>126.9</v>
      </c>
      <c r="E123" s="166"/>
      <c r="F123" s="166"/>
      <c r="G123" s="166"/>
      <c r="I123" s="171">
        <v>94.2</v>
      </c>
      <c r="J123" s="163">
        <v>1</v>
      </c>
      <c r="K123" s="163">
        <v>1996</v>
      </c>
      <c r="L123" s="172">
        <v>29850</v>
      </c>
      <c r="M123" s="171">
        <v>375.59999999999997</v>
      </c>
      <c r="N123" s="171">
        <f t="shared" si="4"/>
        <v>617.65665605095546</v>
      </c>
      <c r="O123" s="172">
        <v>7239</v>
      </c>
      <c r="P123" s="171">
        <v>479.9</v>
      </c>
      <c r="Q123" s="171">
        <f t="shared" si="2"/>
        <v>789.17313428874752</v>
      </c>
      <c r="R123" s="172">
        <v>11785</v>
      </c>
      <c r="S123" s="171">
        <v>198.60000000000002</v>
      </c>
      <c r="T123" s="171">
        <f t="shared" si="3"/>
        <v>326.58842356687904</v>
      </c>
      <c r="V123" s="163" t="s">
        <v>112</v>
      </c>
      <c r="W123" s="170">
        <f>IF('Tab9'!C8="",'Tab9'!C7,'Tab9'!C8)</f>
        <v>64737.309980990249</v>
      </c>
      <c r="X123" s="170">
        <f>IF('Tab9'!D8="",'Tab9'!D7,'Tab9'!D8)</f>
        <v>62005.236871937072</v>
      </c>
      <c r="Y123" s="170">
        <f>IF('Tab9'!E8="",'Tab9'!E7,'Tab9'!E8)</f>
        <v>66159.205778553864</v>
      </c>
    </row>
    <row r="124" spans="1:25" x14ac:dyDescent="0.2">
      <c r="A124" s="166">
        <v>2</v>
      </c>
      <c r="B124" s="166"/>
      <c r="C124" s="166">
        <f>275.5-C123</f>
        <v>131.6</v>
      </c>
      <c r="D124" s="166">
        <f>242.6-D123</f>
        <v>115.69999999999999</v>
      </c>
      <c r="E124" s="166"/>
      <c r="F124" s="166"/>
      <c r="G124" s="166"/>
      <c r="I124" s="171">
        <v>95.1</v>
      </c>
      <c r="J124" s="163">
        <v>2</v>
      </c>
      <c r="L124" s="172">
        <v>17799</v>
      </c>
      <c r="M124" s="171">
        <v>234.8</v>
      </c>
      <c r="N124" s="171">
        <f t="shared" si="4"/>
        <v>382.46352260778139</v>
      </c>
      <c r="O124" s="172">
        <v>6503</v>
      </c>
      <c r="P124" s="171">
        <v>585.30000000000007</v>
      </c>
      <c r="Q124" s="171">
        <f t="shared" si="2"/>
        <v>953.38969242902238</v>
      </c>
      <c r="R124" s="172">
        <v>14642</v>
      </c>
      <c r="S124" s="171">
        <v>220.09999999999997</v>
      </c>
      <c r="T124" s="171">
        <f t="shared" si="3"/>
        <v>358.51883017875923</v>
      </c>
      <c r="V124" s="163" t="s">
        <v>111</v>
      </c>
      <c r="W124" s="170">
        <f>IF('Tab8'!C8="",'Tab8'!C7,'Tab8'!C8)</f>
        <v>79397.7951655941</v>
      </c>
      <c r="X124" s="170">
        <f>IF('Tab8'!D8="",'Tab8'!D7,'Tab8'!D8)</f>
        <v>98699.424545248432</v>
      </c>
      <c r="Y124" s="170">
        <f>IF('Tab8'!E8="",'Tab8'!E7,'Tab8'!E8)</f>
        <v>106839.91951412651</v>
      </c>
    </row>
    <row r="125" spans="1:25" x14ac:dyDescent="0.2">
      <c r="A125" s="166">
        <v>3</v>
      </c>
      <c r="B125" s="166"/>
      <c r="C125" s="166">
        <f>387.5-C123-C124</f>
        <v>112</v>
      </c>
      <c r="D125" s="166">
        <f>339.3-D123-D124</f>
        <v>96.700000000000017</v>
      </c>
      <c r="E125" s="166"/>
      <c r="F125" s="166"/>
      <c r="G125" s="166"/>
      <c r="I125" s="171">
        <v>95.5</v>
      </c>
      <c r="J125" s="163">
        <v>3</v>
      </c>
      <c r="L125" s="172">
        <v>16263</v>
      </c>
      <c r="M125" s="171">
        <v>240.00000000000011</v>
      </c>
      <c r="N125" s="171">
        <f t="shared" si="4"/>
        <v>389.2963350785343</v>
      </c>
      <c r="O125" s="172">
        <v>8934</v>
      </c>
      <c r="P125" s="171">
        <v>581.89999999999986</v>
      </c>
      <c r="Q125" s="171">
        <f t="shared" si="2"/>
        <v>943.88140575916225</v>
      </c>
      <c r="R125" s="172">
        <v>17198</v>
      </c>
      <c r="S125" s="171">
        <v>233.2</v>
      </c>
      <c r="T125" s="171">
        <f t="shared" si="3"/>
        <v>378.26627225130898</v>
      </c>
      <c r="V125" s="166" t="s">
        <v>169</v>
      </c>
      <c r="W125" s="170">
        <f>IF('Tab3'!C16="",'Tab3'!C15,'Tab3'!C16)</f>
        <v>22608.497212931994</v>
      </c>
      <c r="X125" s="170">
        <f>IF('Tab3'!D16="",'Tab3'!D15,'Tab3'!D16)</f>
        <v>23125.531931836278</v>
      </c>
      <c r="Y125" s="170">
        <f>IF('Tab3'!E16="",'Tab3'!E15,'Tab3'!E16)</f>
        <v>21334.431123936934</v>
      </c>
    </row>
    <row r="126" spans="1:25" x14ac:dyDescent="0.2">
      <c r="A126" s="166">
        <v>4</v>
      </c>
      <c r="B126" s="166"/>
      <c r="C126" s="166">
        <f>520-C123-C124-C125</f>
        <v>132.50000000000003</v>
      </c>
      <c r="D126" s="166">
        <f>452.4-D123-D124-D125</f>
        <v>113.1</v>
      </c>
      <c r="E126" s="166"/>
      <c r="F126" s="166"/>
      <c r="G126" s="166"/>
      <c r="I126" s="171">
        <v>96.3</v>
      </c>
      <c r="J126" s="163">
        <v>4</v>
      </c>
      <c r="L126" s="172">
        <v>16638</v>
      </c>
      <c r="M126" s="171">
        <v>233.40000000000009</v>
      </c>
      <c r="N126" s="171">
        <f t="shared" si="4"/>
        <v>375.44559190031174</v>
      </c>
      <c r="O126" s="172">
        <v>7966</v>
      </c>
      <c r="P126" s="171">
        <v>665.80000000000018</v>
      </c>
      <c r="Q126" s="171">
        <f t="shared" si="2"/>
        <v>1071.0011786085156</v>
      </c>
      <c r="R126" s="172">
        <v>13841</v>
      </c>
      <c r="S126" s="171">
        <v>188.00000000000011</v>
      </c>
      <c r="T126" s="171">
        <f t="shared" si="3"/>
        <v>302.41547248182786</v>
      </c>
    </row>
    <row r="127" spans="1:25" x14ac:dyDescent="0.2">
      <c r="A127" s="166">
        <v>1</v>
      </c>
      <c r="B127" s="166">
        <v>1997</v>
      </c>
      <c r="C127" s="166">
        <v>142.6</v>
      </c>
      <c r="D127" s="166">
        <v>124.8</v>
      </c>
      <c r="E127" s="166"/>
      <c r="F127" s="166"/>
      <c r="G127" s="166"/>
      <c r="I127" s="171">
        <v>97.3</v>
      </c>
      <c r="J127" s="163">
        <v>1</v>
      </c>
      <c r="K127" s="163">
        <v>1997</v>
      </c>
      <c r="L127" s="172">
        <v>17837</v>
      </c>
      <c r="M127" s="171">
        <v>255.29999999999998</v>
      </c>
      <c r="N127" s="171">
        <f t="shared" si="4"/>
        <v>406.45308067831456</v>
      </c>
      <c r="O127" s="172">
        <v>7574</v>
      </c>
      <c r="P127" s="171">
        <v>625.70000000000005</v>
      </c>
      <c r="Q127" s="171">
        <f t="shared" si="2"/>
        <v>996.15234069886969</v>
      </c>
      <c r="R127" s="172">
        <v>10571</v>
      </c>
      <c r="S127" s="171">
        <v>187.8</v>
      </c>
      <c r="T127" s="171">
        <f t="shared" si="3"/>
        <v>298.98898766700933</v>
      </c>
      <c r="V127" s="165" t="s">
        <v>181</v>
      </c>
    </row>
    <row r="128" spans="1:25" x14ac:dyDescent="0.2">
      <c r="A128" s="166">
        <v>2</v>
      </c>
      <c r="B128" s="166"/>
      <c r="C128" s="166">
        <f>284.4-C127</f>
        <v>141.79999999999998</v>
      </c>
      <c r="D128" s="166">
        <f>247.3-D127</f>
        <v>122.50000000000001</v>
      </c>
      <c r="E128" s="166"/>
      <c r="F128" s="166"/>
      <c r="G128" s="166"/>
      <c r="I128" s="171">
        <v>97.7</v>
      </c>
      <c r="J128" s="163">
        <v>2</v>
      </c>
      <c r="L128" s="172">
        <v>16872</v>
      </c>
      <c r="M128" s="171">
        <v>281.30000000000007</v>
      </c>
      <c r="N128" s="171">
        <f t="shared" si="4"/>
        <v>446.01309877175044</v>
      </c>
      <c r="O128" s="172">
        <v>7284</v>
      </c>
      <c r="P128" s="171">
        <v>664.39999999999986</v>
      </c>
      <c r="Q128" s="171">
        <f t="shared" si="2"/>
        <v>1053.4344216990787</v>
      </c>
      <c r="R128" s="172">
        <v>14837</v>
      </c>
      <c r="S128" s="171">
        <v>224.59999999999997</v>
      </c>
      <c r="T128" s="171">
        <f t="shared" si="3"/>
        <v>356.11284032753326</v>
      </c>
      <c r="W128" s="170" t="str">
        <f>+'Tab3'!C6</f>
        <v>2018</v>
      </c>
      <c r="X128" s="170" t="str">
        <f>+'Tab3'!D6</f>
        <v>2019</v>
      </c>
      <c r="Y128" s="170" t="str">
        <f>+'Tab3'!E6</f>
        <v>2020</v>
      </c>
    </row>
    <row r="129" spans="1:25" x14ac:dyDescent="0.2">
      <c r="A129" s="166">
        <v>3</v>
      </c>
      <c r="B129" s="166"/>
      <c r="C129" s="166">
        <f>419.8-C127-C128</f>
        <v>135.40000000000006</v>
      </c>
      <c r="D129" s="166">
        <f>364.6-D127-D128</f>
        <v>117.3</v>
      </c>
      <c r="E129" s="166"/>
      <c r="F129" s="166" t="s">
        <v>74</v>
      </c>
      <c r="G129" s="166"/>
      <c r="I129" s="171">
        <v>97.7</v>
      </c>
      <c r="J129" s="163">
        <v>3</v>
      </c>
      <c r="L129" s="172">
        <v>17873</v>
      </c>
      <c r="M129" s="171">
        <v>297.89999999999998</v>
      </c>
      <c r="N129" s="171">
        <f t="shared" si="4"/>
        <v>472.33310388945756</v>
      </c>
      <c r="O129" s="172">
        <v>14581</v>
      </c>
      <c r="P129" s="171">
        <v>720.30000000000018</v>
      </c>
      <c r="Q129" s="171">
        <f t="shared" si="2"/>
        <v>1142.0662461617201</v>
      </c>
      <c r="R129" s="172">
        <v>15670</v>
      </c>
      <c r="S129" s="171">
        <v>198.80000000000007</v>
      </c>
      <c r="T129" s="171">
        <f t="shared" si="3"/>
        <v>315.20584442169923</v>
      </c>
      <c r="V129" s="166" t="s">
        <v>11</v>
      </c>
      <c r="W129" s="170">
        <f>IF('Tab3'!C30="",'Tab3'!C31,'Tab3'!C32)</f>
        <v>4529.9239401496261</v>
      </c>
      <c r="X129" s="170">
        <f>IF('Tab3'!D30="",'Tab3'!D31,'Tab3'!D32)</f>
        <v>4431.5187032418953</v>
      </c>
      <c r="Y129" s="170">
        <f>IF('Tab3'!E30="",'Tab3'!E31,'Tab3'!E32)</f>
        <v>5589.2439507481295</v>
      </c>
    </row>
    <row r="130" spans="1:25" x14ac:dyDescent="0.2">
      <c r="A130" s="166">
        <v>4</v>
      </c>
      <c r="B130" s="166"/>
      <c r="C130" s="166">
        <f>550.4-C127-C128-C129</f>
        <v>130.59999999999994</v>
      </c>
      <c r="D130" s="166">
        <f>478.3-D127-D128-D129</f>
        <v>113.7</v>
      </c>
      <c r="E130" s="166"/>
      <c r="F130" s="166"/>
      <c r="G130" s="166"/>
      <c r="I130" s="171">
        <v>98.4</v>
      </c>
      <c r="J130" s="163">
        <v>4</v>
      </c>
      <c r="L130" s="172">
        <v>15493</v>
      </c>
      <c r="M130" s="171">
        <v>267.70000000000005</v>
      </c>
      <c r="N130" s="171">
        <f t="shared" si="4"/>
        <v>421.43026168699197</v>
      </c>
      <c r="O130" s="172">
        <v>9445</v>
      </c>
      <c r="P130" s="171">
        <v>564</v>
      </c>
      <c r="Q130" s="171">
        <f t="shared" si="2"/>
        <v>887.88445121951236</v>
      </c>
      <c r="R130" s="172">
        <v>13087</v>
      </c>
      <c r="S130" s="171">
        <v>185.09999999999991</v>
      </c>
      <c r="T130" s="171">
        <f t="shared" si="3"/>
        <v>291.39612042682916</v>
      </c>
      <c r="V130" s="166" t="s">
        <v>12</v>
      </c>
      <c r="W130" s="170">
        <f>IF('Tab3'!C32="",'Tab3'!C33,'Tab3'!C34)</f>
        <v>5414.37</v>
      </c>
      <c r="X130" s="170">
        <f>IF('Tab3'!D32="",'Tab3'!D33,'Tab3'!D34)</f>
        <v>5862.3879999999999</v>
      </c>
      <c r="Y130" s="170">
        <f>IF('Tab3'!E32="",'Tab3'!E33,'Tab3'!E34)</f>
        <v>5597.33677102</v>
      </c>
    </row>
    <row r="131" spans="1:25" x14ac:dyDescent="0.2">
      <c r="A131" s="166">
        <v>1</v>
      </c>
      <c r="B131" s="166">
        <v>1998</v>
      </c>
      <c r="C131" s="166">
        <v>150</v>
      </c>
      <c r="D131" s="166">
        <v>131.9</v>
      </c>
      <c r="E131" s="166"/>
      <c r="F131" s="166" t="s">
        <v>78</v>
      </c>
      <c r="G131" s="166"/>
      <c r="I131" s="171">
        <v>99.3</v>
      </c>
      <c r="J131" s="163">
        <v>1</v>
      </c>
      <c r="K131" s="163">
        <v>1998</v>
      </c>
      <c r="L131" s="172">
        <v>17629</v>
      </c>
      <c r="M131" s="171">
        <v>285</v>
      </c>
      <c r="N131" s="171">
        <f t="shared" si="4"/>
        <v>444.59856495468284</v>
      </c>
      <c r="O131" s="172">
        <v>7614</v>
      </c>
      <c r="P131" s="171">
        <v>599.6</v>
      </c>
      <c r="Q131" s="171">
        <f t="shared" si="2"/>
        <v>935.37298086606268</v>
      </c>
      <c r="R131" s="172">
        <v>11958</v>
      </c>
      <c r="S131" s="171">
        <v>185.4</v>
      </c>
      <c r="T131" s="171">
        <f t="shared" si="3"/>
        <v>289.22306646525686</v>
      </c>
      <c r="V131" s="166" t="s">
        <v>7</v>
      </c>
      <c r="W131" s="170">
        <f>IF('Tab3'!C18="",'Tab3'!C17,'Tab3'!C18)</f>
        <v>5650.9223836734691</v>
      </c>
      <c r="X131" s="170">
        <f>IF('Tab3'!D18="",'Tab3'!D17,'Tab3'!D18)</f>
        <v>5021.5564408163264</v>
      </c>
      <c r="Y131" s="170">
        <f>IF('Tab3'!E18="",'Tab3'!E17,'Tab3'!E18)</f>
        <v>4272.1273306122448</v>
      </c>
    </row>
    <row r="132" spans="1:25" x14ac:dyDescent="0.2">
      <c r="A132" s="166">
        <v>2</v>
      </c>
      <c r="B132" s="166"/>
      <c r="C132" s="166">
        <f>289.8-C131</f>
        <v>139.80000000000001</v>
      </c>
      <c r="D132" s="166">
        <f>253.9-D131</f>
        <v>122</v>
      </c>
      <c r="E132" s="166"/>
      <c r="F132" s="166" t="s">
        <v>79</v>
      </c>
      <c r="G132" s="166" t="s">
        <v>80</v>
      </c>
      <c r="I132" s="171">
        <v>99.7</v>
      </c>
      <c r="J132" s="163">
        <v>2</v>
      </c>
      <c r="L132" s="172">
        <v>14484</v>
      </c>
      <c r="M132" s="171">
        <v>253.5</v>
      </c>
      <c r="N132" s="171">
        <f t="shared" si="4"/>
        <v>393.87212888666005</v>
      </c>
      <c r="O132" s="172">
        <v>6009</v>
      </c>
      <c r="P132" s="171">
        <v>576.9</v>
      </c>
      <c r="Q132" s="171">
        <f t="shared" si="2"/>
        <v>896.35041875626894</v>
      </c>
      <c r="R132" s="172">
        <v>15060</v>
      </c>
      <c r="S132" s="171">
        <v>204.20000000000002</v>
      </c>
      <c r="T132" s="171">
        <f t="shared" si="3"/>
        <v>317.27293380140429</v>
      </c>
      <c r="V132" s="163" t="s">
        <v>113</v>
      </c>
      <c r="W132" s="170">
        <f>IF('Tab10'!C8="",'Tab10'!C7,'Tab10'!C8)</f>
        <v>9512.47684821849</v>
      </c>
      <c r="X132" s="170">
        <f>IF('Tab10'!D8="",'Tab10'!D7,'Tab10'!D8)</f>
        <v>7919.3159106367393</v>
      </c>
      <c r="Y132" s="170">
        <f>IF('Tab10'!E8="",'Tab10'!E7,'Tab10'!E8)</f>
        <v>9385.896054622508</v>
      </c>
    </row>
    <row r="133" spans="1:25" x14ac:dyDescent="0.2">
      <c r="A133" s="166">
        <v>3</v>
      </c>
      <c r="B133" s="166"/>
      <c r="C133" s="166">
        <f>+E133-C131-C132</f>
        <v>128.09999999999997</v>
      </c>
      <c r="D133" s="166">
        <f>+G133-D131-D132</f>
        <v>112.1</v>
      </c>
      <c r="E133" s="166">
        <v>417.9</v>
      </c>
      <c r="G133" s="166">
        <v>366</v>
      </c>
      <c r="I133" s="175">
        <v>99.8</v>
      </c>
      <c r="J133" s="163">
        <v>3</v>
      </c>
      <c r="L133" s="172">
        <v>15693</v>
      </c>
      <c r="M133" s="171">
        <v>257.89999999999998</v>
      </c>
      <c r="N133" s="171">
        <f t="shared" si="4"/>
        <v>400.30705661322651</v>
      </c>
      <c r="O133" s="172">
        <v>8328</v>
      </c>
      <c r="P133" s="171">
        <v>432.80000000000018</v>
      </c>
      <c r="Q133" s="171">
        <f t="shared" si="2"/>
        <v>671.78322645290621</v>
      </c>
      <c r="R133" s="172">
        <v>17098</v>
      </c>
      <c r="S133" s="171">
        <v>209.60000000000002</v>
      </c>
      <c r="T133" s="171">
        <f t="shared" si="3"/>
        <v>325.33679358717444</v>
      </c>
      <c r="V133" s="166" t="s">
        <v>9</v>
      </c>
      <c r="W133" s="170">
        <f>IF('Tab3'!C22="",'Tab3'!C21,'Tab3'!C22)</f>
        <v>11956.071666666667</v>
      </c>
      <c r="X133" s="170">
        <f>IF('Tab3'!D22="",'Tab3'!D21,'Tab3'!D22)</f>
        <v>13899.584999999999</v>
      </c>
      <c r="Y133" s="170">
        <f>IF('Tab3'!E22="",'Tab3'!E21,'Tab3'!E22)</f>
        <v>12597.658333333333</v>
      </c>
    </row>
    <row r="134" spans="1:25" x14ac:dyDescent="0.2">
      <c r="A134" s="166">
        <v>4</v>
      </c>
      <c r="B134" s="166"/>
      <c r="C134" s="166">
        <f>+E134-E133</f>
        <v>141.80000000000007</v>
      </c>
      <c r="D134" s="166">
        <f>+G134-G133</f>
        <v>125.60000000000002</v>
      </c>
      <c r="E134" s="166">
        <v>559.70000000000005</v>
      </c>
      <c r="G134" s="166">
        <v>491.6</v>
      </c>
      <c r="I134" s="175">
        <v>100.7</v>
      </c>
      <c r="J134" s="163">
        <v>4</v>
      </c>
      <c r="L134" s="172">
        <v>16502</v>
      </c>
      <c r="M134" s="171">
        <v>299.10000000000002</v>
      </c>
      <c r="N134" s="171">
        <f t="shared" si="4"/>
        <v>460.10757944389286</v>
      </c>
      <c r="O134" s="172">
        <v>7526</v>
      </c>
      <c r="P134" s="171">
        <v>738.59999999999945</v>
      </c>
      <c r="Q134" s="171">
        <f t="shared" si="2"/>
        <v>1136.193440913604</v>
      </c>
      <c r="R134" s="172">
        <v>14647</v>
      </c>
      <c r="S134" s="171">
        <v>205.79999999999995</v>
      </c>
      <c r="T134" s="171">
        <f t="shared" si="3"/>
        <v>316.58355014895727</v>
      </c>
    </row>
    <row r="135" spans="1:25" x14ac:dyDescent="0.2">
      <c r="A135" s="166">
        <v>1</v>
      </c>
      <c r="B135" s="166">
        <v>1999</v>
      </c>
      <c r="C135" s="166">
        <f>+E135</f>
        <v>154.19999999999999</v>
      </c>
      <c r="D135" s="166">
        <f>+G135</f>
        <v>137.1</v>
      </c>
      <c r="E135" s="166">
        <v>154.19999999999999</v>
      </c>
      <c r="G135" s="166">
        <v>137.1</v>
      </c>
      <c r="I135" s="175">
        <v>101.4</v>
      </c>
      <c r="J135" s="163">
        <v>1</v>
      </c>
      <c r="K135" s="163">
        <v>1999</v>
      </c>
      <c r="L135" s="172">
        <v>18095</v>
      </c>
      <c r="M135" s="171">
        <v>328.50000000000006</v>
      </c>
      <c r="N135" s="171">
        <f t="shared" si="4"/>
        <v>501.84530325443802</v>
      </c>
      <c r="O135" s="172">
        <v>8863</v>
      </c>
      <c r="P135" s="171">
        <v>689.1</v>
      </c>
      <c r="Q135" s="171">
        <f t="shared" si="2"/>
        <v>1052.7293713017755</v>
      </c>
      <c r="R135" s="172">
        <v>11175</v>
      </c>
      <c r="S135" s="171">
        <v>162.80000000000001</v>
      </c>
      <c r="T135" s="171">
        <f t="shared" si="3"/>
        <v>248.70750493096651</v>
      </c>
    </row>
    <row r="136" spans="1:25" x14ac:dyDescent="0.2">
      <c r="A136" s="166">
        <v>2</v>
      </c>
      <c r="B136" s="166"/>
      <c r="C136" s="166">
        <f>+E136-E135</f>
        <v>159.30000000000001</v>
      </c>
      <c r="D136" s="166">
        <f>+G136-G135</f>
        <v>140.70000000000002</v>
      </c>
      <c r="E136" s="166">
        <v>313.5</v>
      </c>
      <c r="G136" s="166">
        <v>277.8</v>
      </c>
      <c r="I136" s="175">
        <v>102.2</v>
      </c>
      <c r="J136" s="163">
        <v>2</v>
      </c>
      <c r="L136" s="172">
        <v>12899</v>
      </c>
      <c r="M136" s="171">
        <v>332.7</v>
      </c>
      <c r="N136" s="171">
        <f t="shared" si="4"/>
        <v>504.28302592954998</v>
      </c>
      <c r="O136" s="172">
        <v>5920</v>
      </c>
      <c r="P136" s="171">
        <v>874.6</v>
      </c>
      <c r="Q136" s="171">
        <f t="shared" si="2"/>
        <v>1325.6565508806266</v>
      </c>
      <c r="R136" s="172">
        <v>12451</v>
      </c>
      <c r="S136" s="171">
        <v>199.09999999999997</v>
      </c>
      <c r="T136" s="171">
        <f t="shared" si="3"/>
        <v>301.7816364970646</v>
      </c>
    </row>
    <row r="137" spans="1:25" x14ac:dyDescent="0.2">
      <c r="A137" s="166">
        <v>3</v>
      </c>
      <c r="B137" s="166"/>
      <c r="C137" s="166">
        <f>+E137-E136</f>
        <v>146.30000000000001</v>
      </c>
      <c r="D137" s="166">
        <f>+G137-G136</f>
        <v>128.69999999999999</v>
      </c>
      <c r="E137" s="166">
        <v>459.8</v>
      </c>
      <c r="G137" s="166">
        <v>406.5</v>
      </c>
      <c r="I137" s="175">
        <v>101.7</v>
      </c>
      <c r="J137" s="163">
        <v>3</v>
      </c>
      <c r="L137" s="172">
        <v>23305</v>
      </c>
      <c r="M137" s="171">
        <v>445.5</v>
      </c>
      <c r="N137" s="171">
        <f t="shared" si="4"/>
        <v>678.57710176991156</v>
      </c>
      <c r="O137" s="172">
        <v>11181</v>
      </c>
      <c r="P137" s="171">
        <v>566.99999999999977</v>
      </c>
      <c r="Q137" s="171">
        <f t="shared" si="2"/>
        <v>863.64358407079624</v>
      </c>
      <c r="R137" s="172">
        <v>18817</v>
      </c>
      <c r="S137" s="171">
        <v>227.70000000000005</v>
      </c>
      <c r="T137" s="171">
        <f t="shared" si="3"/>
        <v>346.82829646017717</v>
      </c>
    </row>
    <row r="138" spans="1:25" x14ac:dyDescent="0.2">
      <c r="A138" s="166">
        <v>4</v>
      </c>
      <c r="B138" s="166"/>
      <c r="C138" s="166">
        <f>+E138-E137</f>
        <v>141.90000000000003</v>
      </c>
      <c r="D138" s="166">
        <f>+G138-G137</f>
        <v>126.39999999999998</v>
      </c>
      <c r="E138" s="166">
        <v>601.70000000000005</v>
      </c>
      <c r="G138" s="166">
        <v>532.9</v>
      </c>
      <c r="I138" s="171">
        <v>103.5</v>
      </c>
      <c r="J138" s="163">
        <v>4</v>
      </c>
      <c r="L138" s="172">
        <v>18359</v>
      </c>
      <c r="M138" s="171">
        <v>410.59999999999968</v>
      </c>
      <c r="N138" s="171">
        <f t="shared" si="4"/>
        <v>614.54125120772903</v>
      </c>
      <c r="O138" s="172">
        <v>9544</v>
      </c>
      <c r="P138" s="171">
        <v>935.5</v>
      </c>
      <c r="Q138" s="171">
        <f t="shared" si="2"/>
        <v>1400.1542632850244</v>
      </c>
      <c r="R138" s="172">
        <v>13692</v>
      </c>
      <c r="S138" s="171">
        <v>192.19999999999993</v>
      </c>
      <c r="T138" s="171">
        <f t="shared" si="3"/>
        <v>287.66397584541056</v>
      </c>
    </row>
    <row r="139" spans="1:25" x14ac:dyDescent="0.2">
      <c r="A139" s="166">
        <v>1</v>
      </c>
      <c r="B139" s="166">
        <v>2000</v>
      </c>
      <c r="C139" s="166">
        <f>+E139</f>
        <v>169.1</v>
      </c>
      <c r="D139" s="166">
        <f>+G139</f>
        <v>150.9</v>
      </c>
      <c r="E139" s="166">
        <v>169.1</v>
      </c>
      <c r="G139" s="166">
        <v>150.9</v>
      </c>
      <c r="I139" s="171">
        <v>104.6</v>
      </c>
      <c r="J139" s="163">
        <v>1</v>
      </c>
      <c r="K139" s="163">
        <v>2000</v>
      </c>
      <c r="L139" s="172">
        <v>17570</v>
      </c>
      <c r="M139" s="171">
        <v>345.9</v>
      </c>
      <c r="N139" s="171">
        <f t="shared" si="4"/>
        <v>512.26103489483751</v>
      </c>
      <c r="O139" s="172">
        <v>9154</v>
      </c>
      <c r="P139" s="171">
        <v>819.9</v>
      </c>
      <c r="Q139" s="171">
        <f t="shared" si="2"/>
        <v>1214.2319239961762</v>
      </c>
      <c r="R139" s="172">
        <v>12421</v>
      </c>
      <c r="S139" s="171">
        <v>198</v>
      </c>
      <c r="T139" s="171">
        <f t="shared" si="3"/>
        <v>293.22834608030598</v>
      </c>
    </row>
    <row r="140" spans="1:25" x14ac:dyDescent="0.2">
      <c r="A140" s="166">
        <v>2</v>
      </c>
      <c r="B140" s="166"/>
      <c r="C140" s="166">
        <f>+E140-E139</f>
        <v>151.50000000000003</v>
      </c>
      <c r="D140" s="166">
        <f>+G140-G139</f>
        <v>133.4</v>
      </c>
      <c r="E140" s="166">
        <v>320.60000000000002</v>
      </c>
      <c r="G140" s="166">
        <v>284.3</v>
      </c>
      <c r="I140" s="171">
        <v>105.1</v>
      </c>
      <c r="J140" s="163">
        <v>2</v>
      </c>
      <c r="L140" s="172">
        <v>14069</v>
      </c>
      <c r="M140" s="171">
        <v>252.39999999999998</v>
      </c>
      <c r="N140" s="171">
        <f t="shared" si="4"/>
        <v>372.01382492863945</v>
      </c>
      <c r="O140" s="172">
        <v>10238</v>
      </c>
      <c r="P140" s="171">
        <v>674.19999999999993</v>
      </c>
      <c r="Q140" s="171">
        <f t="shared" si="2"/>
        <v>993.70729305423424</v>
      </c>
      <c r="R140" s="172">
        <v>13950</v>
      </c>
      <c r="S140" s="171">
        <v>184.5</v>
      </c>
      <c r="T140" s="171">
        <f t="shared" si="3"/>
        <v>271.93562083729785</v>
      </c>
    </row>
    <row r="141" spans="1:25" x14ac:dyDescent="0.2">
      <c r="A141" s="166">
        <v>3</v>
      </c>
      <c r="B141" s="166"/>
      <c r="C141" s="166">
        <f>+E141-E140</f>
        <v>139</v>
      </c>
      <c r="D141" s="166">
        <f>+G141-G140</f>
        <v>123.5</v>
      </c>
      <c r="E141" s="166">
        <v>459.6</v>
      </c>
      <c r="G141" s="166">
        <v>407.8</v>
      </c>
      <c r="I141" s="171">
        <v>105.3</v>
      </c>
      <c r="J141" s="163">
        <v>3</v>
      </c>
      <c r="L141" s="172">
        <v>16329</v>
      </c>
      <c r="M141" s="171">
        <v>313.5</v>
      </c>
      <c r="N141" s="171">
        <f t="shared" si="4"/>
        <v>461.19184472934478</v>
      </c>
      <c r="O141" s="172">
        <v>13877</v>
      </c>
      <c r="P141" s="171">
        <v>706.20000000000027</v>
      </c>
      <c r="Q141" s="171">
        <f t="shared" si="2"/>
        <v>1038.895313390314</v>
      </c>
      <c r="R141" s="172">
        <v>14850</v>
      </c>
      <c r="S141" s="171">
        <v>193.89999999999998</v>
      </c>
      <c r="T141" s="171">
        <f t="shared" si="3"/>
        <v>285.24752374169043</v>
      </c>
    </row>
    <row r="142" spans="1:25" x14ac:dyDescent="0.2">
      <c r="A142" s="166">
        <v>4</v>
      </c>
      <c r="B142" s="166"/>
      <c r="C142" s="166">
        <f>+E142-E141</f>
        <v>135.10000000000002</v>
      </c>
      <c r="D142" s="166">
        <f>+G142-G141</f>
        <v>121.40000000000003</v>
      </c>
      <c r="E142" s="166">
        <v>594.70000000000005</v>
      </c>
      <c r="G142" s="166">
        <v>529.20000000000005</v>
      </c>
      <c r="I142" s="171">
        <v>106.8</v>
      </c>
      <c r="J142" s="163">
        <v>4</v>
      </c>
      <c r="L142" s="172">
        <v>21735</v>
      </c>
      <c r="M142" s="171">
        <v>484.79999999999995</v>
      </c>
      <c r="N142" s="171">
        <f t="shared" si="4"/>
        <v>703.17561797752819</v>
      </c>
      <c r="O142" s="172">
        <v>9978</v>
      </c>
      <c r="P142" s="171">
        <v>739.19999999999982</v>
      </c>
      <c r="Q142" s="171">
        <f t="shared" si="2"/>
        <v>1072.1687640449438</v>
      </c>
      <c r="R142" s="172">
        <v>13212</v>
      </c>
      <c r="S142" s="171">
        <v>215</v>
      </c>
      <c r="T142" s="171">
        <f t="shared" si="3"/>
        <v>311.84562265917612</v>
      </c>
    </row>
    <row r="143" spans="1:25" x14ac:dyDescent="0.2">
      <c r="A143" s="166">
        <v>1</v>
      </c>
      <c r="B143" s="166">
        <v>2001</v>
      </c>
      <c r="C143" s="166">
        <f>+E143</f>
        <v>158.5</v>
      </c>
      <c r="D143" s="166">
        <f>+G143</f>
        <v>143.1</v>
      </c>
      <c r="E143" s="166">
        <v>158.5</v>
      </c>
      <c r="G143" s="166">
        <v>143.1</v>
      </c>
      <c r="I143" s="171">
        <v>108.4</v>
      </c>
      <c r="J143" s="163">
        <v>1</v>
      </c>
      <c r="K143" s="163">
        <v>2001</v>
      </c>
      <c r="L143" s="172">
        <v>27280</v>
      </c>
      <c r="M143" s="171">
        <v>675.3</v>
      </c>
      <c r="N143" s="171">
        <f t="shared" si="4"/>
        <v>965.02799584870854</v>
      </c>
      <c r="O143" s="172">
        <v>7776</v>
      </c>
      <c r="P143" s="171">
        <v>877</v>
      </c>
      <c r="Q143" s="171">
        <f t="shared" si="2"/>
        <v>1253.264552583026</v>
      </c>
      <c r="R143" s="172">
        <v>10538</v>
      </c>
      <c r="S143" s="171">
        <v>164.1</v>
      </c>
      <c r="T143" s="171">
        <f t="shared" si="3"/>
        <v>234.50480396678969</v>
      </c>
    </row>
    <row r="144" spans="1:25" x14ac:dyDescent="0.2">
      <c r="A144" s="166">
        <v>2</v>
      </c>
      <c r="B144" s="166"/>
      <c r="C144" s="166">
        <f>+E144-E143</f>
        <v>140.45999999999998</v>
      </c>
      <c r="D144" s="166">
        <f>+G144-G143</f>
        <v>125.70000000000002</v>
      </c>
      <c r="E144" s="166">
        <v>298.95999999999998</v>
      </c>
      <c r="G144" s="166">
        <v>268.8</v>
      </c>
      <c r="I144" s="171">
        <v>109.6</v>
      </c>
      <c r="J144" s="163">
        <v>2</v>
      </c>
      <c r="L144" s="172">
        <v>17111</v>
      </c>
      <c r="M144" s="171">
        <v>452</v>
      </c>
      <c r="N144" s="171">
        <f t="shared" si="4"/>
        <v>638.85209854014613</v>
      </c>
      <c r="O144" s="172">
        <v>5711</v>
      </c>
      <c r="P144" s="171">
        <v>923</v>
      </c>
      <c r="Q144" s="171">
        <f t="shared" si="2"/>
        <v>1304.558599452555</v>
      </c>
      <c r="R144" s="172">
        <v>11841</v>
      </c>
      <c r="S144" s="171">
        <v>190.29999999999998</v>
      </c>
      <c r="T144" s="171">
        <f t="shared" si="3"/>
        <v>268.96804060218983</v>
      </c>
    </row>
    <row r="145" spans="1:20" x14ac:dyDescent="0.2">
      <c r="A145" s="166">
        <v>3</v>
      </c>
      <c r="C145" s="166">
        <f>+E145-E144</f>
        <v>134.24</v>
      </c>
      <c r="D145" s="166">
        <f>+G145-G144</f>
        <v>119.19999999999999</v>
      </c>
      <c r="E145" s="166">
        <v>433.2</v>
      </c>
      <c r="G145" s="166">
        <v>388</v>
      </c>
      <c r="I145" s="171">
        <v>108.1</v>
      </c>
      <c r="J145" s="163">
        <v>3</v>
      </c>
      <c r="L145" s="172">
        <v>16407</v>
      </c>
      <c r="M145" s="171">
        <v>400.40000000000009</v>
      </c>
      <c r="N145" s="171">
        <f t="shared" si="4"/>
        <v>573.77394079555995</v>
      </c>
      <c r="O145" s="172">
        <v>15359</v>
      </c>
      <c r="P145" s="171">
        <v>1172.1999999999998</v>
      </c>
      <c r="Q145" s="171">
        <f t="shared" si="2"/>
        <v>1679.7647687326551</v>
      </c>
      <c r="R145" s="172">
        <v>13534</v>
      </c>
      <c r="S145" s="171">
        <v>158.5</v>
      </c>
      <c r="T145" s="171">
        <f t="shared" si="3"/>
        <v>227.13079324699356</v>
      </c>
    </row>
    <row r="146" spans="1:20" x14ac:dyDescent="0.2">
      <c r="A146" s="166">
        <v>4</v>
      </c>
      <c r="C146" s="166">
        <f>+E146-E145</f>
        <v>137.49520000000001</v>
      </c>
      <c r="D146" s="166">
        <f>+G146-G145</f>
        <v>124.07220000000007</v>
      </c>
      <c r="E146" s="174">
        <v>570.6952</v>
      </c>
      <c r="F146" s="179"/>
      <c r="G146" s="174">
        <v>512.07220000000007</v>
      </c>
      <c r="I146" s="171">
        <v>108.7</v>
      </c>
      <c r="J146" s="163">
        <v>4</v>
      </c>
      <c r="L146" s="172">
        <v>16945</v>
      </c>
      <c r="M146" s="171">
        <v>509.39999999999986</v>
      </c>
      <c r="N146" s="171">
        <f t="shared" si="4"/>
        <v>725.94186292548284</v>
      </c>
      <c r="O146" s="172">
        <v>9601</v>
      </c>
      <c r="P146" s="171">
        <v>803.30000000000018</v>
      </c>
      <c r="Q146" s="171">
        <f t="shared" si="2"/>
        <v>1144.7764006439747</v>
      </c>
      <c r="R146" s="172">
        <v>12341</v>
      </c>
      <c r="S146" s="171">
        <v>258.5</v>
      </c>
      <c r="T146" s="171">
        <f t="shared" si="3"/>
        <v>368.38628104875806</v>
      </c>
    </row>
    <row r="147" spans="1:20" x14ac:dyDescent="0.2">
      <c r="A147" s="166">
        <v>1</v>
      </c>
      <c r="B147" s="166">
        <v>2002</v>
      </c>
      <c r="C147" s="166">
        <f>+E147</f>
        <v>155.81399999999999</v>
      </c>
      <c r="D147" s="166">
        <f>+G147</f>
        <v>141.72399999999999</v>
      </c>
      <c r="E147" s="174">
        <v>155.81399999999999</v>
      </c>
      <c r="F147" s="179"/>
      <c r="G147" s="174">
        <v>141.72399999999999</v>
      </c>
      <c r="I147" s="171">
        <v>109.3</v>
      </c>
      <c r="J147" s="163">
        <v>1</v>
      </c>
      <c r="K147" s="163">
        <v>2002</v>
      </c>
      <c r="L147" s="172">
        <v>17523</v>
      </c>
      <c r="M147" s="171">
        <v>466.5</v>
      </c>
      <c r="N147" s="171">
        <f t="shared" si="4"/>
        <v>661.15598124428186</v>
      </c>
      <c r="O147" s="172">
        <v>6856</v>
      </c>
      <c r="P147" s="171">
        <v>820.40000000000009</v>
      </c>
      <c r="Q147" s="171">
        <f t="shared" si="2"/>
        <v>1162.7274748398906</v>
      </c>
      <c r="R147" s="172">
        <v>9371</v>
      </c>
      <c r="S147" s="171">
        <v>197.9</v>
      </c>
      <c r="T147" s="171">
        <f t="shared" si="3"/>
        <v>280.47753202195798</v>
      </c>
    </row>
    <row r="148" spans="1:20" x14ac:dyDescent="0.2">
      <c r="A148" s="166">
        <v>2</v>
      </c>
      <c r="B148" s="166"/>
      <c r="C148" s="166">
        <f>+E148-E147</f>
        <v>146.54300000000003</v>
      </c>
      <c r="D148" s="166">
        <f>+G148-G147</f>
        <v>133.19</v>
      </c>
      <c r="E148" s="166">
        <v>302.35700000000003</v>
      </c>
      <c r="G148" s="166">
        <v>274.91399999999999</v>
      </c>
      <c r="I148" s="171">
        <v>110</v>
      </c>
      <c r="J148" s="163">
        <v>2</v>
      </c>
      <c r="L148" s="172">
        <v>17469</v>
      </c>
      <c r="M148" s="171">
        <v>408.5</v>
      </c>
      <c r="N148" s="171">
        <f t="shared" si="4"/>
        <v>575.27012500000012</v>
      </c>
      <c r="O148" s="172">
        <v>9323</v>
      </c>
      <c r="P148" s="171">
        <v>689.09999999999991</v>
      </c>
      <c r="Q148" s="171">
        <f t="shared" si="2"/>
        <v>970.42507499999999</v>
      </c>
      <c r="R148" s="172">
        <v>14749</v>
      </c>
      <c r="S148" s="171">
        <v>233.49999999999997</v>
      </c>
      <c r="T148" s="171">
        <f t="shared" si="3"/>
        <v>328.82637500000004</v>
      </c>
    </row>
    <row r="149" spans="1:20" x14ac:dyDescent="0.2">
      <c r="A149" s="166">
        <v>3</v>
      </c>
      <c r="C149" s="166">
        <f>+E149-E148</f>
        <v>146.23099999999999</v>
      </c>
      <c r="D149" s="166">
        <f>+G149-G148</f>
        <v>127.14100000000002</v>
      </c>
      <c r="E149" s="166">
        <v>448.58800000000002</v>
      </c>
      <c r="G149" s="166">
        <v>402.05500000000001</v>
      </c>
      <c r="I149" s="171">
        <v>109.6</v>
      </c>
      <c r="J149" s="163">
        <v>3</v>
      </c>
      <c r="L149" s="172">
        <v>19641</v>
      </c>
      <c r="M149" s="171">
        <v>503</v>
      </c>
      <c r="N149" s="171">
        <f t="shared" si="4"/>
        <v>710.93496806569351</v>
      </c>
      <c r="O149" s="172">
        <v>17422</v>
      </c>
      <c r="P149" s="171">
        <v>895.90000000000009</v>
      </c>
      <c r="Q149" s="171">
        <f t="shared" si="2"/>
        <v>1266.2557413321172</v>
      </c>
      <c r="R149" s="172">
        <v>14722</v>
      </c>
      <c r="S149" s="171">
        <v>184.5</v>
      </c>
      <c r="T149" s="171">
        <f t="shared" si="3"/>
        <v>260.77038093065698</v>
      </c>
    </row>
    <row r="150" spans="1:20" x14ac:dyDescent="0.2">
      <c r="A150" s="166">
        <v>4</v>
      </c>
      <c r="C150" s="166">
        <f>+E150-E149</f>
        <v>137.96699999999993</v>
      </c>
      <c r="D150" s="166">
        <f>+G150-G149</f>
        <v>124.64100000000002</v>
      </c>
      <c r="E150" s="174">
        <v>586.55499999999995</v>
      </c>
      <c r="F150" s="179"/>
      <c r="G150" s="174">
        <v>526.69600000000003</v>
      </c>
      <c r="I150" s="171">
        <v>111</v>
      </c>
      <c r="J150" s="163">
        <v>4</v>
      </c>
      <c r="L150" s="172">
        <v>17442</v>
      </c>
      <c r="M150" s="171">
        <v>464.20000000000005</v>
      </c>
      <c r="N150" s="171">
        <f t="shared" si="4"/>
        <v>647.82037387387402</v>
      </c>
      <c r="O150" s="172">
        <v>8123</v>
      </c>
      <c r="P150" s="171">
        <v>938.5</v>
      </c>
      <c r="Q150" s="171">
        <f t="shared" si="2"/>
        <v>1309.7359346846849</v>
      </c>
      <c r="R150" s="172">
        <v>14689</v>
      </c>
      <c r="S150" s="171">
        <v>194.00000000000011</v>
      </c>
      <c r="T150" s="171">
        <f t="shared" si="3"/>
        <v>270.73923423423446</v>
      </c>
    </row>
    <row r="151" spans="1:20" x14ac:dyDescent="0.2">
      <c r="A151" s="166">
        <v>1</v>
      </c>
      <c r="B151" s="166">
        <v>2003</v>
      </c>
      <c r="C151" s="174">
        <f>+E151</f>
        <v>165.679</v>
      </c>
      <c r="D151" s="166">
        <f>+G151</f>
        <v>150.81100000000001</v>
      </c>
      <c r="E151" s="174">
        <v>165.679</v>
      </c>
      <c r="F151" s="179"/>
      <c r="G151" s="174">
        <v>150.81100000000001</v>
      </c>
      <c r="I151" s="171">
        <v>114.6</v>
      </c>
      <c r="J151" s="163">
        <v>1</v>
      </c>
      <c r="K151" s="163">
        <v>2003</v>
      </c>
      <c r="L151" s="172">
        <v>22781</v>
      </c>
      <c r="M151" s="171">
        <v>626.79999999999995</v>
      </c>
      <c r="N151" s="171">
        <f t="shared" si="4"/>
        <v>847.26021815008733</v>
      </c>
      <c r="O151" s="172">
        <v>6823</v>
      </c>
      <c r="P151" s="171">
        <v>1087.2</v>
      </c>
      <c r="Q151" s="171">
        <f t="shared" si="2"/>
        <v>1469.5936649214664</v>
      </c>
      <c r="R151" s="172">
        <v>10626</v>
      </c>
      <c r="S151" s="171">
        <v>183</v>
      </c>
      <c r="T151" s="171">
        <f t="shared" si="3"/>
        <v>247.3653795811519</v>
      </c>
    </row>
    <row r="152" spans="1:20" x14ac:dyDescent="0.2">
      <c r="A152" s="166">
        <v>2</v>
      </c>
      <c r="B152" s="166"/>
      <c r="C152" s="174">
        <f>+E152-E151</f>
        <v>135.02099999999999</v>
      </c>
      <c r="D152" s="166">
        <f>+G152-G151</f>
        <v>121.10099999999997</v>
      </c>
      <c r="E152" s="166">
        <v>300.7</v>
      </c>
      <c r="G152" s="166">
        <v>271.91199999999998</v>
      </c>
      <c r="I152" s="171">
        <v>112.3</v>
      </c>
      <c r="J152" s="163">
        <v>2</v>
      </c>
      <c r="L152" s="172">
        <v>15417</v>
      </c>
      <c r="M152" s="171">
        <v>406.10000000000014</v>
      </c>
      <c r="N152" s="171">
        <f t="shared" si="4"/>
        <v>560.17752226179903</v>
      </c>
      <c r="O152" s="172">
        <v>5618</v>
      </c>
      <c r="P152" s="171">
        <v>817.8</v>
      </c>
      <c r="Q152" s="171">
        <f t="shared" si="2"/>
        <v>1128.0797284060554</v>
      </c>
      <c r="R152" s="172">
        <v>12719</v>
      </c>
      <c r="S152" s="171">
        <v>203.2</v>
      </c>
      <c r="T152" s="171">
        <f t="shared" si="3"/>
        <v>280.29567230632239</v>
      </c>
    </row>
    <row r="153" spans="1:20" x14ac:dyDescent="0.2">
      <c r="A153" s="166">
        <v>3</v>
      </c>
      <c r="B153" s="166"/>
      <c r="C153" s="174">
        <f>+E153-E152</f>
        <v>134.11099999999999</v>
      </c>
      <c r="D153" s="166">
        <f>+G153-G152</f>
        <v>119.49100000000004</v>
      </c>
      <c r="E153" s="166">
        <v>434.81099999999998</v>
      </c>
      <c r="G153" s="166">
        <v>391.40300000000002</v>
      </c>
      <c r="I153" s="171">
        <v>111.9</v>
      </c>
      <c r="J153" s="163">
        <v>3</v>
      </c>
      <c r="L153" s="172">
        <v>18848</v>
      </c>
      <c r="M153" s="171">
        <v>430.5</v>
      </c>
      <c r="N153" s="171">
        <f t="shared" si="4"/>
        <v>595.95780831099205</v>
      </c>
      <c r="O153" s="172">
        <v>16056</v>
      </c>
      <c r="P153" s="171">
        <v>860.19999999999982</v>
      </c>
      <c r="Q153" s="171">
        <f t="shared" si="2"/>
        <v>1190.8081456657728</v>
      </c>
      <c r="R153" s="172">
        <v>13690</v>
      </c>
      <c r="S153" s="171">
        <v>188.8</v>
      </c>
      <c r="T153" s="171">
        <f t="shared" si="3"/>
        <v>261.36314566577306</v>
      </c>
    </row>
    <row r="154" spans="1:20" x14ac:dyDescent="0.2">
      <c r="A154" s="166">
        <v>4</v>
      </c>
      <c r="B154" s="166"/>
      <c r="C154" s="174">
        <f>+E154-E153</f>
        <v>142.01299999999998</v>
      </c>
      <c r="D154" s="166">
        <f>+G154-G153</f>
        <v>125.95899999999995</v>
      </c>
      <c r="E154" s="166">
        <v>576.82399999999996</v>
      </c>
      <c r="G154" s="166">
        <v>517.36199999999997</v>
      </c>
      <c r="I154" s="171">
        <v>112.6</v>
      </c>
      <c r="J154" s="163">
        <v>4</v>
      </c>
      <c r="L154" s="172">
        <v>16096</v>
      </c>
      <c r="M154" s="171">
        <v>471.89999999999986</v>
      </c>
      <c r="N154" s="171">
        <f t="shared" si="4"/>
        <v>649.20825266429836</v>
      </c>
      <c r="O154" s="172">
        <v>7652</v>
      </c>
      <c r="P154" s="171">
        <v>762.30000000000018</v>
      </c>
      <c r="Q154" s="171">
        <f t="shared" si="2"/>
        <v>1048.7210235346363</v>
      </c>
      <c r="R154" s="172">
        <v>11607</v>
      </c>
      <c r="S154" s="171">
        <v>220.90000000000009</v>
      </c>
      <c r="T154" s="171">
        <f t="shared" si="3"/>
        <v>303.89934946714055</v>
      </c>
    </row>
    <row r="155" spans="1:20" x14ac:dyDescent="0.2">
      <c r="A155" s="166">
        <v>1</v>
      </c>
      <c r="B155" s="166">
        <v>2004</v>
      </c>
      <c r="C155" s="174">
        <f>+E155</f>
        <v>168.309</v>
      </c>
      <c r="D155" s="166">
        <f>+G155</f>
        <v>153.04300000000001</v>
      </c>
      <c r="E155" s="166">
        <v>168.309</v>
      </c>
      <c r="G155" s="166">
        <v>153.04300000000001</v>
      </c>
      <c r="I155" s="171">
        <v>112.6</v>
      </c>
      <c r="J155" s="163">
        <v>1</v>
      </c>
      <c r="K155" s="163">
        <v>2004</v>
      </c>
      <c r="L155" s="172">
        <v>17805</v>
      </c>
      <c r="M155" s="171">
        <v>517.69999999999993</v>
      </c>
      <c r="N155" s="171">
        <f t="shared" si="4"/>
        <v>712.21680950266432</v>
      </c>
      <c r="O155" s="172">
        <v>7033</v>
      </c>
      <c r="P155" s="171">
        <v>735.2</v>
      </c>
      <c r="Q155" s="171">
        <f t="shared" si="2"/>
        <v>1011.4386678507996</v>
      </c>
      <c r="R155" s="172">
        <v>8913</v>
      </c>
      <c r="S155" s="171">
        <v>178.89999999999998</v>
      </c>
      <c r="T155" s="171">
        <f t="shared" si="3"/>
        <v>246.11857682060392</v>
      </c>
    </row>
    <row r="156" spans="1:20" x14ac:dyDescent="0.2">
      <c r="A156" s="166">
        <v>2</v>
      </c>
      <c r="B156" s="166"/>
      <c r="C156" s="174">
        <f>+E156-E155</f>
        <v>140.26700000000002</v>
      </c>
      <c r="D156" s="166">
        <f>+G156-G155</f>
        <v>125.56799999999998</v>
      </c>
      <c r="E156" s="166">
        <v>308.57600000000002</v>
      </c>
      <c r="G156" s="166">
        <v>278.61099999999999</v>
      </c>
      <c r="I156" s="171">
        <v>113.4</v>
      </c>
      <c r="J156" s="163">
        <v>2</v>
      </c>
      <c r="L156" s="172">
        <v>13855</v>
      </c>
      <c r="M156" s="171">
        <v>344.69999999999993</v>
      </c>
      <c r="N156" s="171">
        <f t="shared" si="4"/>
        <v>470.869623015873</v>
      </c>
      <c r="O156" s="172">
        <v>6436</v>
      </c>
      <c r="P156" s="171">
        <v>708.3</v>
      </c>
      <c r="Q156" s="171">
        <f t="shared" si="2"/>
        <v>967.55716269841275</v>
      </c>
      <c r="R156" s="172">
        <v>10802</v>
      </c>
      <c r="S156" s="171">
        <v>228.40000000000003</v>
      </c>
      <c r="T156" s="171">
        <f t="shared" si="3"/>
        <v>312.00064373897715</v>
      </c>
    </row>
    <row r="157" spans="1:20" x14ac:dyDescent="0.2">
      <c r="A157" s="166">
        <v>3</v>
      </c>
      <c r="B157" s="166"/>
      <c r="C157" s="174">
        <f>+E157-E156</f>
        <v>137.76999999999998</v>
      </c>
      <c r="D157" s="166">
        <f>+G157-G156</f>
        <v>123.12100000000004</v>
      </c>
      <c r="E157" s="166">
        <v>446.346</v>
      </c>
      <c r="G157" s="166">
        <v>401.73200000000003</v>
      </c>
      <c r="I157" s="171">
        <v>113</v>
      </c>
      <c r="J157" s="163">
        <v>3</v>
      </c>
      <c r="L157" s="172">
        <v>17630</v>
      </c>
      <c r="M157" s="171">
        <v>454.09999999999991</v>
      </c>
      <c r="N157" s="171">
        <f t="shared" si="4"/>
        <v>622.5088119469026</v>
      </c>
      <c r="O157" s="172">
        <v>11805</v>
      </c>
      <c r="P157" s="171">
        <v>652.69999999999982</v>
      </c>
      <c r="Q157" s="171">
        <f t="shared" si="2"/>
        <v>894.76217035398224</v>
      </c>
      <c r="R157" s="172">
        <v>11365</v>
      </c>
      <c r="S157" s="171">
        <v>160.7999999999999</v>
      </c>
      <c r="T157" s="171">
        <f t="shared" si="3"/>
        <v>220.43474336283177</v>
      </c>
    </row>
    <row r="158" spans="1:20" x14ac:dyDescent="0.2">
      <c r="A158" s="166">
        <v>4</v>
      </c>
      <c r="B158" s="166"/>
      <c r="C158" s="174">
        <f>+E158-E157</f>
        <v>137.68499999999995</v>
      </c>
      <c r="D158" s="166">
        <f>+G158-G157</f>
        <v>124.50600000000003</v>
      </c>
      <c r="E158" s="166">
        <v>584.03099999999995</v>
      </c>
      <c r="G158" s="166">
        <v>526.23800000000006</v>
      </c>
      <c r="I158" s="171">
        <v>114</v>
      </c>
      <c r="J158" s="163">
        <v>4</v>
      </c>
      <c r="L158" s="172">
        <v>16674</v>
      </c>
      <c r="M158" s="171">
        <v>428.20000000000027</v>
      </c>
      <c r="N158" s="171">
        <f t="shared" si="4"/>
        <v>581.85431140350931</v>
      </c>
      <c r="O158" s="172">
        <v>10088</v>
      </c>
      <c r="P158" s="171">
        <v>709.40000000000055</v>
      </c>
      <c r="Q158" s="171">
        <f t="shared" si="2"/>
        <v>963.95947807017637</v>
      </c>
      <c r="R158" s="172">
        <v>9276</v>
      </c>
      <c r="S158" s="171">
        <v>162.90000000000009</v>
      </c>
      <c r="T158" s="171">
        <f t="shared" si="3"/>
        <v>221.35466447368438</v>
      </c>
    </row>
    <row r="159" spans="1:20" x14ac:dyDescent="0.2">
      <c r="A159" s="166">
        <v>1</v>
      </c>
      <c r="B159" s="166">
        <v>2005</v>
      </c>
      <c r="C159" s="174">
        <f>+E159</f>
        <v>147.31100000000001</v>
      </c>
      <c r="D159" s="166">
        <f>+G159</f>
        <v>133.756</v>
      </c>
      <c r="E159" s="166">
        <v>147.31100000000001</v>
      </c>
      <c r="G159" s="166">
        <v>133.756</v>
      </c>
      <c r="I159" s="171">
        <v>113.7</v>
      </c>
      <c r="J159" s="163">
        <v>1</v>
      </c>
      <c r="K159" s="163">
        <v>2005</v>
      </c>
      <c r="L159" s="172">
        <v>15151</v>
      </c>
      <c r="M159" s="171">
        <v>418</v>
      </c>
      <c r="N159" s="171">
        <f t="shared" si="4"/>
        <v>569.49283201407218</v>
      </c>
      <c r="O159" s="172">
        <v>7287</v>
      </c>
      <c r="P159" s="171">
        <v>715.2</v>
      </c>
      <c r="Q159" s="171">
        <f t="shared" si="2"/>
        <v>974.40496042216375</v>
      </c>
      <c r="R159" s="172">
        <v>7498</v>
      </c>
      <c r="S159" s="171">
        <v>159.69999999999999</v>
      </c>
      <c r="T159" s="171">
        <f t="shared" si="3"/>
        <v>217.57895998240988</v>
      </c>
    </row>
    <row r="160" spans="1:20" x14ac:dyDescent="0.2">
      <c r="A160" s="166">
        <v>2</v>
      </c>
      <c r="B160" s="166"/>
      <c r="C160" s="174">
        <f>+E160-E159</f>
        <v>143.51699999999997</v>
      </c>
      <c r="D160" s="166">
        <f>+G160-G159</f>
        <v>128.79</v>
      </c>
      <c r="E160" s="166">
        <v>290.82799999999997</v>
      </c>
      <c r="G160" s="166">
        <v>262.54599999999999</v>
      </c>
      <c r="I160" s="171">
        <v>115.2</v>
      </c>
      <c r="J160" s="163">
        <v>2</v>
      </c>
      <c r="L160" s="172">
        <v>14855</v>
      </c>
      <c r="M160" s="171">
        <v>323.20000000000005</v>
      </c>
      <c r="N160" s="171">
        <f t="shared" si="4"/>
        <v>434.60159722222232</v>
      </c>
      <c r="O160" s="172">
        <v>6172</v>
      </c>
      <c r="P160" s="171">
        <v>745.5</v>
      </c>
      <c r="Q160" s="171">
        <f t="shared" si="2"/>
        <v>1002.4612955729167</v>
      </c>
      <c r="R160" s="172">
        <v>11610</v>
      </c>
      <c r="S160" s="171">
        <v>152.50000000000006</v>
      </c>
      <c r="T160" s="171">
        <f t="shared" si="3"/>
        <v>205.064181857639</v>
      </c>
    </row>
    <row r="161" spans="1:20" x14ac:dyDescent="0.2">
      <c r="A161" s="166">
        <v>3</v>
      </c>
      <c r="B161" s="166"/>
      <c r="C161" s="174">
        <f>+E161-E160</f>
        <v>134.78300000000002</v>
      </c>
      <c r="D161" s="166">
        <f>+G161-G160</f>
        <v>120.57100000000003</v>
      </c>
      <c r="E161" s="166">
        <v>425.61099999999999</v>
      </c>
      <c r="G161" s="166">
        <v>383.11700000000002</v>
      </c>
      <c r="I161" s="171">
        <v>115.1</v>
      </c>
      <c r="J161" s="163">
        <v>3</v>
      </c>
      <c r="L161" s="172">
        <v>13014</v>
      </c>
      <c r="M161" s="171">
        <v>448.29999999999995</v>
      </c>
      <c r="N161" s="171">
        <f t="shared" si="4"/>
        <v>603.34519765421373</v>
      </c>
      <c r="O161" s="172">
        <v>6734</v>
      </c>
      <c r="P161" s="171">
        <v>832.10000000000014</v>
      </c>
      <c r="Q161" s="171">
        <f t="shared" si="2"/>
        <v>1119.8829778453523</v>
      </c>
      <c r="R161" s="172">
        <v>8742</v>
      </c>
      <c r="S161" s="171">
        <v>152.99999999999994</v>
      </c>
      <c r="T161" s="171">
        <f t="shared" si="3"/>
        <v>205.91526933101645</v>
      </c>
    </row>
    <row r="162" spans="1:20" x14ac:dyDescent="0.2">
      <c r="A162" s="166">
        <v>4</v>
      </c>
      <c r="B162" s="166"/>
      <c r="C162" s="174">
        <f>+E162-E161</f>
        <v>137.37</v>
      </c>
      <c r="D162" s="166">
        <f>+G162-G161</f>
        <v>124.38200000000001</v>
      </c>
      <c r="E162" s="166">
        <v>562.98099999999999</v>
      </c>
      <c r="G162" s="166">
        <v>507.49900000000002</v>
      </c>
      <c r="I162" s="171">
        <v>116</v>
      </c>
      <c r="J162" s="163">
        <v>4</v>
      </c>
      <c r="L162" s="172">
        <v>22745</v>
      </c>
      <c r="M162" s="171">
        <v>478.79999999999995</v>
      </c>
      <c r="N162" s="171">
        <f t="shared" si="4"/>
        <v>639.39406034482761</v>
      </c>
      <c r="O162" s="172">
        <v>8144</v>
      </c>
      <c r="P162" s="171">
        <v>795.79999999999973</v>
      </c>
      <c r="Q162" s="171">
        <f t="shared" si="2"/>
        <v>1062.7188663793102</v>
      </c>
      <c r="R162" s="172">
        <v>11407</v>
      </c>
      <c r="S162" s="171">
        <v>142.00000000000006</v>
      </c>
      <c r="T162" s="171">
        <f t="shared" si="3"/>
        <v>189.62814655172426</v>
      </c>
    </row>
    <row r="163" spans="1:20" x14ac:dyDescent="0.2">
      <c r="A163" s="166">
        <v>1</v>
      </c>
      <c r="B163" s="166">
        <v>2006</v>
      </c>
      <c r="C163" s="174">
        <f>+E163</f>
        <v>155.21299999999999</v>
      </c>
      <c r="D163" s="166">
        <f>+G163</f>
        <v>139.72800000000001</v>
      </c>
      <c r="E163" s="166">
        <v>155.21299999999999</v>
      </c>
      <c r="G163" s="166">
        <v>139.72800000000001</v>
      </c>
      <c r="I163" s="171">
        <v>116.6</v>
      </c>
      <c r="J163" s="163">
        <v>1</v>
      </c>
      <c r="K163" s="163">
        <v>2006</v>
      </c>
      <c r="L163" s="172">
        <v>18196</v>
      </c>
      <c r="M163" s="171">
        <v>585</v>
      </c>
      <c r="N163" s="171">
        <f t="shared" si="4"/>
        <v>777.19457547169839</v>
      </c>
      <c r="O163" s="172">
        <v>6106</v>
      </c>
      <c r="P163" s="171">
        <v>947.2</v>
      </c>
      <c r="Q163" s="171">
        <f t="shared" si="2"/>
        <v>1258.3909433962269</v>
      </c>
      <c r="R163" s="172">
        <v>7106</v>
      </c>
      <c r="S163" s="171">
        <v>150.6</v>
      </c>
      <c r="T163" s="171">
        <f t="shared" si="3"/>
        <v>200.07778301886796</v>
      </c>
    </row>
    <row r="164" spans="1:20" x14ac:dyDescent="0.2">
      <c r="A164" s="166">
        <v>2</v>
      </c>
      <c r="B164" s="166"/>
      <c r="C164" s="174">
        <f>+E164-E163</f>
        <v>147.44399999999999</v>
      </c>
      <c r="D164" s="166">
        <f>+G164-G163</f>
        <v>129.572</v>
      </c>
      <c r="E164" s="166">
        <v>302.65699999999998</v>
      </c>
      <c r="G164" s="166">
        <v>269.3</v>
      </c>
      <c r="I164" s="171">
        <v>117.9</v>
      </c>
      <c r="J164" s="163">
        <v>2</v>
      </c>
      <c r="L164" s="172">
        <v>13943</v>
      </c>
      <c r="M164" s="171">
        <v>433.79999999999995</v>
      </c>
      <c r="N164" s="171">
        <f t="shared" si="4"/>
        <v>569.96500000000003</v>
      </c>
      <c r="O164" s="172">
        <v>5246</v>
      </c>
      <c r="P164" s="171">
        <v>811.2</v>
      </c>
      <c r="Q164" s="171">
        <f t="shared" si="2"/>
        <v>1065.8266666666668</v>
      </c>
      <c r="R164" s="172">
        <v>9193</v>
      </c>
      <c r="S164" s="171">
        <v>176.1</v>
      </c>
      <c r="T164" s="171">
        <f t="shared" si="3"/>
        <v>231.37583333333336</v>
      </c>
    </row>
    <row r="165" spans="1:20" x14ac:dyDescent="0.2">
      <c r="A165" s="166">
        <v>3</v>
      </c>
      <c r="B165" s="166"/>
      <c r="C165" s="174">
        <f>+E165-E164</f>
        <v>143.45100000000002</v>
      </c>
      <c r="D165" s="166">
        <f>+G165-G164</f>
        <v>126.00599999999997</v>
      </c>
      <c r="E165" s="166">
        <v>446.108</v>
      </c>
      <c r="G165" s="166">
        <v>395.30599999999998</v>
      </c>
      <c r="I165" s="175">
        <v>117.3</v>
      </c>
      <c r="J165" s="163">
        <v>3</v>
      </c>
      <c r="L165" s="172">
        <v>13690</v>
      </c>
      <c r="M165" s="171">
        <v>496.59999999999991</v>
      </c>
      <c r="N165" s="171">
        <f t="shared" si="4"/>
        <v>655.81470161977836</v>
      </c>
      <c r="O165" s="172">
        <v>9450</v>
      </c>
      <c r="P165" s="171">
        <v>855.90000000000009</v>
      </c>
      <c r="Q165" s="171">
        <f t="shared" si="2"/>
        <v>1130.3097122762151</v>
      </c>
      <c r="R165" s="172">
        <v>10840</v>
      </c>
      <c r="S165" s="171">
        <v>167.10000000000002</v>
      </c>
      <c r="T165" s="171">
        <f t="shared" si="3"/>
        <v>220.67385549872131</v>
      </c>
    </row>
    <row r="166" spans="1:20" x14ac:dyDescent="0.2">
      <c r="A166" s="166">
        <v>4</v>
      </c>
      <c r="B166" s="166"/>
      <c r="C166" s="174">
        <f>+E166-E165</f>
        <v>148.56090999999998</v>
      </c>
      <c r="D166" s="166">
        <f>+G166-G165</f>
        <v>131.19532799999996</v>
      </c>
      <c r="E166" s="166">
        <v>594.66890999999998</v>
      </c>
      <c r="G166" s="166">
        <v>526.50132799999994</v>
      </c>
      <c r="I166" s="175">
        <v>119</v>
      </c>
      <c r="J166" s="163">
        <v>4</v>
      </c>
      <c r="L166" s="172">
        <v>16682</v>
      </c>
      <c r="M166" s="171">
        <v>525.60000000000014</v>
      </c>
      <c r="N166" s="171">
        <f t="shared" si="4"/>
        <v>684.19648739495824</v>
      </c>
      <c r="O166" s="172">
        <v>10233</v>
      </c>
      <c r="P166" s="171">
        <v>826</v>
      </c>
      <c r="Q166" s="171">
        <f t="shared" si="2"/>
        <v>1075.2402941176472</v>
      </c>
      <c r="R166" s="172">
        <v>9520</v>
      </c>
      <c r="S166" s="171">
        <v>144.09999999999997</v>
      </c>
      <c r="T166" s="171">
        <f t="shared" si="3"/>
        <v>187.58126680672268</v>
      </c>
    </row>
    <row r="167" spans="1:20" x14ac:dyDescent="0.2">
      <c r="A167" s="166">
        <v>1</v>
      </c>
      <c r="B167" s="166">
        <v>2007</v>
      </c>
      <c r="C167" s="174">
        <f>+E167</f>
        <v>158.09976</v>
      </c>
      <c r="D167" s="166">
        <f>+G167</f>
        <v>141.08400800000001</v>
      </c>
      <c r="E167" s="166">
        <v>158.09976</v>
      </c>
      <c r="G167" s="166">
        <v>141.08400800000001</v>
      </c>
      <c r="I167" s="175">
        <v>117.5</v>
      </c>
      <c r="J167" s="163">
        <v>1</v>
      </c>
      <c r="K167" s="163">
        <v>2007</v>
      </c>
      <c r="L167" s="172">
        <v>18623</v>
      </c>
      <c r="M167" s="171">
        <v>649.6</v>
      </c>
      <c r="N167" s="171">
        <f t="shared" si="4"/>
        <v>856.4077617021278</v>
      </c>
      <c r="O167" s="172">
        <v>7737</v>
      </c>
      <c r="P167" s="171">
        <v>1092.1999999999998</v>
      </c>
      <c r="Q167" s="171">
        <f t="shared" si="2"/>
        <v>1439.91465106383</v>
      </c>
      <c r="R167" s="172">
        <v>8112</v>
      </c>
      <c r="S167" s="171">
        <v>167.4</v>
      </c>
      <c r="T167" s="171">
        <f t="shared" si="3"/>
        <v>220.69374893617027</v>
      </c>
    </row>
    <row r="168" spans="1:20" x14ac:dyDescent="0.2">
      <c r="A168" s="166">
        <v>2</v>
      </c>
      <c r="B168" s="166"/>
      <c r="C168" s="174">
        <f>+E168-E167</f>
        <v>161.61276000000004</v>
      </c>
      <c r="D168" s="166">
        <f>+G168-G167</f>
        <v>142.897008</v>
      </c>
      <c r="E168" s="166">
        <v>319.71252000000004</v>
      </c>
      <c r="G168" s="166">
        <v>283.98101600000001</v>
      </c>
      <c r="I168" s="175">
        <v>118.3</v>
      </c>
      <c r="J168" s="163">
        <v>2</v>
      </c>
      <c r="L168" s="172">
        <v>15831</v>
      </c>
      <c r="M168" s="171">
        <v>514.19999999999993</v>
      </c>
      <c r="N168" s="171">
        <f t="shared" si="4"/>
        <v>673.31729923922239</v>
      </c>
      <c r="O168" s="172">
        <v>5067</v>
      </c>
      <c r="P168" s="171">
        <v>1041.6999999999998</v>
      </c>
      <c r="Q168" s="171">
        <f t="shared" ref="Q168:Q189" si="5">P168/I168*$I$69</f>
        <v>1364.0502345731193</v>
      </c>
      <c r="R168" s="172">
        <v>10608</v>
      </c>
      <c r="S168" s="171">
        <v>160.99999999999997</v>
      </c>
      <c r="T168" s="171">
        <f t="shared" ref="T168:T189" si="6">S168/I168*$I$69</f>
        <v>210.8208579881657</v>
      </c>
    </row>
    <row r="169" spans="1:20" x14ac:dyDescent="0.2">
      <c r="A169" s="166">
        <v>3</v>
      </c>
      <c r="B169" s="166"/>
      <c r="C169" s="174">
        <f>+E169-E168</f>
        <v>135.82058024999998</v>
      </c>
      <c r="D169" s="166">
        <f>+G169-G168</f>
        <v>119.75308425000003</v>
      </c>
      <c r="E169" s="166">
        <v>455.53310025000002</v>
      </c>
      <c r="G169" s="166">
        <v>403.73410025000004</v>
      </c>
      <c r="I169" s="175">
        <v>117.8</v>
      </c>
      <c r="J169" s="163">
        <v>3</v>
      </c>
      <c r="L169" s="172">
        <v>18428</v>
      </c>
      <c r="M169" s="171">
        <v>654.20000000000027</v>
      </c>
      <c r="N169" s="171">
        <f t="shared" si="4"/>
        <v>860.27577674023826</v>
      </c>
      <c r="O169" s="172">
        <v>6417</v>
      </c>
      <c r="P169" s="171">
        <v>679.60000000000036</v>
      </c>
      <c r="Q169" s="171">
        <f t="shared" si="5"/>
        <v>893.67688455008556</v>
      </c>
      <c r="R169" s="172">
        <v>10319</v>
      </c>
      <c r="S169" s="171">
        <v>152.89999999999998</v>
      </c>
      <c r="T169" s="171">
        <f t="shared" si="6"/>
        <v>201.06414898132428</v>
      </c>
    </row>
    <row r="170" spans="1:20" x14ac:dyDescent="0.2">
      <c r="A170" s="166">
        <v>4</v>
      </c>
      <c r="B170" s="166"/>
      <c r="C170" s="174">
        <f>+E170-E169</f>
        <v>149.79139924999998</v>
      </c>
      <c r="D170" s="166">
        <f>+G170-G169</f>
        <v>133.49839924999998</v>
      </c>
      <c r="E170" s="166">
        <v>605.3244995</v>
      </c>
      <c r="G170" s="166">
        <v>537.23249950000002</v>
      </c>
      <c r="I170" s="175">
        <v>120.8</v>
      </c>
      <c r="J170" s="163">
        <v>4</v>
      </c>
      <c r="L170" s="172">
        <v>15870</v>
      </c>
      <c r="M170" s="171">
        <v>567.19999999999959</v>
      </c>
      <c r="N170" s="171">
        <f t="shared" si="4"/>
        <v>727.34713576158913</v>
      </c>
      <c r="O170" s="172">
        <v>5114</v>
      </c>
      <c r="P170" s="171">
        <v>911.69999999999982</v>
      </c>
      <c r="Q170" s="171">
        <f t="shared" si="5"/>
        <v>1169.1156270695365</v>
      </c>
      <c r="R170" s="172">
        <v>8645</v>
      </c>
      <c r="S170" s="171">
        <v>142.80000000000007</v>
      </c>
      <c r="T170" s="171">
        <f t="shared" si="6"/>
        <v>183.1191307947021</v>
      </c>
    </row>
    <row r="171" spans="1:20" x14ac:dyDescent="0.2">
      <c r="A171" s="166">
        <v>1</v>
      </c>
      <c r="B171" s="166">
        <v>2008</v>
      </c>
      <c r="C171" s="174">
        <f>+E171</f>
        <v>164.64169099999998</v>
      </c>
      <c r="D171" s="166">
        <f>+G171</f>
        <v>148.61369099999999</v>
      </c>
      <c r="E171" s="166">
        <v>164.64169099999998</v>
      </c>
      <c r="G171" s="166">
        <v>148.61369099999999</v>
      </c>
      <c r="I171" s="175">
        <v>121.9</v>
      </c>
      <c r="J171" s="163">
        <v>1</v>
      </c>
      <c r="K171" s="163">
        <v>2008</v>
      </c>
      <c r="L171" s="172">
        <v>17004</v>
      </c>
      <c r="M171" s="171">
        <v>591.9</v>
      </c>
      <c r="N171" s="171">
        <f t="shared" si="4"/>
        <v>752.17185602953248</v>
      </c>
      <c r="O171" s="172">
        <v>6274</v>
      </c>
      <c r="P171" s="171">
        <v>963.6</v>
      </c>
      <c r="Q171" s="171">
        <f t="shared" si="5"/>
        <v>1224.5190073831011</v>
      </c>
      <c r="R171" s="172">
        <v>7939</v>
      </c>
      <c r="S171" s="171">
        <v>160.1</v>
      </c>
      <c r="T171" s="171">
        <f t="shared" si="6"/>
        <v>203.45111361771947</v>
      </c>
    </row>
    <row r="172" spans="1:20" x14ac:dyDescent="0.2">
      <c r="A172" s="166">
        <v>2</v>
      </c>
      <c r="B172" s="166"/>
      <c r="C172" s="174">
        <f>+E172-E171</f>
        <v>197.28657850000002</v>
      </c>
      <c r="D172" s="166">
        <f>+G172-G171</f>
        <v>175.71357850000001</v>
      </c>
      <c r="E172" s="166">
        <v>361.9282695</v>
      </c>
      <c r="G172" s="166">
        <v>324.3272695</v>
      </c>
      <c r="I172" s="175">
        <v>122</v>
      </c>
      <c r="J172" s="163">
        <v>2</v>
      </c>
      <c r="L172" s="172">
        <v>14987</v>
      </c>
      <c r="M172" s="171">
        <v>548.4</v>
      </c>
      <c r="N172" s="171">
        <f t="shared" ref="N172:N181" si="7">M172/I172*$I$69</f>
        <v>696.32190983606574</v>
      </c>
      <c r="O172" s="172">
        <v>5831</v>
      </c>
      <c r="P172" s="171">
        <v>1153.8000000000002</v>
      </c>
      <c r="Q172" s="171">
        <f t="shared" si="5"/>
        <v>1465.0186352459023</v>
      </c>
      <c r="R172" s="172">
        <v>10207</v>
      </c>
      <c r="S172" s="171">
        <v>188.4</v>
      </c>
      <c r="T172" s="171">
        <f t="shared" si="6"/>
        <v>239.21781147540989</v>
      </c>
    </row>
    <row r="173" spans="1:20" x14ac:dyDescent="0.2">
      <c r="A173" s="166">
        <v>3</v>
      </c>
      <c r="B173" s="166"/>
      <c r="C173" s="174">
        <f>+E173-E172</f>
        <v>159.71767174999997</v>
      </c>
      <c r="D173" s="166">
        <f>+G173-G172</f>
        <v>141.40667174999999</v>
      </c>
      <c r="E173" s="166">
        <v>521.64594124999996</v>
      </c>
      <c r="G173" s="166">
        <v>465.73394124999999</v>
      </c>
      <c r="I173" s="175">
        <v>123.1</v>
      </c>
      <c r="J173" s="163">
        <v>3</v>
      </c>
      <c r="L173" s="172">
        <v>19290</v>
      </c>
      <c r="M173" s="171">
        <v>722.70000000000027</v>
      </c>
      <c r="N173" s="171">
        <f t="shared" si="7"/>
        <v>909.43663891145468</v>
      </c>
      <c r="O173" s="172">
        <v>12252</v>
      </c>
      <c r="P173" s="171">
        <v>1486.4999999999995</v>
      </c>
      <c r="Q173" s="171">
        <f t="shared" si="5"/>
        <v>1870.5930036555644</v>
      </c>
      <c r="R173" s="172">
        <v>11007</v>
      </c>
      <c r="S173" s="171">
        <v>186.29999999999995</v>
      </c>
      <c r="T173" s="171">
        <f t="shared" si="6"/>
        <v>234.43758935824533</v>
      </c>
    </row>
    <row r="174" spans="1:20" x14ac:dyDescent="0.2">
      <c r="A174" s="166">
        <v>4</v>
      </c>
      <c r="B174" s="166"/>
      <c r="C174" s="174">
        <f>+E174-E173</f>
        <v>170.05706974999998</v>
      </c>
      <c r="D174" s="166">
        <f>+G174-G173</f>
        <v>152.54014889999991</v>
      </c>
      <c r="E174" s="166">
        <v>691.70301099999995</v>
      </c>
      <c r="G174" s="166">
        <v>618.27409014999989</v>
      </c>
      <c r="I174" s="171">
        <v>124.7</v>
      </c>
      <c r="J174" s="163">
        <v>4</v>
      </c>
      <c r="L174" s="172">
        <v>16976</v>
      </c>
      <c r="M174" s="171">
        <v>703.10000000000014</v>
      </c>
      <c r="N174" s="171">
        <f t="shared" si="7"/>
        <v>873.41991379310377</v>
      </c>
      <c r="O174" s="172">
        <v>7247</v>
      </c>
      <c r="P174" s="171">
        <v>1160</v>
      </c>
      <c r="Q174" s="171">
        <f t="shared" si="5"/>
        <v>1441.0000000000002</v>
      </c>
      <c r="R174" s="172">
        <v>10145</v>
      </c>
      <c r="S174" s="171">
        <v>269.60000000000014</v>
      </c>
      <c r="T174" s="171">
        <f t="shared" si="6"/>
        <v>334.90827586206922</v>
      </c>
    </row>
    <row r="175" spans="1:20" x14ac:dyDescent="0.2">
      <c r="A175" s="166">
        <v>1</v>
      </c>
      <c r="B175" s="166">
        <v>2009</v>
      </c>
      <c r="C175" s="174">
        <f>+E175</f>
        <v>191.37959499999999</v>
      </c>
      <c r="D175" s="166">
        <f>+G175</f>
        <v>172.55938714999999</v>
      </c>
      <c r="E175" s="166">
        <v>191.37959499999999</v>
      </c>
      <c r="G175" s="166">
        <v>172.55938714999999</v>
      </c>
      <c r="I175" s="171">
        <v>125</v>
      </c>
      <c r="J175" s="163">
        <v>1</v>
      </c>
      <c r="K175" s="163">
        <v>2009</v>
      </c>
      <c r="L175" s="172">
        <v>18865</v>
      </c>
      <c r="M175" s="171">
        <v>739.59999999999991</v>
      </c>
      <c r="N175" s="171">
        <f t="shared" si="7"/>
        <v>916.5566960000001</v>
      </c>
      <c r="O175" s="172">
        <v>6194</v>
      </c>
      <c r="P175" s="171">
        <v>1049.9000000000001</v>
      </c>
      <c r="Q175" s="171">
        <f t="shared" si="5"/>
        <v>1301.0990740000002</v>
      </c>
      <c r="R175" s="172">
        <v>8619</v>
      </c>
      <c r="S175" s="171">
        <v>213.2</v>
      </c>
      <c r="T175" s="171">
        <f t="shared" si="6"/>
        <v>264.21023200000002</v>
      </c>
    </row>
    <row r="176" spans="1:20" x14ac:dyDescent="0.2">
      <c r="A176" s="166">
        <v>2</v>
      </c>
      <c r="B176" s="166"/>
      <c r="C176" s="174">
        <f>+E176-E175</f>
        <v>178.90604250000001</v>
      </c>
      <c r="D176" s="166">
        <f>+G176-G175</f>
        <v>160.765232725</v>
      </c>
      <c r="E176" s="166">
        <v>370.28563750000001</v>
      </c>
      <c r="G176" s="166">
        <v>333.324619875</v>
      </c>
      <c r="I176" s="171">
        <v>125.7</v>
      </c>
      <c r="J176" s="163">
        <v>2</v>
      </c>
      <c r="L176" s="172">
        <v>14610</v>
      </c>
      <c r="M176" s="171">
        <v>603.80000000000018</v>
      </c>
      <c r="N176" s="171">
        <f t="shared" si="7"/>
        <v>744.09823786793982</v>
      </c>
      <c r="O176" s="172">
        <v>5486</v>
      </c>
      <c r="P176" s="171">
        <v>1077.9000000000001</v>
      </c>
      <c r="Q176" s="171">
        <f t="shared" si="5"/>
        <v>1328.3595405727926</v>
      </c>
      <c r="R176" s="172">
        <v>11296</v>
      </c>
      <c r="S176" s="171">
        <v>235.3</v>
      </c>
      <c r="T176" s="171">
        <f t="shared" si="6"/>
        <v>289.97402346857604</v>
      </c>
    </row>
    <row r="177" spans="1:20" x14ac:dyDescent="0.2">
      <c r="A177" s="166">
        <v>3</v>
      </c>
      <c r="B177" s="166"/>
      <c r="C177" s="174">
        <f>+E177-E176</f>
        <v>160.23377500000004</v>
      </c>
      <c r="D177" s="166">
        <f>+G177-G176</f>
        <v>142.31202375000004</v>
      </c>
      <c r="E177" s="166">
        <v>530.51941250000004</v>
      </c>
      <c r="G177" s="166">
        <v>475.63664362500003</v>
      </c>
      <c r="I177" s="171">
        <v>125.4</v>
      </c>
      <c r="J177" s="163">
        <v>3</v>
      </c>
      <c r="L177" s="172">
        <v>19220</v>
      </c>
      <c r="M177" s="171">
        <v>795.69999999999982</v>
      </c>
      <c r="N177" s="171">
        <f t="shared" si="7"/>
        <v>982.93379385964897</v>
      </c>
      <c r="O177" s="172">
        <v>13278</v>
      </c>
      <c r="P177" s="171">
        <v>1278.0999999999999</v>
      </c>
      <c r="Q177" s="171">
        <f t="shared" si="5"/>
        <v>1578.8458991228069</v>
      </c>
      <c r="R177" s="172">
        <v>11383</v>
      </c>
      <c r="S177" s="171">
        <v>231.79999999999995</v>
      </c>
      <c r="T177" s="171">
        <f t="shared" si="6"/>
        <v>286.34416666666664</v>
      </c>
    </row>
    <row r="178" spans="1:20" x14ac:dyDescent="0.2">
      <c r="A178" s="166">
        <v>4</v>
      </c>
      <c r="B178" s="166"/>
      <c r="C178" s="174">
        <f>+E178-E177</f>
        <v>179.8571388695641</v>
      </c>
      <c r="D178" s="166">
        <f>+G178-G177</f>
        <v>163.53199924456408</v>
      </c>
      <c r="E178" s="166">
        <v>710.37655136956414</v>
      </c>
      <c r="G178" s="166">
        <v>639.16864286956411</v>
      </c>
      <c r="I178" s="171">
        <v>126.6</v>
      </c>
      <c r="J178" s="163">
        <v>4</v>
      </c>
      <c r="L178" s="172">
        <v>16838</v>
      </c>
      <c r="M178" s="171">
        <v>759.30000000000018</v>
      </c>
      <c r="N178" s="171">
        <f t="shared" si="7"/>
        <v>929.07792061611417</v>
      </c>
      <c r="O178" s="172">
        <v>6227</v>
      </c>
      <c r="P178" s="171">
        <v>1192.2000000000003</v>
      </c>
      <c r="Q178" s="171">
        <f t="shared" si="5"/>
        <v>1458.7734715639817</v>
      </c>
      <c r="R178" s="172">
        <v>10409</v>
      </c>
      <c r="S178" s="171">
        <v>276.40000000000009</v>
      </c>
      <c r="T178" s="171">
        <f t="shared" si="6"/>
        <v>338.20247235387063</v>
      </c>
    </row>
    <row r="179" spans="1:20" x14ac:dyDescent="0.2">
      <c r="A179" s="166">
        <v>1</v>
      </c>
      <c r="B179" s="166">
        <v>2010</v>
      </c>
      <c r="C179" s="174">
        <f>+E179</f>
        <v>204.63648875000001</v>
      </c>
      <c r="D179" s="166">
        <f>+G179</f>
        <v>186.506571025</v>
      </c>
      <c r="E179" s="166">
        <v>204.63648875000001</v>
      </c>
      <c r="G179" s="166">
        <v>186.506571025</v>
      </c>
      <c r="I179" s="171">
        <v>128.69999999999999</v>
      </c>
      <c r="J179" s="163">
        <v>1</v>
      </c>
      <c r="K179" s="163">
        <v>2010</v>
      </c>
      <c r="L179" s="172">
        <v>40484.70904761905</v>
      </c>
      <c r="M179" s="171">
        <v>1693.2251146266974</v>
      </c>
      <c r="N179" s="171">
        <f t="shared" si="7"/>
        <v>2038.020741600895</v>
      </c>
      <c r="O179" s="172">
        <v>6690</v>
      </c>
      <c r="P179" s="171">
        <v>1648.5</v>
      </c>
      <c r="Q179" s="171">
        <f t="shared" si="5"/>
        <v>1984.1881410256417</v>
      </c>
      <c r="R179" s="172">
        <v>7227</v>
      </c>
      <c r="S179" s="171">
        <v>243.10000000000002</v>
      </c>
      <c r="T179" s="171">
        <f t="shared" si="6"/>
        <v>292.60305555555567</v>
      </c>
    </row>
    <row r="180" spans="1:20" x14ac:dyDescent="0.2">
      <c r="A180" s="166">
        <v>2</v>
      </c>
      <c r="B180" s="166"/>
      <c r="C180" s="174">
        <f>+E180-E179</f>
        <v>188.95691625000001</v>
      </c>
      <c r="D180" s="166">
        <f>+G180-G179</f>
        <v>170.46253197500002</v>
      </c>
      <c r="E180" s="166">
        <v>393.59340500000002</v>
      </c>
      <c r="G180" s="166">
        <v>356.96910300000002</v>
      </c>
      <c r="I180" s="171">
        <v>128.9</v>
      </c>
      <c r="J180" s="163">
        <v>2</v>
      </c>
      <c r="L180" s="172">
        <v>20633.79583333333</v>
      </c>
      <c r="M180" s="171">
        <v>864.97098885712671</v>
      </c>
      <c r="N180" s="171">
        <f t="shared" si="7"/>
        <v>1039.4918033854567</v>
      </c>
      <c r="O180" s="172">
        <v>5716</v>
      </c>
      <c r="P180" s="171">
        <v>1381.6999999999998</v>
      </c>
      <c r="Q180" s="171">
        <f t="shared" si="5"/>
        <v>1660.4786093871217</v>
      </c>
      <c r="R180" s="172">
        <v>10696</v>
      </c>
      <c r="S180" s="171">
        <v>201.60000000000002</v>
      </c>
      <c r="T180" s="171">
        <f t="shared" si="6"/>
        <v>242.2758107059737</v>
      </c>
    </row>
    <row r="181" spans="1:20" x14ac:dyDescent="0.2">
      <c r="A181" s="166">
        <v>3</v>
      </c>
      <c r="B181" s="166"/>
      <c r="C181" s="174">
        <f>+E181-E180</f>
        <v>172.07737875000004</v>
      </c>
      <c r="D181" s="166">
        <f>+G181-G180</f>
        <v>154.15607493749997</v>
      </c>
      <c r="E181" s="166">
        <v>565.67078375000006</v>
      </c>
      <c r="G181" s="166">
        <v>511.12517793749998</v>
      </c>
      <c r="I181" s="171">
        <v>127.8</v>
      </c>
      <c r="J181" s="163">
        <v>3</v>
      </c>
      <c r="L181" s="172">
        <v>19149.335833333338</v>
      </c>
      <c r="M181" s="171">
        <v>861.71516601647909</v>
      </c>
      <c r="N181" s="171">
        <f t="shared" si="7"/>
        <v>1044.4925045359762</v>
      </c>
      <c r="O181" s="172">
        <v>9089</v>
      </c>
      <c r="P181" s="171">
        <v>1286.1999999999998</v>
      </c>
      <c r="Q181" s="171">
        <f t="shared" si="5"/>
        <v>1559.0142918622851</v>
      </c>
      <c r="R181" s="172">
        <v>11532</v>
      </c>
      <c r="S181" s="171">
        <v>200.69999999999993</v>
      </c>
      <c r="T181" s="171">
        <f t="shared" si="6"/>
        <v>243.2702288732394</v>
      </c>
    </row>
    <row r="182" spans="1:20" x14ac:dyDescent="0.2">
      <c r="A182" s="166">
        <v>4</v>
      </c>
      <c r="B182" s="166"/>
      <c r="C182" s="174">
        <f>+E182-E181</f>
        <v>192.96143124999992</v>
      </c>
      <c r="D182" s="166">
        <f>+G182-G181</f>
        <v>174.39946771249993</v>
      </c>
      <c r="E182" s="166">
        <v>758.63221499999997</v>
      </c>
      <c r="G182" s="166">
        <v>685.52464564999991</v>
      </c>
      <c r="I182" s="171">
        <v>129</v>
      </c>
      <c r="J182" s="163">
        <v>4</v>
      </c>
      <c r="L182" s="172">
        <v>22322.361666666664</v>
      </c>
      <c r="M182" s="171">
        <v>889.84894905372039</v>
      </c>
      <c r="N182" s="171">
        <f t="shared" ref="N182" si="8">M182/I182*$I$69</f>
        <v>1068.5602796553428</v>
      </c>
      <c r="O182" s="172">
        <v>5858</v>
      </c>
      <c r="P182" s="171">
        <v>1310.8000000000011</v>
      </c>
      <c r="Q182" s="171">
        <f t="shared" si="5"/>
        <v>1574.0523333333349</v>
      </c>
      <c r="R182" s="172">
        <v>9548</v>
      </c>
      <c r="S182" s="171">
        <v>205</v>
      </c>
      <c r="T182" s="171">
        <f t="shared" si="6"/>
        <v>246.17083333333338</v>
      </c>
    </row>
    <row r="183" spans="1:20" x14ac:dyDescent="0.2">
      <c r="A183" s="166">
        <v>1</v>
      </c>
      <c r="B183" s="166">
        <v>2011</v>
      </c>
      <c r="C183" s="174">
        <f>+E183</f>
        <v>204.00503875000001</v>
      </c>
      <c r="D183" s="166">
        <f>+G183</f>
        <v>184.8599929625</v>
      </c>
      <c r="E183" s="166">
        <v>204.00503875000001</v>
      </c>
      <c r="G183" s="166">
        <v>184.8599929625</v>
      </c>
      <c r="I183" s="171">
        <v>130.19999999999999</v>
      </c>
      <c r="J183" s="163">
        <v>1</v>
      </c>
      <c r="K183" s="163">
        <v>2011</v>
      </c>
      <c r="L183" s="172">
        <v>26141.662648809524</v>
      </c>
      <c r="M183" s="171">
        <v>1061.4209517567813</v>
      </c>
      <c r="N183" s="171">
        <f t="shared" ref="N183:N186" si="9">M183/I183*$I$69</f>
        <v>1262.8422894336686</v>
      </c>
      <c r="O183" s="172">
        <v>5959</v>
      </c>
      <c r="P183" s="171">
        <v>1698.7</v>
      </c>
      <c r="Q183" s="171">
        <f t="shared" si="5"/>
        <v>2021.0550710445473</v>
      </c>
      <c r="R183" s="172">
        <v>6732</v>
      </c>
      <c r="S183" s="171">
        <v>156.5</v>
      </c>
      <c r="T183" s="171">
        <f t="shared" si="6"/>
        <v>186.19833909370206</v>
      </c>
    </row>
    <row r="184" spans="1:20" x14ac:dyDescent="0.2">
      <c r="A184" s="166">
        <v>2</v>
      </c>
      <c r="B184" s="166"/>
      <c r="C184" s="174">
        <f>+E184-E183</f>
        <v>188.74104374999999</v>
      </c>
      <c r="D184" s="166">
        <f>+G184-G183</f>
        <v>171.33320521249996</v>
      </c>
      <c r="E184" s="163">
        <v>392.7460825</v>
      </c>
      <c r="G184" s="163">
        <v>356.19319817499996</v>
      </c>
      <c r="I184" s="171">
        <v>131</v>
      </c>
      <c r="J184" s="163">
        <v>2</v>
      </c>
      <c r="L184" s="180">
        <v>18851.951101190472</v>
      </c>
      <c r="M184" s="181">
        <v>776.58308820124375</v>
      </c>
      <c r="N184" s="171">
        <f t="shared" si="9"/>
        <v>918.30950179797094</v>
      </c>
      <c r="O184" s="172">
        <v>7524</v>
      </c>
      <c r="P184" s="171">
        <v>1533.4000000000003</v>
      </c>
      <c r="Q184" s="171">
        <f t="shared" si="5"/>
        <v>1813.2455000000007</v>
      </c>
      <c r="R184" s="172">
        <v>10017</v>
      </c>
      <c r="S184" s="171">
        <v>197.79999999999995</v>
      </c>
      <c r="T184" s="171">
        <f t="shared" si="6"/>
        <v>233.89849999999998</v>
      </c>
    </row>
    <row r="185" spans="1:20" x14ac:dyDescent="0.2">
      <c r="A185" s="166">
        <v>3</v>
      </c>
      <c r="C185" s="174">
        <f>+E185-E184</f>
        <v>169.93391749999995</v>
      </c>
      <c r="D185" s="166">
        <f>+G185-G184</f>
        <v>151.69380182500004</v>
      </c>
      <c r="E185" s="163">
        <v>562.67999999999995</v>
      </c>
      <c r="G185" s="163">
        <v>507.887</v>
      </c>
      <c r="I185" s="171">
        <v>129.4</v>
      </c>
      <c r="J185" s="163">
        <v>3</v>
      </c>
      <c r="L185" s="180">
        <v>24107.386250000007</v>
      </c>
      <c r="M185" s="181">
        <v>914.64669811090494</v>
      </c>
      <c r="N185" s="171">
        <f t="shared" si="9"/>
        <v>1094.9430710016616</v>
      </c>
      <c r="O185" s="172">
        <v>10171</v>
      </c>
      <c r="P185" s="171">
        <v>1285.3999999999996</v>
      </c>
      <c r="Q185" s="171">
        <f t="shared" si="5"/>
        <v>1538.7797565687788</v>
      </c>
      <c r="R185" s="172">
        <v>10339</v>
      </c>
      <c r="S185" s="171">
        <v>167.29999999999995</v>
      </c>
      <c r="T185" s="171">
        <f t="shared" si="6"/>
        <v>200.27839837712514</v>
      </c>
    </row>
    <row r="186" spans="1:20" x14ac:dyDescent="0.2">
      <c r="A186" s="163">
        <v>4</v>
      </c>
      <c r="C186" s="174">
        <f>+E186-E185</f>
        <v>202.17554500000006</v>
      </c>
      <c r="D186" s="166">
        <f>+G186-G185</f>
        <v>178.91908595000001</v>
      </c>
      <c r="E186" s="163">
        <v>764.85554500000001</v>
      </c>
      <c r="G186" s="163">
        <v>686.80608595000001</v>
      </c>
      <c r="I186" s="163">
        <v>130.5</v>
      </c>
      <c r="J186" s="163">
        <v>4</v>
      </c>
      <c r="L186" s="180">
        <v>18022.572976190484</v>
      </c>
      <c r="M186" s="171">
        <v>777.38419736292576</v>
      </c>
      <c r="N186" s="171">
        <f t="shared" si="9"/>
        <v>922.77887013791155</v>
      </c>
      <c r="O186" s="180">
        <v>8775.7956028314002</v>
      </c>
      <c r="P186" s="171">
        <v>1286.8626975018997</v>
      </c>
      <c r="Q186" s="171">
        <f t="shared" si="5"/>
        <v>1527.5454660021117</v>
      </c>
      <c r="R186" s="180">
        <v>9645.4866500746648</v>
      </c>
      <c r="S186" s="171">
        <v>181.103452008619</v>
      </c>
      <c r="T186" s="171">
        <f t="shared" si="6"/>
        <v>214.97534859789391</v>
      </c>
    </row>
    <row r="187" spans="1:20" x14ac:dyDescent="0.2">
      <c r="A187" s="163">
        <v>1</v>
      </c>
      <c r="B187" s="163">
        <v>2012</v>
      </c>
      <c r="C187" s="174">
        <f>+E187</f>
        <v>195.82938625</v>
      </c>
      <c r="D187" s="166">
        <f>+G187</f>
        <v>177.0717714875</v>
      </c>
      <c r="E187" s="163">
        <v>195.82938625</v>
      </c>
      <c r="G187" s="163">
        <v>177.0717714875</v>
      </c>
      <c r="I187" s="163">
        <v>131.69999999999999</v>
      </c>
      <c r="J187" s="163">
        <v>1</v>
      </c>
      <c r="K187" s="163">
        <v>2012</v>
      </c>
      <c r="L187" s="180">
        <v>18517.39324404762</v>
      </c>
      <c r="M187" s="171">
        <v>869.15461769403078</v>
      </c>
      <c r="N187" s="171">
        <f t="shared" ref="N187:N193" si="10">M187/I187*$I$69</f>
        <v>1022.3125963586797</v>
      </c>
      <c r="O187" s="172">
        <v>6822.44890070785</v>
      </c>
      <c r="P187" s="171">
        <v>1150.314057295883</v>
      </c>
      <c r="Q187" s="171">
        <f t="shared" si="5"/>
        <v>1353.0165135198333</v>
      </c>
      <c r="R187" s="172">
        <v>7564.3716625186662</v>
      </c>
      <c r="S187" s="171">
        <v>175.73767321176348</v>
      </c>
      <c r="T187" s="171">
        <f t="shared" si="6"/>
        <v>206.70526661390477</v>
      </c>
    </row>
    <row r="188" spans="1:20" x14ac:dyDescent="0.2">
      <c r="A188" s="163">
        <v>2</v>
      </c>
      <c r="C188" s="174">
        <f>+E188-E187</f>
        <v>182.75061374999999</v>
      </c>
      <c r="D188" s="166">
        <f>+G188-G187</f>
        <v>165.12822851249999</v>
      </c>
      <c r="E188" s="182">
        <v>378.58</v>
      </c>
      <c r="G188" s="182">
        <v>342.2</v>
      </c>
      <c r="I188" s="163">
        <v>131.69999999999999</v>
      </c>
      <c r="J188" s="163">
        <v>2</v>
      </c>
      <c r="L188" s="180">
        <v>14087.60675595238</v>
      </c>
      <c r="M188" s="171">
        <v>635.43152402028181</v>
      </c>
      <c r="N188" s="171">
        <f t="shared" si="10"/>
        <v>747.40401524048468</v>
      </c>
      <c r="O188" s="172">
        <v>4838.55109929215</v>
      </c>
      <c r="P188" s="171">
        <v>1037.7970664905204</v>
      </c>
      <c r="Q188" s="171">
        <f t="shared" si="5"/>
        <v>1220.6723544220222</v>
      </c>
      <c r="R188" s="172">
        <v>10002.628337481334</v>
      </c>
      <c r="S188" s="171">
        <v>184.20744441885319</v>
      </c>
      <c r="T188" s="171">
        <f t="shared" si="6"/>
        <v>216.66753755742982</v>
      </c>
    </row>
    <row r="189" spans="1:20" x14ac:dyDescent="0.2">
      <c r="A189" s="166">
        <v>3</v>
      </c>
      <c r="C189" s="174">
        <f>+E189-E188</f>
        <v>165.72960875000007</v>
      </c>
      <c r="D189" s="166">
        <f>+G189-G188</f>
        <v>148.24155396250001</v>
      </c>
      <c r="E189" s="163">
        <v>544.30960875000005</v>
      </c>
      <c r="G189" s="163">
        <v>490.4415539625</v>
      </c>
      <c r="I189" s="163">
        <v>130</v>
      </c>
      <c r="J189" s="163">
        <v>3</v>
      </c>
      <c r="L189" s="183">
        <v>20999.460714285713</v>
      </c>
      <c r="M189" s="184">
        <v>864.77367174435972</v>
      </c>
      <c r="N189" s="171">
        <f t="shared" si="10"/>
        <v>1030.4609811979956</v>
      </c>
      <c r="O189" s="183">
        <v>6828.0536397386386</v>
      </c>
      <c r="P189" s="184">
        <v>1132.0609213635664</v>
      </c>
      <c r="Q189" s="171">
        <f t="shared" si="5"/>
        <v>1348.9594398163592</v>
      </c>
      <c r="R189" s="183">
        <v>10877.781177428844</v>
      </c>
      <c r="S189" s="184">
        <v>190.02859425457928</v>
      </c>
      <c r="T189" s="171">
        <f t="shared" si="6"/>
        <v>226.43734203454804</v>
      </c>
    </row>
    <row r="190" spans="1:20" x14ac:dyDescent="0.2">
      <c r="A190" s="166">
        <v>4</v>
      </c>
      <c r="C190" s="174">
        <f>+E190-E189</f>
        <v>166.80539124999996</v>
      </c>
      <c r="D190" s="166">
        <f>+G190-G189</f>
        <v>151.72844603749996</v>
      </c>
      <c r="E190" s="163">
        <v>711.11500000000001</v>
      </c>
      <c r="G190" s="163">
        <v>642.16999999999996</v>
      </c>
      <c r="I190" s="163">
        <v>132</v>
      </c>
      <c r="J190" s="163">
        <v>4</v>
      </c>
      <c r="L190" s="183">
        <v>17946.539285714287</v>
      </c>
      <c r="M190" s="184">
        <v>826.79347775776318</v>
      </c>
      <c r="N190" s="171">
        <f t="shared" si="10"/>
        <v>970.27659587697508</v>
      </c>
      <c r="O190" s="183">
        <v>5621.9463602613596</v>
      </c>
      <c r="P190" s="184">
        <v>1071.0118577206574</v>
      </c>
      <c r="Q190" s="171">
        <f t="shared" ref="Q190:Q220" si="11">P190/I190*$I$69</f>
        <v>1256.8770405292632</v>
      </c>
      <c r="R190" s="183">
        <v>8525.2188225711561</v>
      </c>
      <c r="S190" s="184">
        <v>190.41732478586363</v>
      </c>
      <c r="T190" s="171">
        <f t="shared" ref="T190:T220" si="12">S190/I190*$I$69</f>
        <v>223.4626646914104</v>
      </c>
    </row>
    <row r="191" spans="1:20" x14ac:dyDescent="0.2">
      <c r="A191" s="163">
        <v>1</v>
      </c>
      <c r="B191" s="163">
        <v>2013</v>
      </c>
      <c r="C191" s="174">
        <f>+E191</f>
        <v>199.180995</v>
      </c>
      <c r="D191" s="166">
        <f>+G191</f>
        <v>183.65288545000001</v>
      </c>
      <c r="E191" s="163">
        <v>199.180995</v>
      </c>
      <c r="G191" s="163">
        <v>183.65288545000001</v>
      </c>
      <c r="I191" s="163">
        <v>133</v>
      </c>
      <c r="J191" s="163">
        <v>1</v>
      </c>
      <c r="K191" s="163">
        <f>B191</f>
        <v>2013</v>
      </c>
      <c r="L191" s="183">
        <v>21974.571815476189</v>
      </c>
      <c r="M191" s="184">
        <v>1023.0812127444322</v>
      </c>
      <c r="N191" s="171">
        <f t="shared" si="10"/>
        <v>1191.6011500993093</v>
      </c>
      <c r="O191" s="183">
        <v>5520.4451678348678</v>
      </c>
      <c r="P191" s="184">
        <v>1148.1840804128565</v>
      </c>
      <c r="Q191" s="171">
        <f t="shared" si="11"/>
        <v>1337.3107175680798</v>
      </c>
      <c r="R191" s="183">
        <v>5958.3970505452735</v>
      </c>
      <c r="S191" s="184">
        <v>167.84779905693762</v>
      </c>
      <c r="T191" s="171">
        <f t="shared" si="12"/>
        <v>195.49536039407946</v>
      </c>
    </row>
    <row r="192" spans="1:20" x14ac:dyDescent="0.2">
      <c r="A192" s="163">
        <v>2</v>
      </c>
      <c r="C192" s="174">
        <f>+E192-E191</f>
        <v>205.01500500000003</v>
      </c>
      <c r="D192" s="166">
        <f>+G192-G191</f>
        <v>185.63411454999996</v>
      </c>
      <c r="E192" s="163">
        <v>404.19600000000003</v>
      </c>
      <c r="G192" s="163">
        <v>369.28699999999998</v>
      </c>
      <c r="I192" s="163">
        <v>134.30000000000001</v>
      </c>
      <c r="J192" s="163">
        <v>2</v>
      </c>
      <c r="L192" s="183">
        <v>23960.428184523811</v>
      </c>
      <c r="M192" s="184">
        <v>1011.581560458749</v>
      </c>
      <c r="N192" s="171">
        <f t="shared" si="10"/>
        <v>1166.8024614799976</v>
      </c>
      <c r="O192" s="183">
        <v>6388.5548321651322</v>
      </c>
      <c r="P192" s="184">
        <v>1133.7065185307133</v>
      </c>
      <c r="Q192" s="171">
        <f t="shared" si="11"/>
        <v>1307.6667350654986</v>
      </c>
      <c r="R192" s="183">
        <v>10154.602949454726</v>
      </c>
      <c r="S192" s="184">
        <v>176.1673175310234</v>
      </c>
      <c r="T192" s="171">
        <f t="shared" si="12"/>
        <v>203.19909709930758</v>
      </c>
    </row>
    <row r="193" spans="1:20" x14ac:dyDescent="0.2">
      <c r="A193" s="163">
        <v>3</v>
      </c>
      <c r="C193" s="174">
        <f>+E193-E192</f>
        <v>172.04383408071794</v>
      </c>
      <c r="D193" s="166">
        <f>+G193-G192</f>
        <v>153.21019910313902</v>
      </c>
      <c r="E193" s="163">
        <v>576.23983408071797</v>
      </c>
      <c r="G193" s="163">
        <v>522.497199103139</v>
      </c>
      <c r="I193" s="163">
        <v>134.19999999999999</v>
      </c>
      <c r="J193" s="163">
        <v>3</v>
      </c>
      <c r="L193" s="183">
        <v>18388.581422924897</v>
      </c>
      <c r="M193" s="184">
        <v>735.52528494140915</v>
      </c>
      <c r="N193" s="171">
        <f t="shared" si="10"/>
        <v>849.01924796618005</v>
      </c>
      <c r="O193" s="183">
        <v>11492.955434782609</v>
      </c>
      <c r="P193" s="184">
        <v>1323.3889549928699</v>
      </c>
      <c r="Q193" s="171">
        <f t="shared" si="11"/>
        <v>1527.5922097284504</v>
      </c>
      <c r="R193" s="183">
        <v>11786.02326086957</v>
      </c>
      <c r="S193" s="184">
        <v>172.41802435151402</v>
      </c>
      <c r="T193" s="171">
        <f t="shared" si="12"/>
        <v>199.02269081395056</v>
      </c>
    </row>
    <row r="194" spans="1:20" x14ac:dyDescent="0.2">
      <c r="A194" s="166">
        <v>4</v>
      </c>
      <c r="C194" s="174">
        <f>+E194-E193</f>
        <v>204.099832585949</v>
      </c>
      <c r="D194" s="166">
        <f>+G194-G193</f>
        <v>188.07946756352794</v>
      </c>
      <c r="E194" s="163">
        <v>780.33966666666697</v>
      </c>
      <c r="G194" s="163">
        <v>710.57666666666694</v>
      </c>
      <c r="I194" s="163">
        <v>135.30000000000001</v>
      </c>
      <c r="J194" s="163">
        <v>4</v>
      </c>
      <c r="L194" s="183">
        <v>18420.418577075106</v>
      </c>
      <c r="M194" s="183">
        <v>895.71090498583999</v>
      </c>
      <c r="N194" s="171">
        <f>M194/I194*$I$69</f>
        <v>1025.5161641839914</v>
      </c>
      <c r="O194" s="183">
        <v>7745.0445652173912</v>
      </c>
      <c r="P194" s="183">
        <v>1212.6630411771803</v>
      </c>
      <c r="Q194" s="171">
        <f t="shared" si="11"/>
        <v>1388.4005916567189</v>
      </c>
      <c r="R194" s="183">
        <v>11621.97673913043</v>
      </c>
      <c r="S194" s="183">
        <v>180.100371437175</v>
      </c>
      <c r="T194" s="171">
        <f t="shared" si="12"/>
        <v>206.20028298894448</v>
      </c>
    </row>
    <row r="195" spans="1:20" x14ac:dyDescent="0.2">
      <c r="A195" s="166">
        <v>1</v>
      </c>
      <c r="B195" s="163">
        <v>2014</v>
      </c>
      <c r="C195" s="174">
        <f>E195</f>
        <v>196.17699999999999</v>
      </c>
      <c r="D195" s="166">
        <f>G195</f>
        <v>179.55199999999999</v>
      </c>
      <c r="E195" s="163">
        <v>196.17699999999999</v>
      </c>
      <c r="G195" s="163">
        <v>179.55199999999999</v>
      </c>
      <c r="I195" s="163">
        <v>135.80000000000001</v>
      </c>
      <c r="J195" s="163">
        <f>A195</f>
        <v>1</v>
      </c>
      <c r="K195" s="163">
        <f>B195</f>
        <v>2014</v>
      </c>
      <c r="L195" s="183">
        <v>19713</v>
      </c>
      <c r="M195" s="183">
        <v>886.67647724495987</v>
      </c>
      <c r="N195" s="171">
        <f>M195/I195*$I$69</f>
        <v>1011.4347304773464</v>
      </c>
      <c r="O195" s="183">
        <v>7032</v>
      </c>
      <c r="P195" s="183">
        <v>1484.9150299297401</v>
      </c>
      <c r="Q195" s="171">
        <f t="shared" ref="Q195" si="13">P195/I195*$I$69</f>
        <v>1693.8473858530283</v>
      </c>
      <c r="R195" s="183">
        <v>8004</v>
      </c>
      <c r="S195" s="183">
        <v>165.16263465729782</v>
      </c>
      <c r="T195" s="171">
        <f t="shared" ref="T195" si="14">S195/I195*$I$69</f>
        <v>188.40155249024568</v>
      </c>
    </row>
    <row r="196" spans="1:20" x14ac:dyDescent="0.2">
      <c r="A196" s="163">
        <v>2</v>
      </c>
      <c r="C196" s="174">
        <f>+E196-E195</f>
        <v>197.965</v>
      </c>
      <c r="D196" s="166">
        <f>+G196-G195</f>
        <v>179.76700000000002</v>
      </c>
      <c r="E196" s="163">
        <v>394.142</v>
      </c>
      <c r="G196" s="163">
        <v>359.31900000000002</v>
      </c>
      <c r="I196" s="163">
        <v>136.69999999999999</v>
      </c>
      <c r="J196" s="163">
        <v>2</v>
      </c>
      <c r="L196" s="183">
        <v>16691</v>
      </c>
      <c r="M196" s="183">
        <v>732.96206934555016</v>
      </c>
      <c r="N196" s="171">
        <f t="shared" ref="N196:N220" si="15">M196/I196*$I$69</f>
        <v>830.58757686280785</v>
      </c>
      <c r="O196" s="183">
        <v>6228</v>
      </c>
      <c r="P196" s="183">
        <v>1158.7677611998799</v>
      </c>
      <c r="Q196" s="171">
        <f t="shared" si="11"/>
        <v>1313.1076588739609</v>
      </c>
      <c r="R196" s="183">
        <v>11579</v>
      </c>
      <c r="S196" s="183">
        <v>167.32102845142202</v>
      </c>
      <c r="T196" s="171">
        <f t="shared" si="12"/>
        <v>189.60703887958056</v>
      </c>
    </row>
    <row r="197" spans="1:20" x14ac:dyDescent="0.2">
      <c r="A197" s="163">
        <v>3</v>
      </c>
      <c r="C197" s="174">
        <f>+E197-E196</f>
        <v>192.10452006852</v>
      </c>
      <c r="D197" s="166">
        <f>+G197-G196</f>
        <v>173.47352006851992</v>
      </c>
      <c r="E197" s="163">
        <v>586.24652006852</v>
      </c>
      <c r="G197" s="163">
        <v>532.79252006851993</v>
      </c>
      <c r="I197" s="163">
        <v>137</v>
      </c>
      <c r="J197" s="163">
        <v>3</v>
      </c>
      <c r="L197" s="183">
        <v>21817</v>
      </c>
      <c r="M197" s="183">
        <v>1080.59231996894</v>
      </c>
      <c r="N197" s="171">
        <f t="shared" si="15"/>
        <v>1221.8383562451722</v>
      </c>
      <c r="O197" s="183">
        <v>20407</v>
      </c>
      <c r="P197" s="183">
        <v>1259.8740491119995</v>
      </c>
      <c r="Q197" s="171">
        <f t="shared" si="11"/>
        <v>1424.5543011884461</v>
      </c>
      <c r="R197" s="183">
        <v>11684</v>
      </c>
      <c r="S197" s="183">
        <v>177.03184293206914</v>
      </c>
      <c r="T197" s="171">
        <f t="shared" si="12"/>
        <v>200.17197232846354</v>
      </c>
    </row>
    <row r="198" spans="1:20" x14ac:dyDescent="0.2">
      <c r="A198" s="163">
        <v>4</v>
      </c>
      <c r="C198" s="174">
        <f>+E198-E197</f>
        <v>196.808833167682</v>
      </c>
      <c r="D198" s="166">
        <f>+G198-G197</f>
        <v>184.73883316768206</v>
      </c>
      <c r="E198" s="163">
        <v>783.055353236202</v>
      </c>
      <c r="G198" s="163">
        <v>717.53135323620199</v>
      </c>
      <c r="I198" s="163">
        <v>137.9</v>
      </c>
      <c r="J198" s="163">
        <v>4</v>
      </c>
      <c r="L198" s="183">
        <v>20183</v>
      </c>
      <c r="M198" s="183">
        <v>869.67426416194962</v>
      </c>
      <c r="N198" s="171">
        <f t="shared" si="15"/>
        <v>976.93303898235843</v>
      </c>
      <c r="O198" s="183">
        <v>12863</v>
      </c>
      <c r="P198" s="183">
        <v>1106.850761909501</v>
      </c>
      <c r="Q198" s="171">
        <f t="shared" si="11"/>
        <v>1243.3610181326762</v>
      </c>
      <c r="R198" s="183">
        <v>9690</v>
      </c>
      <c r="S198" s="183">
        <v>175.42101671448501</v>
      </c>
      <c r="T198" s="171">
        <f t="shared" si="12"/>
        <v>197.05606342783966</v>
      </c>
    </row>
    <row r="199" spans="1:20" x14ac:dyDescent="0.2">
      <c r="A199" s="163">
        <v>1</v>
      </c>
      <c r="B199" s="163">
        <v>2015</v>
      </c>
      <c r="C199" s="174">
        <f>E199</f>
        <v>219.418599054541</v>
      </c>
      <c r="D199" s="166">
        <f>G199</f>
        <v>202.59159905454101</v>
      </c>
      <c r="E199" s="163">
        <v>219.418599054541</v>
      </c>
      <c r="G199" s="163">
        <v>202.59159905454101</v>
      </c>
      <c r="I199" s="163">
        <v>138.4</v>
      </c>
      <c r="J199" s="163">
        <v>1</v>
      </c>
      <c r="K199" s="163">
        <v>2015</v>
      </c>
      <c r="L199" s="183">
        <v>19630</v>
      </c>
      <c r="M199" s="183">
        <v>957.60520650282388</v>
      </c>
      <c r="N199" s="171">
        <f t="shared" si="15"/>
        <v>1071.8224604504062</v>
      </c>
      <c r="O199" s="183">
        <v>9848</v>
      </c>
      <c r="P199" s="183">
        <v>1279.8360091262539</v>
      </c>
      <c r="Q199" s="171">
        <f t="shared" si="11"/>
        <v>1432.4869695355867</v>
      </c>
      <c r="R199" s="183">
        <v>7135</v>
      </c>
      <c r="S199" s="183">
        <v>155.36971992416409</v>
      </c>
      <c r="T199" s="171">
        <f t="shared" si="12"/>
        <v>173.90126364994546</v>
      </c>
    </row>
    <row r="200" spans="1:20" x14ac:dyDescent="0.2">
      <c r="A200" s="163">
        <v>2</v>
      </c>
      <c r="C200" s="174">
        <f>+E200-E199</f>
        <v>188.69592411436798</v>
      </c>
      <c r="D200" s="166">
        <f>+G200-G199</f>
        <v>171.45081948058601</v>
      </c>
      <c r="E200" s="163">
        <v>408.11452316890899</v>
      </c>
      <c r="G200" s="163">
        <v>374.04241853512701</v>
      </c>
      <c r="I200" s="163">
        <v>139.6</v>
      </c>
      <c r="J200" s="163">
        <v>2</v>
      </c>
      <c r="L200" s="183">
        <v>15703.949675889351</v>
      </c>
      <c r="M200" s="183">
        <v>739.71582874915612</v>
      </c>
      <c r="N200" s="171">
        <f t="shared" si="15"/>
        <v>820.82757694813699</v>
      </c>
      <c r="O200" s="183">
        <v>5422.7168724637304</v>
      </c>
      <c r="P200" s="183">
        <v>1206.7408437095464</v>
      </c>
      <c r="Q200" s="171">
        <f t="shared" si="11"/>
        <v>1339.0630891614371</v>
      </c>
      <c r="R200" s="183">
        <v>9988.3050621118018</v>
      </c>
      <c r="S200" s="183">
        <v>168.85276765034422</v>
      </c>
      <c r="T200" s="171">
        <f t="shared" si="12"/>
        <v>187.36790906014113</v>
      </c>
    </row>
    <row r="201" spans="1:20" x14ac:dyDescent="0.2">
      <c r="A201" s="163">
        <v>3</v>
      </c>
      <c r="C201" s="174">
        <f>+E201-E200</f>
        <v>180.38826158445403</v>
      </c>
      <c r="D201" s="166">
        <f>+G201-G200</f>
        <v>162.29720926756397</v>
      </c>
      <c r="E201" s="163">
        <v>588.50278475336302</v>
      </c>
      <c r="G201" s="163">
        <v>536.33962780269098</v>
      </c>
      <c r="I201" s="163">
        <v>139.69999999999999</v>
      </c>
      <c r="J201" s="163">
        <v>3</v>
      </c>
      <c r="L201" s="183">
        <v>22728.974837944646</v>
      </c>
      <c r="M201" s="183">
        <v>979.87465749478997</v>
      </c>
      <c r="N201" s="171">
        <f t="shared" si="15"/>
        <v>1086.5421152890067</v>
      </c>
      <c r="O201" s="183">
        <v>8619.8584362319707</v>
      </c>
      <c r="P201" s="183">
        <v>1341.1049733657396</v>
      </c>
      <c r="Q201" s="171">
        <f t="shared" si="11"/>
        <v>1487.0953375923648</v>
      </c>
      <c r="R201" s="183">
        <v>10649.652531055901</v>
      </c>
      <c r="S201" s="183">
        <v>131.16322330640469</v>
      </c>
      <c r="T201" s="171">
        <f t="shared" si="12"/>
        <v>145.44142458365704</v>
      </c>
    </row>
    <row r="202" spans="1:20" x14ac:dyDescent="0.2">
      <c r="A202" s="163">
        <v>4</v>
      </c>
      <c r="C202" s="174">
        <f>+E202-E201</f>
        <v>195.22963867497901</v>
      </c>
      <c r="D202" s="166">
        <f>+G202-G201</f>
        <v>179.89113138755602</v>
      </c>
      <c r="E202" s="163">
        <v>783.73242342834203</v>
      </c>
      <c r="G202" s="163">
        <v>716.230759190247</v>
      </c>
      <c r="I202" s="163">
        <v>141.69999999999999</v>
      </c>
      <c r="J202" s="163">
        <v>4</v>
      </c>
      <c r="L202" s="183">
        <v>17661.404213438705</v>
      </c>
      <c r="M202" s="183">
        <v>882.4718984768997</v>
      </c>
      <c r="N202" s="171">
        <f t="shared" si="15"/>
        <v>964.72488082787845</v>
      </c>
      <c r="O202" s="183">
        <v>7193.856491304301</v>
      </c>
      <c r="P202" s="183">
        <v>1425.3376484527203</v>
      </c>
      <c r="Q202" s="171">
        <f t="shared" si="11"/>
        <v>1558.1897796590672</v>
      </c>
      <c r="R202" s="183">
        <v>9159.825978260902</v>
      </c>
      <c r="S202" s="183">
        <v>158.55842389179503</v>
      </c>
      <c r="T202" s="171">
        <f t="shared" si="12"/>
        <v>173.33725510951479</v>
      </c>
    </row>
    <row r="203" spans="1:20" x14ac:dyDescent="0.2">
      <c r="A203" s="163">
        <v>1</v>
      </c>
      <c r="B203" s="163">
        <v>2016</v>
      </c>
      <c r="C203" s="174">
        <f>E203</f>
        <v>217.297581707322</v>
      </c>
      <c r="D203" s="166">
        <f>G203</f>
        <v>201.19677375494101</v>
      </c>
      <c r="E203" s="163">
        <v>217.297581707322</v>
      </c>
      <c r="G203" s="163">
        <v>201.19677375494101</v>
      </c>
      <c r="I203" s="163">
        <v>142.69999999999999</v>
      </c>
      <c r="J203" s="163">
        <v>1</v>
      </c>
      <c r="K203" s="163">
        <v>2016</v>
      </c>
      <c r="L203" s="183">
        <v>20668.165818181998</v>
      </c>
      <c r="M203" s="183">
        <v>1021.6300324660001</v>
      </c>
      <c r="N203" s="171">
        <f t="shared" si="15"/>
        <v>1109.0270094900277</v>
      </c>
      <c r="O203" s="183">
        <v>6682.5362000000005</v>
      </c>
      <c r="P203" s="183">
        <v>1267.176908724</v>
      </c>
      <c r="Q203" s="171">
        <f t="shared" si="11"/>
        <v>1375.5795864622501</v>
      </c>
      <c r="R203" s="183">
        <v>6340.7358571430004</v>
      </c>
      <c r="S203" s="183">
        <v>128.592957756</v>
      </c>
      <c r="T203" s="171">
        <f t="shared" si="12"/>
        <v>139.59364823817504</v>
      </c>
    </row>
    <row r="204" spans="1:20" x14ac:dyDescent="0.2">
      <c r="A204" s="163">
        <v>2</v>
      </c>
      <c r="C204" s="174">
        <f>+E204-E203</f>
        <v>210.94903078835901</v>
      </c>
      <c r="D204" s="166">
        <f>+G204-G203</f>
        <v>192.89311593057502</v>
      </c>
      <c r="E204" s="163">
        <v>428.24661249568101</v>
      </c>
      <c r="G204" s="163">
        <v>394.08988968551603</v>
      </c>
      <c r="I204" s="163">
        <v>144.30000000000001</v>
      </c>
      <c r="J204" s="163">
        <v>2</v>
      </c>
      <c r="L204" s="183">
        <v>19039.287573122998</v>
      </c>
      <c r="M204" s="183">
        <v>795.20392340999979</v>
      </c>
      <c r="N204" s="171">
        <f t="shared" si="15"/>
        <v>853.6594023952498</v>
      </c>
      <c r="O204" s="183">
        <v>5385.3991579709982</v>
      </c>
      <c r="P204" s="183">
        <v>991.5183596400002</v>
      </c>
      <c r="Q204" s="171">
        <f t="shared" si="11"/>
        <v>1064.4049223557404</v>
      </c>
      <c r="R204" s="183">
        <v>10107.700518632999</v>
      </c>
      <c r="S204" s="183">
        <v>152.61472035099999</v>
      </c>
      <c r="T204" s="171">
        <f t="shared" si="12"/>
        <v>163.83343584734951</v>
      </c>
    </row>
    <row r="205" spans="1:20" x14ac:dyDescent="0.2">
      <c r="A205" s="163">
        <v>3</v>
      </c>
      <c r="C205" s="174">
        <f>+E205-E204</f>
        <v>193.64755294266695</v>
      </c>
      <c r="D205" s="166">
        <f>+G205-G204</f>
        <v>175.641874720337</v>
      </c>
      <c r="E205" s="163">
        <v>621.89416543834795</v>
      </c>
      <c r="G205" s="163">
        <v>569.73176440585303</v>
      </c>
      <c r="I205" s="163">
        <v>145.30000000000001</v>
      </c>
      <c r="J205" s="163">
        <v>3</v>
      </c>
      <c r="L205" s="183">
        <v>25325.005330874006</v>
      </c>
      <c r="M205" s="183">
        <v>1404.3111468839998</v>
      </c>
      <c r="N205" s="171">
        <f t="shared" si="15"/>
        <v>1497.1667514517083</v>
      </c>
      <c r="O205" s="183">
        <v>9666.7747891530034</v>
      </c>
      <c r="P205" s="183">
        <v>1492.4533452979995</v>
      </c>
      <c r="Q205" s="171">
        <f t="shared" si="11"/>
        <v>1591.1370721730893</v>
      </c>
      <c r="R205" s="183">
        <v>10325.156290487997</v>
      </c>
      <c r="S205" s="183">
        <v>149.15188867200001</v>
      </c>
      <c r="T205" s="171">
        <f t="shared" si="12"/>
        <v>159.01408254960663</v>
      </c>
    </row>
    <row r="206" spans="1:20" x14ac:dyDescent="0.2">
      <c r="A206" s="163">
        <v>4</v>
      </c>
      <c r="C206" s="174">
        <f>+E206-E205</f>
        <v>194.66297676649504</v>
      </c>
      <c r="D206" s="166">
        <f>+G206-G205</f>
        <v>178.45454935802093</v>
      </c>
      <c r="E206" s="163">
        <v>816.55714220484299</v>
      </c>
      <c r="G206" s="163">
        <v>748.18631376387395</v>
      </c>
      <c r="I206" s="163">
        <v>146.69999999999999</v>
      </c>
      <c r="J206" s="163">
        <v>4</v>
      </c>
      <c r="L206" s="183">
        <v>18369.446222722992</v>
      </c>
      <c r="M206" s="183">
        <v>962.00640138500057</v>
      </c>
      <c r="N206" s="171">
        <f t="shared" si="15"/>
        <v>1015.8282660023655</v>
      </c>
      <c r="O206" s="183">
        <v>6575.4640743699983</v>
      </c>
      <c r="P206" s="183">
        <v>1222.1149542560006</v>
      </c>
      <c r="Q206" s="171">
        <f t="shared" si="11"/>
        <v>1290.4892452379786</v>
      </c>
      <c r="R206" s="183">
        <v>7957.0224983410008</v>
      </c>
      <c r="S206" s="183">
        <v>147.86469469900001</v>
      </c>
      <c r="T206" s="171">
        <f t="shared" si="12"/>
        <v>156.13735646956613</v>
      </c>
    </row>
    <row r="207" spans="1:20" x14ac:dyDescent="0.2">
      <c r="A207" s="163">
        <v>1</v>
      </c>
      <c r="B207" s="163">
        <v>2017</v>
      </c>
      <c r="C207" s="174">
        <f>E207</f>
        <v>227.02914608932699</v>
      </c>
      <c r="D207" s="166">
        <f>G207</f>
        <v>210.737716871462</v>
      </c>
      <c r="E207" s="163">
        <v>227.02914608932699</v>
      </c>
      <c r="G207" s="163">
        <v>210.737716871462</v>
      </c>
      <c r="I207" s="163">
        <v>146.4</v>
      </c>
      <c r="J207" s="163">
        <v>1</v>
      </c>
      <c r="K207" s="163">
        <v>2017</v>
      </c>
      <c r="L207" s="183">
        <v>20188.970584052</v>
      </c>
      <c r="M207" s="183">
        <v>1029.1484993670001</v>
      </c>
      <c r="N207" s="171">
        <f t="shared" si="15"/>
        <v>1088.9536964869781</v>
      </c>
      <c r="O207" s="183">
        <v>7124.2571060979999</v>
      </c>
      <c r="P207" s="183">
        <v>1296.4468783369998</v>
      </c>
      <c r="Q207" s="171">
        <f t="shared" si="11"/>
        <v>1371.78514211741</v>
      </c>
      <c r="R207" s="183">
        <v>6121.3819215860003</v>
      </c>
      <c r="S207" s="183">
        <v>141.149656131</v>
      </c>
      <c r="T207" s="171">
        <f t="shared" si="12"/>
        <v>149.35205161962352</v>
      </c>
    </row>
    <row r="208" spans="1:20" x14ac:dyDescent="0.2">
      <c r="A208" s="163">
        <v>2</v>
      </c>
      <c r="C208" s="174">
        <f>+E208-E207</f>
        <v>200.76722202181199</v>
      </c>
      <c r="D208" s="166">
        <f>+G208-G207</f>
        <v>183.70797761744905</v>
      </c>
      <c r="E208" s="163">
        <v>427.79636811113897</v>
      </c>
      <c r="G208" s="163">
        <v>394.44569448891104</v>
      </c>
      <c r="I208" s="163">
        <v>147.4</v>
      </c>
      <c r="J208" s="163">
        <v>2</v>
      </c>
      <c r="L208" s="183">
        <v>16357.538075795001</v>
      </c>
      <c r="M208" s="183">
        <v>768.50776898899994</v>
      </c>
      <c r="N208" s="171">
        <f t="shared" si="15"/>
        <v>807.65004901399948</v>
      </c>
      <c r="O208" s="183">
        <v>5007.3623026510004</v>
      </c>
      <c r="P208" s="183">
        <v>1681.8190342150001</v>
      </c>
      <c r="Q208" s="171">
        <f t="shared" si="11"/>
        <v>1767.4788469651301</v>
      </c>
      <c r="R208" s="183">
        <v>7194.9193664359991</v>
      </c>
      <c r="S208" s="183">
        <v>119.946167266</v>
      </c>
      <c r="T208" s="171">
        <f t="shared" si="12"/>
        <v>126.05536571070488</v>
      </c>
    </row>
    <row r="209" spans="1:20" x14ac:dyDescent="0.2">
      <c r="A209" s="163">
        <v>3</v>
      </c>
      <c r="C209" s="174">
        <f>+E209-E208</f>
        <v>195.05863188886104</v>
      </c>
      <c r="D209" s="166">
        <f>+G209-G208</f>
        <v>176.76630551108894</v>
      </c>
      <c r="E209" s="163">
        <v>622.85500000000002</v>
      </c>
      <c r="G209" s="163">
        <v>571.21199999999999</v>
      </c>
      <c r="I209" s="163">
        <v>147.30000000000001</v>
      </c>
      <c r="J209" s="163">
        <v>3</v>
      </c>
      <c r="L209" s="183">
        <v>19399</v>
      </c>
      <c r="M209" s="183">
        <v>907</v>
      </c>
      <c r="N209" s="171">
        <f t="shared" si="15"/>
        <v>953.84319416157507</v>
      </c>
      <c r="O209" s="183">
        <v>8892</v>
      </c>
      <c r="P209" s="183">
        <v>954</v>
      </c>
      <c r="Q209" s="171">
        <f t="shared" si="11"/>
        <v>1003.2705702647659</v>
      </c>
      <c r="R209" s="183">
        <v>8727</v>
      </c>
      <c r="S209" s="183">
        <v>128</v>
      </c>
      <c r="T209" s="171">
        <f t="shared" si="12"/>
        <v>134.61072640868974</v>
      </c>
    </row>
    <row r="210" spans="1:20" x14ac:dyDescent="0.2">
      <c r="A210" s="163">
        <v>4</v>
      </c>
      <c r="C210" s="174">
        <f>+E210-E209</f>
        <v>225.423</v>
      </c>
      <c r="D210" s="166">
        <f>+G210-G209</f>
        <v>208.21799999999996</v>
      </c>
      <c r="E210" s="163">
        <v>848.27800000000002</v>
      </c>
      <c r="G210" s="163">
        <v>779.43</v>
      </c>
      <c r="I210" s="163">
        <v>148.4</v>
      </c>
      <c r="J210" s="163">
        <v>4</v>
      </c>
      <c r="L210" s="183">
        <v>23333</v>
      </c>
      <c r="M210" s="183">
        <v>1141</v>
      </c>
      <c r="N210" s="171">
        <f t="shared" si="15"/>
        <v>1191.0340801886794</v>
      </c>
      <c r="O210" s="183">
        <v>6366</v>
      </c>
      <c r="P210" s="183">
        <v>1205</v>
      </c>
      <c r="Q210" s="171">
        <f t="shared" si="11"/>
        <v>1257.8405491913747</v>
      </c>
      <c r="R210" s="183">
        <v>7520</v>
      </c>
      <c r="S210" s="183">
        <v>124</v>
      </c>
      <c r="T210" s="171">
        <f t="shared" si="12"/>
        <v>129.43753369272241</v>
      </c>
    </row>
    <row r="211" spans="1:20" x14ac:dyDescent="0.2">
      <c r="A211" s="163">
        <v>1</v>
      </c>
      <c r="B211" s="163">
        <v>2018</v>
      </c>
      <c r="C211" s="174">
        <f>E211</f>
        <v>241.52799999999999</v>
      </c>
      <c r="D211" s="174">
        <f>G211</f>
        <v>222.678</v>
      </c>
      <c r="E211" s="163">
        <v>241.52799999999999</v>
      </c>
      <c r="G211" s="163">
        <v>222.678</v>
      </c>
      <c r="I211" s="163">
        <v>149.69999999999999</v>
      </c>
      <c r="J211" s="163">
        <v>1</v>
      </c>
      <c r="K211" s="163">
        <v>2018</v>
      </c>
      <c r="L211" s="183">
        <v>25111</v>
      </c>
      <c r="M211" s="183">
        <v>1175</v>
      </c>
      <c r="N211" s="171">
        <f t="shared" si="15"/>
        <v>1215.8738309953242</v>
      </c>
      <c r="O211" s="183">
        <v>6317</v>
      </c>
      <c r="P211" s="183">
        <v>1262</v>
      </c>
      <c r="Q211" s="171">
        <f t="shared" si="11"/>
        <v>1305.9002338009357</v>
      </c>
      <c r="R211" s="183">
        <v>5433</v>
      </c>
      <c r="S211" s="183">
        <v>116</v>
      </c>
      <c r="T211" s="171">
        <f t="shared" si="12"/>
        <v>120.03520374081499</v>
      </c>
    </row>
    <row r="212" spans="1:20" x14ac:dyDescent="0.2">
      <c r="A212" s="163">
        <v>2</v>
      </c>
      <c r="C212" s="174">
        <f>+E212-E211</f>
        <v>226.77080239162902</v>
      </c>
      <c r="D212" s="174">
        <f>+G212-G211</f>
        <v>208.83864191330298</v>
      </c>
      <c r="E212" s="163">
        <v>468.29880239162901</v>
      </c>
      <c r="G212" s="163">
        <v>431.51664191330298</v>
      </c>
      <c r="I212" s="163">
        <v>150.80000000000001</v>
      </c>
      <c r="J212" s="163">
        <v>2</v>
      </c>
      <c r="L212" s="183">
        <v>20973.437462450995</v>
      </c>
      <c r="M212" s="183">
        <v>1076.7915513600001</v>
      </c>
      <c r="N212" s="171">
        <f t="shared" si="15"/>
        <v>1106.1212681850081</v>
      </c>
      <c r="O212" s="183">
        <v>5869.5992710140017</v>
      </c>
      <c r="P212" s="183">
        <v>1471.9660798479999</v>
      </c>
      <c r="Q212" s="171">
        <f t="shared" si="11"/>
        <v>1512.0595856369632</v>
      </c>
      <c r="R212" s="183">
        <v>9319.6839472049996</v>
      </c>
      <c r="S212" s="183">
        <v>135.61776245999999</v>
      </c>
      <c r="T212" s="171">
        <f t="shared" si="12"/>
        <v>139.311727707377</v>
      </c>
    </row>
    <row r="213" spans="1:20" x14ac:dyDescent="0.2">
      <c r="A213" s="163">
        <v>3</v>
      </c>
      <c r="C213" s="174">
        <f>+E213-E212</f>
        <v>230.04425590433516</v>
      </c>
      <c r="D213" s="174">
        <f>+G213-G212</f>
        <v>207.39460472346803</v>
      </c>
      <c r="E213" s="163">
        <v>698.34305829596417</v>
      </c>
      <c r="G213" s="163">
        <v>638.91124663677101</v>
      </c>
      <c r="I213" s="163">
        <v>152.30000000000001</v>
      </c>
      <c r="J213" s="163">
        <v>3</v>
      </c>
      <c r="L213" s="183">
        <v>22635.655438734771</v>
      </c>
      <c r="M213" s="183">
        <v>1212.1884087902995</v>
      </c>
      <c r="N213" s="171">
        <f t="shared" si="15"/>
        <v>1232.9420612914205</v>
      </c>
      <c r="O213" s="183">
        <v>10333.380031159912</v>
      </c>
      <c r="P213" s="183">
        <v>1822.4517080118057</v>
      </c>
      <c r="Q213" s="171">
        <f t="shared" si="11"/>
        <v>1853.6535650613187</v>
      </c>
      <c r="R213" s="183">
        <v>9726.2967189440697</v>
      </c>
      <c r="S213" s="183">
        <v>150.27129325880639</v>
      </c>
      <c r="T213" s="171">
        <f t="shared" si="12"/>
        <v>152.84406014765958</v>
      </c>
    </row>
    <row r="214" spans="1:20" x14ac:dyDescent="0.2">
      <c r="A214" s="163">
        <v>4</v>
      </c>
      <c r="C214" s="174">
        <f>+E214-E213</f>
        <v>212.66674917787782</v>
      </c>
      <c r="D214" s="174">
        <f>+G214-G213</f>
        <v>195.66619934230232</v>
      </c>
      <c r="E214" s="163">
        <v>911.00980747384199</v>
      </c>
      <c r="G214" s="163">
        <v>834.57744597907333</v>
      </c>
      <c r="I214" s="163">
        <v>153.6</v>
      </c>
      <c r="J214" s="163">
        <v>4</v>
      </c>
      <c r="L214" s="183">
        <v>22335.438371541502</v>
      </c>
      <c r="M214" s="183">
        <v>1078.6341079945755</v>
      </c>
      <c r="N214" s="171">
        <f t="shared" si="15"/>
        <v>1087.81584039173</v>
      </c>
      <c r="O214" s="183">
        <v>7362.2217963768126</v>
      </c>
      <c r="P214" s="183">
        <v>1452.0805351783911</v>
      </c>
      <c r="Q214" s="171">
        <f t="shared" si="11"/>
        <v>1464.4411816611112</v>
      </c>
      <c r="R214" s="183">
        <v>8182.2589673913026</v>
      </c>
      <c r="S214" s="183">
        <v>116.53210966099653</v>
      </c>
      <c r="T214" s="171">
        <f t="shared" si="12"/>
        <v>117.52407407103401</v>
      </c>
    </row>
    <row r="215" spans="1:20" x14ac:dyDescent="0.2">
      <c r="A215" s="163">
        <v>1</v>
      </c>
      <c r="B215" s="163">
        <v>2019</v>
      </c>
      <c r="C215" s="174">
        <f>E215</f>
        <v>242.05576995515696</v>
      </c>
      <c r="D215" s="174">
        <f>G215</f>
        <v>223.58363596412556</v>
      </c>
      <c r="E215" s="163">
        <v>242.05576995515696</v>
      </c>
      <c r="G215" s="163">
        <v>223.58363596412556</v>
      </c>
      <c r="I215" s="163">
        <v>154.1</v>
      </c>
      <c r="J215" s="163">
        <v>1</v>
      </c>
      <c r="K215" s="163">
        <v>2019</v>
      </c>
      <c r="L215" s="183">
        <v>22394.924612648225</v>
      </c>
      <c r="M215" s="183">
        <v>1151.1138601930163</v>
      </c>
      <c r="N215" s="171">
        <f t="shared" si="15"/>
        <v>1157.1458163390637</v>
      </c>
      <c r="O215" s="183">
        <v>6179.0660115942028</v>
      </c>
      <c r="P215" s="183">
        <v>1384.5030606846908</v>
      </c>
      <c r="Q215" s="171">
        <f t="shared" si="11"/>
        <v>1391.7580004738079</v>
      </c>
      <c r="R215" s="183">
        <v>6840.1016739130437</v>
      </c>
      <c r="S215" s="183">
        <v>122.43916062391185</v>
      </c>
      <c r="T215" s="171">
        <f t="shared" si="12"/>
        <v>123.08075453827793</v>
      </c>
    </row>
    <row r="216" spans="1:20" x14ac:dyDescent="0.2">
      <c r="A216" s="163">
        <v>2</v>
      </c>
      <c r="C216" s="174">
        <f>+E216-E215</f>
        <v>221.71122705530604</v>
      </c>
      <c r="D216" s="174">
        <f>+G216-G215</f>
        <v>199.97176164424542</v>
      </c>
      <c r="E216" s="163">
        <v>463.766997010463</v>
      </c>
      <c r="G216" s="163">
        <v>423.55539760837098</v>
      </c>
      <c r="I216" s="163">
        <v>154.6</v>
      </c>
      <c r="J216" s="163">
        <v>2</v>
      </c>
      <c r="L216" s="183">
        <v>19703.243703557309</v>
      </c>
      <c r="M216" s="183">
        <v>1006.9446819648526</v>
      </c>
      <c r="N216" s="171">
        <f t="shared" si="15"/>
        <v>1008.9474988452163</v>
      </c>
      <c r="O216" s="183">
        <v>8628.701004347824</v>
      </c>
      <c r="P216" s="183">
        <v>1346.7424148398591</v>
      </c>
      <c r="Q216" s="171">
        <f t="shared" si="11"/>
        <v>1349.4210907296606</v>
      </c>
      <c r="R216" s="183">
        <v>10227.612341614906</v>
      </c>
      <c r="S216" s="183">
        <v>141.53554504088498</v>
      </c>
      <c r="T216" s="171">
        <f t="shared" si="12"/>
        <v>141.8170597892684</v>
      </c>
    </row>
    <row r="217" spans="1:20" x14ac:dyDescent="0.2">
      <c r="A217" s="163">
        <v>3</v>
      </c>
      <c r="C217" s="174">
        <f>+E217-E216</f>
        <v>200.66800298953694</v>
      </c>
      <c r="D217" s="174">
        <f>+G217-G216</f>
        <v>183.517602391629</v>
      </c>
      <c r="E217" s="163">
        <v>664.43499999999995</v>
      </c>
      <c r="G217" s="163">
        <v>607.07299999999998</v>
      </c>
      <c r="I217" s="163">
        <v>154.69999999999999</v>
      </c>
      <c r="J217" s="163">
        <v>3</v>
      </c>
      <c r="L217" s="183">
        <v>26165.077849802379</v>
      </c>
      <c r="M217" s="183">
        <v>1402.3482904344257</v>
      </c>
      <c r="N217" s="171">
        <f t="shared" si="15"/>
        <v>1404.2292682641942</v>
      </c>
      <c r="O217" s="183">
        <v>13748.462299275363</v>
      </c>
      <c r="P217" s="183">
        <v>1484.9789315777889</v>
      </c>
      <c r="Q217" s="171">
        <f t="shared" si="11"/>
        <v>1486.9707423619029</v>
      </c>
      <c r="R217" s="183">
        <v>10507.793672360251</v>
      </c>
      <c r="S217" s="183">
        <v>144.78676128055025</v>
      </c>
      <c r="T217" s="171">
        <f t="shared" si="12"/>
        <v>144.98096459642431</v>
      </c>
    </row>
    <row r="218" spans="1:20" x14ac:dyDescent="0.2">
      <c r="A218" s="163">
        <v>4</v>
      </c>
      <c r="C218" s="174">
        <f>+E218-E217</f>
        <v>216.91973572496272</v>
      </c>
      <c r="D218" s="174">
        <f>+G218-G217</f>
        <v>199.72038857997018</v>
      </c>
      <c r="E218" s="163">
        <v>881.35473572496267</v>
      </c>
      <c r="G218" s="163">
        <v>806.79338857997016</v>
      </c>
      <c r="I218" s="163">
        <v>156.1</v>
      </c>
      <c r="J218" s="163">
        <v>4</v>
      </c>
      <c r="L218" s="183">
        <v>22621.988837944664</v>
      </c>
      <c r="M218" s="183">
        <v>1317.7971704198299</v>
      </c>
      <c r="N218" s="171">
        <f t="shared" si="15"/>
        <v>1307.7300780064691</v>
      </c>
      <c r="O218" s="183">
        <v>7776.9221253623255</v>
      </c>
      <c r="P218" s="183">
        <v>1227.7391162265512</v>
      </c>
      <c r="Q218" s="171">
        <f t="shared" si="11"/>
        <v>1218.3600073469861</v>
      </c>
      <c r="R218" s="183">
        <v>9597.5708897515542</v>
      </c>
      <c r="S218" s="183">
        <v>133.20019148427383</v>
      </c>
      <c r="T218" s="171">
        <f t="shared" si="12"/>
        <v>132.18263076457498</v>
      </c>
    </row>
    <row r="219" spans="1:20" x14ac:dyDescent="0.2">
      <c r="A219" s="163">
        <v>1</v>
      </c>
      <c r="B219" s="163">
        <v>2020</v>
      </c>
      <c r="C219" s="174">
        <f>E219</f>
        <v>245.16278393124065</v>
      </c>
      <c r="D219" s="174">
        <f>G219</f>
        <v>227.94719714499254</v>
      </c>
      <c r="E219" s="163">
        <v>245.16278393124065</v>
      </c>
      <c r="G219" s="163">
        <v>227.94719714499254</v>
      </c>
      <c r="I219" s="163">
        <v>155.52000000000001</v>
      </c>
      <c r="J219" s="163">
        <v>1</v>
      </c>
      <c r="K219" s="163">
        <v>2020</v>
      </c>
      <c r="L219" s="183">
        <v>22417.308750988144</v>
      </c>
      <c r="M219" s="183">
        <v>1187.0066434405767</v>
      </c>
      <c r="N219" s="171">
        <f t="shared" si="15"/>
        <v>1182.3317362318105</v>
      </c>
      <c r="O219" s="183">
        <v>7817.2878601449283</v>
      </c>
      <c r="P219" s="183">
        <v>1773.3957103534681</v>
      </c>
      <c r="Q219" s="171">
        <f t="shared" si="11"/>
        <v>1766.4113683229159</v>
      </c>
      <c r="R219" s="183">
        <v>8173.2696444099374</v>
      </c>
      <c r="S219" s="183">
        <v>145.83786039029874</v>
      </c>
      <c r="T219" s="171">
        <f t="shared" si="12"/>
        <v>145.26349253092982</v>
      </c>
    </row>
    <row r="220" spans="1:20" x14ac:dyDescent="0.2">
      <c r="A220" s="163">
        <v>2</v>
      </c>
      <c r="C220" s="174">
        <f>+E220-E219</f>
        <v>219.4338294469357</v>
      </c>
      <c r="D220" s="174">
        <f>+G220-G219</f>
        <v>199.23928355754859</v>
      </c>
      <c r="E220" s="182">
        <v>464.59661337817636</v>
      </c>
      <c r="G220" s="163">
        <v>427.18648070254113</v>
      </c>
      <c r="I220" s="163">
        <v>156.5</v>
      </c>
      <c r="J220" s="163">
        <v>2</v>
      </c>
      <c r="L220" s="183">
        <v>20318.697663474304</v>
      </c>
      <c r="M220" s="183">
        <v>1003.3659178621033</v>
      </c>
      <c r="N220" s="171">
        <f t="shared" si="15"/>
        <v>993.15594837842684</v>
      </c>
      <c r="O220" s="183">
        <v>6698.4276256020294</v>
      </c>
      <c r="P220" s="183">
        <v>1195.3385633418739</v>
      </c>
      <c r="Q220" s="171">
        <f t="shared" si="11"/>
        <v>1183.1751341909353</v>
      </c>
      <c r="R220" s="183">
        <v>9378.7613872911825</v>
      </c>
      <c r="S220" s="183">
        <v>125.6048434375343</v>
      </c>
      <c r="T220" s="171">
        <f t="shared" si="12"/>
        <v>124.32672386453578</v>
      </c>
    </row>
    <row r="221" spans="1:20" x14ac:dyDescent="0.2">
      <c r="C221" s="174"/>
      <c r="D221" s="166"/>
      <c r="L221" s="183"/>
      <c r="M221" s="183"/>
      <c r="N221" s="171"/>
      <c r="O221" s="183"/>
      <c r="P221" s="183"/>
      <c r="Q221" s="171"/>
      <c r="R221" s="183"/>
      <c r="S221" s="183"/>
      <c r="T221" s="171"/>
    </row>
    <row r="222" spans="1:20" x14ac:dyDescent="0.2">
      <c r="C222" s="174"/>
      <c r="E222" s="167" t="s">
        <v>110</v>
      </c>
      <c r="J222" s="185"/>
      <c r="K222" s="186" t="s">
        <v>160</v>
      </c>
      <c r="L222" s="187">
        <f>L224-L219</f>
        <v>20318.697663474304</v>
      </c>
      <c r="M222" s="187">
        <f>M224-M219</f>
        <v>1003.3659178621033</v>
      </c>
      <c r="N222" s="188" t="s">
        <v>174</v>
      </c>
      <c r="O222" s="187">
        <f>O224-O219</f>
        <v>6698.4276256020294</v>
      </c>
      <c r="P222" s="187">
        <f>P224-P219</f>
        <v>1195.3385633418739</v>
      </c>
      <c r="Q222" s="188" t="s">
        <v>174</v>
      </c>
      <c r="R222" s="187">
        <f>R224-R219</f>
        <v>9378.7613872911825</v>
      </c>
      <c r="S222" s="187">
        <f>S224-S219</f>
        <v>125.6048434375343</v>
      </c>
      <c r="T222" s="189" t="s">
        <v>174</v>
      </c>
    </row>
    <row r="223" spans="1:20" x14ac:dyDescent="0.2">
      <c r="E223" s="182">
        <f>IF('Tab5'!E8="",'Tab5'!E7,'Tab5'!E8)/1000</f>
        <v>464.59661337817636</v>
      </c>
      <c r="G223" s="182">
        <f>IF('Tab5'!E10="",'Tab5'!E9,'Tab5'!E10)/1000</f>
        <v>427.18648070254113</v>
      </c>
      <c r="K223" s="169" t="s">
        <v>188</v>
      </c>
      <c r="L223" s="190">
        <f>SUM('Tab7'!E11,'Tab11'!E11)</f>
        <v>89515.034290061172</v>
      </c>
      <c r="M223" s="191">
        <f>SUM('Tab7'!E39,'Tab11'!E39)</f>
        <v>4775.3088826654266</v>
      </c>
      <c r="N223" s="192" t="s">
        <v>173</v>
      </c>
      <c r="O223" s="190">
        <f>SUM('Tab7'!E9,'Tab11'!E9)</f>
        <v>35650.061501692224</v>
      </c>
      <c r="P223" s="191">
        <f>SUM('Tab7'!E37,'Tab11'!E37)</f>
        <v>6140.1717307167355</v>
      </c>
      <c r="Q223" s="192" t="s">
        <v>173</v>
      </c>
      <c r="R223" s="190">
        <f>SUM('Tab7'!E13,'Tab11'!E13)</f>
        <v>38415.662178963736</v>
      </c>
      <c r="S223" s="191">
        <f>SUM('Tab7'!E41,'Tab11'!E41)</f>
        <v>557.45778366936065</v>
      </c>
      <c r="T223" s="193" t="s">
        <v>173</v>
      </c>
    </row>
    <row r="224" spans="1:20" x14ac:dyDescent="0.2">
      <c r="K224" s="169" t="s">
        <v>187</v>
      </c>
      <c r="L224" s="190">
        <f>SUM('Tab7'!E12,'Tab11'!E12)</f>
        <v>42736.006414462448</v>
      </c>
      <c r="M224" s="191">
        <f>SUM('Tab7'!E40,'Tab11'!E40)</f>
        <v>2190.37256130268</v>
      </c>
      <c r="N224" s="192" t="s">
        <v>173</v>
      </c>
      <c r="O224" s="190">
        <f>SUM('Tab7'!E10,'Tab11'!E10)</f>
        <v>14515.715485746958</v>
      </c>
      <c r="P224" s="191">
        <f>SUM('Tab7'!E38,'Tab11'!E38)</f>
        <v>2968.7342736953419</v>
      </c>
      <c r="Q224" s="192" t="s">
        <v>173</v>
      </c>
      <c r="R224" s="190">
        <f>SUM('Tab7'!E14,'Tab11'!E14)</f>
        <v>17552.031031701121</v>
      </c>
      <c r="S224" s="191">
        <f>SUM('Tab7'!E42,'Tab11'!E42)</f>
        <v>271.44270382783304</v>
      </c>
      <c r="T224" s="193" t="s">
        <v>173</v>
      </c>
    </row>
  </sheetData>
  <autoFilter ref="A2" xr:uid="{00000000-0009-0000-0000-000003000000}"/>
  <mergeCells count="6">
    <mergeCell ref="AJ61:AJ62"/>
    <mergeCell ref="AC61:AC62"/>
    <mergeCell ref="A4:A5"/>
    <mergeCell ref="H61:H62"/>
    <mergeCell ref="O61:O62"/>
    <mergeCell ref="V61:V62"/>
  </mergeCells>
  <phoneticPr fontId="0" type="noConversion"/>
  <hyperlinks>
    <hyperlink ref="A2" location="Innhold!A11" display="Tilbake til innholdsfortegnelsen" xr:uid="{00000000-0004-0000-03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rowBreaks count="1" manualBreakCount="1">
    <brk id="62" max="16383" man="1"/>
  </rowBreaks>
  <ignoredErrors>
    <ignoredError sqref="C211:D211 C215:D215 C219:D219" formula="1"/>
    <ignoredError sqref="J6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8"/>
  <sheetViews>
    <sheetView showGridLines="0" showRowColHeaders="0" zoomScaleNormal="100" zoomScaleSheetLayoutView="75"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144</v>
      </c>
      <c r="B4" s="5"/>
      <c r="C4" s="5"/>
      <c r="D4" s="5"/>
      <c r="E4" s="5"/>
      <c r="F4" s="5"/>
      <c r="G4" s="5"/>
      <c r="H4" s="6"/>
    </row>
    <row r="5" spans="1:8" x14ac:dyDescent="0.2">
      <c r="A5" s="7"/>
      <c r="B5" s="8"/>
      <c r="C5" s="9"/>
      <c r="D5" s="8"/>
      <c r="E5" s="10"/>
      <c r="F5" s="11"/>
      <c r="G5" s="202" t="s">
        <v>1</v>
      </c>
      <c r="H5" s="203"/>
    </row>
    <row r="6" spans="1:8" x14ac:dyDescent="0.2">
      <c r="A6" s="12"/>
      <c r="B6" s="13"/>
      <c r="C6" s="14" t="s">
        <v>232</v>
      </c>
      <c r="D6" s="15" t="s">
        <v>233</v>
      </c>
      <c r="E6" s="15" t="s">
        <v>234</v>
      </c>
      <c r="F6" s="16"/>
      <c r="G6" s="17" t="s">
        <v>235</v>
      </c>
      <c r="H6" s="18" t="s">
        <v>236</v>
      </c>
    </row>
    <row r="7" spans="1:8" x14ac:dyDescent="0.2">
      <c r="A7" s="204" t="s">
        <v>2</v>
      </c>
      <c r="B7" s="19" t="s">
        <v>3</v>
      </c>
      <c r="C7" s="20">
        <v>2118780.1395823145</v>
      </c>
      <c r="D7" s="20">
        <v>2227308.6919127963</v>
      </c>
      <c r="E7" s="79">
        <v>2548194.798610786</v>
      </c>
      <c r="F7" s="22" t="s">
        <v>237</v>
      </c>
      <c r="G7" s="23">
        <v>20.267070235665145</v>
      </c>
      <c r="H7" s="24">
        <v>14.406898687330809</v>
      </c>
    </row>
    <row r="8" spans="1:8" x14ac:dyDescent="0.2">
      <c r="A8" s="205"/>
      <c r="B8" s="25" t="s">
        <v>238</v>
      </c>
      <c r="C8" s="26">
        <v>1015300.2016448583</v>
      </c>
      <c r="D8" s="26">
        <v>1078343.8880946159</v>
      </c>
      <c r="E8" s="26">
        <v>1229461.5471015894</v>
      </c>
      <c r="F8" s="27"/>
      <c r="G8" s="28">
        <v>21.093401253124398</v>
      </c>
      <c r="H8" s="29">
        <v>14.013865212700523</v>
      </c>
    </row>
    <row r="9" spans="1:8" x14ac:dyDescent="0.2">
      <c r="A9" s="30" t="s">
        <v>4</v>
      </c>
      <c r="B9" s="31" t="s">
        <v>3</v>
      </c>
      <c r="C9" s="20">
        <v>682061.20020328846</v>
      </c>
      <c r="D9" s="20">
        <v>700505.74065171904</v>
      </c>
      <c r="E9" s="20">
        <v>672114.59075604728</v>
      </c>
      <c r="F9" s="22" t="s">
        <v>237</v>
      </c>
      <c r="G9" s="32">
        <v>-1.4583162690205143</v>
      </c>
      <c r="H9" s="33">
        <v>-4.052950354019643</v>
      </c>
    </row>
    <row r="10" spans="1:8" x14ac:dyDescent="0.2">
      <c r="A10" s="34"/>
      <c r="B10" s="25" t="s">
        <v>238</v>
      </c>
      <c r="C10" s="26">
        <v>364465.6659850523</v>
      </c>
      <c r="D10" s="26">
        <v>366785.13751868467</v>
      </c>
      <c r="E10" s="26">
        <v>354297.30810388637</v>
      </c>
      <c r="F10" s="27"/>
      <c r="G10" s="28">
        <v>-2.7899357415968353</v>
      </c>
      <c r="H10" s="29">
        <v>-3.4046716012755951</v>
      </c>
    </row>
    <row r="11" spans="1:8" x14ac:dyDescent="0.2">
      <c r="A11" s="30" t="s">
        <v>5</v>
      </c>
      <c r="B11" s="31" t="s">
        <v>3</v>
      </c>
      <c r="C11" s="20">
        <v>226601.60727055313</v>
      </c>
      <c r="D11" s="20">
        <v>180848.99507324363</v>
      </c>
      <c r="E11" s="20">
        <v>217359.70304069703</v>
      </c>
      <c r="F11" s="22" t="s">
        <v>237</v>
      </c>
      <c r="G11" s="37">
        <v>-4.0784813228714825</v>
      </c>
      <c r="H11" s="33">
        <v>20.188504753740318</v>
      </c>
    </row>
    <row r="12" spans="1:8" x14ac:dyDescent="0.2">
      <c r="A12" s="34"/>
      <c r="B12" s="25" t="s">
        <v>238</v>
      </c>
      <c r="C12" s="26">
        <v>103833.13640657702</v>
      </c>
      <c r="D12" s="26">
        <v>96981.859491778654</v>
      </c>
      <c r="E12" s="26">
        <v>110299.30527429003</v>
      </c>
      <c r="F12" s="27"/>
      <c r="G12" s="28">
        <v>6.2274617636450813</v>
      </c>
      <c r="H12" s="29">
        <v>13.731893626601718</v>
      </c>
    </row>
    <row r="13" spans="1:8" x14ac:dyDescent="0.2">
      <c r="A13" s="30" t="s">
        <v>6</v>
      </c>
      <c r="B13" s="31" t="s">
        <v>3</v>
      </c>
      <c r="C13" s="20">
        <v>401911.93909904256</v>
      </c>
      <c r="D13" s="20">
        <v>436422.05680252536</v>
      </c>
      <c r="E13" s="20">
        <v>481134.70391903323</v>
      </c>
      <c r="F13" s="22" t="s">
        <v>237</v>
      </c>
      <c r="G13" s="23">
        <v>19.711473363439438</v>
      </c>
      <c r="H13" s="24">
        <v>10.245276658127224</v>
      </c>
    </row>
    <row r="14" spans="1:8" x14ac:dyDescent="0.2">
      <c r="A14" s="34"/>
      <c r="B14" s="25" t="s">
        <v>238</v>
      </c>
      <c r="C14" s="26">
        <v>170352.54489963202</v>
      </c>
      <c r="D14" s="26">
        <v>202199.83768464744</v>
      </c>
      <c r="E14" s="26">
        <v>216206.78834397183</v>
      </c>
      <c r="F14" s="27"/>
      <c r="G14" s="38">
        <v>26.917263532139259</v>
      </c>
      <c r="H14" s="24">
        <v>6.9272808621981881</v>
      </c>
    </row>
    <row r="15" spans="1:8" x14ac:dyDescent="0.2">
      <c r="A15" s="30" t="s">
        <v>168</v>
      </c>
      <c r="B15" s="31" t="s">
        <v>3</v>
      </c>
      <c r="C15" s="20">
        <v>47104.096671444495</v>
      </c>
      <c r="D15" s="20">
        <v>46862.684981684986</v>
      </c>
      <c r="E15" s="20">
        <v>43638.614984227235</v>
      </c>
      <c r="F15" s="22" t="s">
        <v>237</v>
      </c>
      <c r="G15" s="37">
        <v>-7.357070684083638</v>
      </c>
      <c r="H15" s="33">
        <v>-6.879823464485213</v>
      </c>
    </row>
    <row r="16" spans="1:8" x14ac:dyDescent="0.2">
      <c r="A16" s="34"/>
      <c r="B16" s="25" t="s">
        <v>238</v>
      </c>
      <c r="C16" s="26">
        <v>22608.497212931994</v>
      </c>
      <c r="D16" s="26">
        <v>23125.531931836278</v>
      </c>
      <c r="E16" s="26">
        <v>21334.431123936934</v>
      </c>
      <c r="F16" s="27"/>
      <c r="G16" s="28">
        <v>-5.6353417787817364</v>
      </c>
      <c r="H16" s="29">
        <v>-7.7451226340596548</v>
      </c>
    </row>
    <row r="17" spans="1:8" x14ac:dyDescent="0.2">
      <c r="A17" s="30" t="s">
        <v>7</v>
      </c>
      <c r="B17" s="31" t="s">
        <v>3</v>
      </c>
      <c r="C17" s="20">
        <v>10868.335804081633</v>
      </c>
      <c r="D17" s="20">
        <v>9550.4275265306132</v>
      </c>
      <c r="E17" s="20">
        <v>8155.5724266549723</v>
      </c>
      <c r="F17" s="22" t="s">
        <v>237</v>
      </c>
      <c r="G17" s="23">
        <v>-24.960246226546246</v>
      </c>
      <c r="H17" s="24">
        <v>-14.605158732431647</v>
      </c>
    </row>
    <row r="18" spans="1:8" x14ac:dyDescent="0.2">
      <c r="A18" s="30"/>
      <c r="B18" s="25" t="s">
        <v>238</v>
      </c>
      <c r="C18" s="26">
        <v>5650.9223836734691</v>
      </c>
      <c r="D18" s="26">
        <v>5021.5564408163264</v>
      </c>
      <c r="E18" s="26">
        <v>4272.1273306122448</v>
      </c>
      <c r="F18" s="27"/>
      <c r="G18" s="38">
        <v>-24.399468961824908</v>
      </c>
      <c r="H18" s="24">
        <v>-14.92423950694959</v>
      </c>
    </row>
    <row r="19" spans="1:8" x14ac:dyDescent="0.2">
      <c r="A19" s="39" t="s">
        <v>8</v>
      </c>
      <c r="B19" s="31" t="s">
        <v>3</v>
      </c>
      <c r="C19" s="20">
        <v>4525</v>
      </c>
      <c r="D19" s="20">
        <v>5250</v>
      </c>
      <c r="E19" s="20">
        <v>5645.7311691074447</v>
      </c>
      <c r="F19" s="22" t="s">
        <v>237</v>
      </c>
      <c r="G19" s="37">
        <v>24.767539648783313</v>
      </c>
      <c r="H19" s="33">
        <v>7.5377365544275108</v>
      </c>
    </row>
    <row r="20" spans="1:8" x14ac:dyDescent="0.2">
      <c r="A20" s="34"/>
      <c r="B20" s="25" t="s">
        <v>238</v>
      </c>
      <c r="C20" s="26">
        <v>2320</v>
      </c>
      <c r="D20" s="26">
        <v>2468.457142857143</v>
      </c>
      <c r="E20" s="26">
        <v>2730</v>
      </c>
      <c r="F20" s="27"/>
      <c r="G20" s="28">
        <v>17.672413793103445</v>
      </c>
      <c r="H20" s="29">
        <v>10.595397935089593</v>
      </c>
    </row>
    <row r="21" spans="1:8" x14ac:dyDescent="0.2">
      <c r="A21" s="39" t="s">
        <v>9</v>
      </c>
      <c r="B21" s="31" t="s">
        <v>3</v>
      </c>
      <c r="C21" s="20">
        <v>24026.283333333333</v>
      </c>
      <c r="D21" s="20">
        <v>27254.799999999999</v>
      </c>
      <c r="E21" s="20">
        <v>24906.484512825857</v>
      </c>
      <c r="F21" s="22" t="s">
        <v>237</v>
      </c>
      <c r="G21" s="37">
        <v>3.6634928810290006</v>
      </c>
      <c r="H21" s="33">
        <v>-8.616153804739497</v>
      </c>
    </row>
    <row r="22" spans="1:8" x14ac:dyDescent="0.2">
      <c r="A22" s="34"/>
      <c r="B22" s="25" t="s">
        <v>238</v>
      </c>
      <c r="C22" s="26">
        <v>11956.071666666667</v>
      </c>
      <c r="D22" s="26">
        <v>13899.584999999999</v>
      </c>
      <c r="E22" s="26">
        <v>12597.658333333333</v>
      </c>
      <c r="F22" s="27"/>
      <c r="G22" s="28">
        <v>5.3661995725184539</v>
      </c>
      <c r="H22" s="29">
        <v>-9.3666585489183092</v>
      </c>
    </row>
    <row r="23" spans="1:8" x14ac:dyDescent="0.2">
      <c r="A23" s="39" t="s">
        <v>190</v>
      </c>
      <c r="B23" s="31" t="s">
        <v>3</v>
      </c>
      <c r="C23" s="20">
        <v>5769</v>
      </c>
      <c r="D23" s="20">
        <v>6375</v>
      </c>
      <c r="E23" s="20">
        <v>6406.32233456634</v>
      </c>
      <c r="F23" s="22" t="s">
        <v>237</v>
      </c>
      <c r="G23" s="37">
        <v>11.04736236031097</v>
      </c>
      <c r="H23" s="33">
        <v>0.49133073829553098</v>
      </c>
    </row>
    <row r="24" spans="1:8" x14ac:dyDescent="0.2">
      <c r="A24" s="34"/>
      <c r="B24" s="25" t="s">
        <v>238</v>
      </c>
      <c r="C24" s="26">
        <v>3234.8935446540881</v>
      </c>
      <c r="D24" s="26">
        <v>3199.2150943396227</v>
      </c>
      <c r="E24" s="26">
        <v>3211</v>
      </c>
      <c r="F24" s="27"/>
      <c r="G24" s="28">
        <v>-0.73861919485956662</v>
      </c>
      <c r="H24" s="29">
        <v>0.36836865646290562</v>
      </c>
    </row>
    <row r="25" spans="1:8" x14ac:dyDescent="0.2">
      <c r="A25" s="39" t="s">
        <v>191</v>
      </c>
      <c r="B25" s="31" t="s">
        <v>3</v>
      </c>
      <c r="C25" s="20">
        <v>1154</v>
      </c>
      <c r="D25" s="20">
        <v>1628</v>
      </c>
      <c r="E25" s="20">
        <v>1777.7882389086822</v>
      </c>
      <c r="F25" s="22" t="s">
        <v>237</v>
      </c>
      <c r="G25" s="37">
        <v>54.054440113403984</v>
      </c>
      <c r="H25" s="33">
        <v>9.2007517757175776</v>
      </c>
    </row>
    <row r="26" spans="1:8" x14ac:dyDescent="0.2">
      <c r="A26" s="34"/>
      <c r="B26" s="25" t="s">
        <v>238</v>
      </c>
      <c r="C26" s="26">
        <v>844.51363636363635</v>
      </c>
      <c r="D26" s="26">
        <v>705.20795454545453</v>
      </c>
      <c r="E26" s="26">
        <v>806</v>
      </c>
      <c r="F26" s="27"/>
      <c r="G26" s="28">
        <v>-4.5604516854779149</v>
      </c>
      <c r="H26" s="29">
        <v>14.292528154976864</v>
      </c>
    </row>
    <row r="27" spans="1:8" x14ac:dyDescent="0.2">
      <c r="A27" s="39" t="s">
        <v>192</v>
      </c>
      <c r="B27" s="31" t="s">
        <v>3</v>
      </c>
      <c r="C27" s="20">
        <v>281786.98794041621</v>
      </c>
      <c r="D27" s="20">
        <v>335300.03885714285</v>
      </c>
      <c r="E27" s="20">
        <v>323544.1989318587</v>
      </c>
      <c r="F27" s="22" t="s">
        <v>237</v>
      </c>
      <c r="G27" s="37">
        <v>14.818715121179423</v>
      </c>
      <c r="H27" s="33">
        <v>-3.5060657807715927</v>
      </c>
    </row>
    <row r="28" spans="1:8" x14ac:dyDescent="0.2">
      <c r="A28" s="34"/>
      <c r="B28" s="25" t="s">
        <v>238</v>
      </c>
      <c r="C28" s="26">
        <v>129673.42261018317</v>
      </c>
      <c r="D28" s="26">
        <v>141896.43428571429</v>
      </c>
      <c r="E28" s="26">
        <v>144310.89942857143</v>
      </c>
      <c r="F28" s="27"/>
      <c r="G28" s="28">
        <v>11.287954404034366</v>
      </c>
      <c r="H28" s="29">
        <v>1.7015685806420748</v>
      </c>
    </row>
    <row r="29" spans="1:8" x14ac:dyDescent="0.2">
      <c r="A29" s="30" t="s">
        <v>10</v>
      </c>
      <c r="B29" s="31" t="s">
        <v>3</v>
      </c>
      <c r="C29" s="20">
        <v>333492</v>
      </c>
      <c r="D29" s="20">
        <v>351332</v>
      </c>
      <c r="E29" s="20">
        <v>621691.75787893892</v>
      </c>
      <c r="F29" s="22" t="s">
        <v>237</v>
      </c>
      <c r="G29" s="37">
        <v>86.41879201868079</v>
      </c>
      <c r="H29" s="33">
        <v>76.952784795845218</v>
      </c>
    </row>
    <row r="30" spans="1:8" x14ac:dyDescent="0.2">
      <c r="A30" s="30"/>
      <c r="B30" s="25" t="s">
        <v>238</v>
      </c>
      <c r="C30" s="26">
        <v>154340</v>
      </c>
      <c r="D30" s="26">
        <v>164509.61538461538</v>
      </c>
      <c r="E30" s="26">
        <v>289967</v>
      </c>
      <c r="F30" s="27"/>
      <c r="G30" s="28">
        <v>87.875469742127763</v>
      </c>
      <c r="H30" s="29">
        <v>76.261429656905733</v>
      </c>
    </row>
    <row r="31" spans="1:8" x14ac:dyDescent="0.2">
      <c r="A31" s="39" t="s">
        <v>11</v>
      </c>
      <c r="B31" s="31" t="s">
        <v>3</v>
      </c>
      <c r="C31" s="20">
        <v>12077.194513715711</v>
      </c>
      <c r="D31" s="20">
        <v>10785.192019950126</v>
      </c>
      <c r="E31" s="20">
        <v>14035.680746983438</v>
      </c>
      <c r="F31" s="22" t="s">
        <v>237</v>
      </c>
      <c r="G31" s="37">
        <v>16.216400514569273</v>
      </c>
      <c r="H31" s="33">
        <v>30.138440938470609</v>
      </c>
    </row>
    <row r="32" spans="1:8" x14ac:dyDescent="0.2">
      <c r="A32" s="34"/>
      <c r="B32" s="25" t="s">
        <v>238</v>
      </c>
      <c r="C32" s="26">
        <v>4529.9239401496261</v>
      </c>
      <c r="D32" s="26">
        <v>4431.5187032418953</v>
      </c>
      <c r="E32" s="26">
        <v>5589.2439507481295</v>
      </c>
      <c r="F32" s="27"/>
      <c r="G32" s="28">
        <v>23.384940334417919</v>
      </c>
      <c r="H32" s="29">
        <v>26.124796599849518</v>
      </c>
    </row>
    <row r="33" spans="1:8" x14ac:dyDescent="0.2">
      <c r="A33" s="30" t="s">
        <v>12</v>
      </c>
      <c r="B33" s="31" t="s">
        <v>3</v>
      </c>
      <c r="C33" s="20">
        <v>11145.096</v>
      </c>
      <c r="D33" s="20">
        <v>11204.776</v>
      </c>
      <c r="E33" s="20">
        <v>10972.695943743631</v>
      </c>
      <c r="F33" s="22" t="s">
        <v>237</v>
      </c>
      <c r="G33" s="37">
        <v>-1.5468691903270155</v>
      </c>
      <c r="H33" s="33">
        <v>-2.0712601149400029</v>
      </c>
    </row>
    <row r="34" spans="1:8" x14ac:dyDescent="0.2">
      <c r="A34" s="30"/>
      <c r="B34" s="25" t="s">
        <v>238</v>
      </c>
      <c r="C34" s="26">
        <v>5414.37</v>
      </c>
      <c r="D34" s="26">
        <v>5862.3879999999999</v>
      </c>
      <c r="E34" s="26">
        <v>5597.33677102</v>
      </c>
      <c r="F34" s="27"/>
      <c r="G34" s="28">
        <v>3.3792808954689093</v>
      </c>
      <c r="H34" s="29">
        <v>-4.5212160808871715</v>
      </c>
    </row>
    <row r="35" spans="1:8" x14ac:dyDescent="0.2">
      <c r="A35" s="39" t="s">
        <v>13</v>
      </c>
      <c r="B35" s="31" t="s">
        <v>3</v>
      </c>
      <c r="C35" s="20">
        <v>83</v>
      </c>
      <c r="D35" s="20">
        <v>47</v>
      </c>
      <c r="E35" s="20">
        <v>40.551948051948052</v>
      </c>
      <c r="F35" s="22" t="s">
        <v>237</v>
      </c>
      <c r="G35" s="23">
        <v>-51.142231262713189</v>
      </c>
      <c r="H35" s="24">
        <v>-13.719259463940318</v>
      </c>
    </row>
    <row r="36" spans="1:8" x14ac:dyDescent="0.2">
      <c r="A36" s="34"/>
      <c r="B36" s="25" t="s">
        <v>238</v>
      </c>
      <c r="C36" s="26">
        <v>55</v>
      </c>
      <c r="D36" s="26">
        <v>28</v>
      </c>
      <c r="E36" s="26">
        <v>25</v>
      </c>
      <c r="F36" s="27"/>
      <c r="G36" s="28">
        <v>-54.545454545454547</v>
      </c>
      <c r="H36" s="29">
        <v>-10.714285714285708</v>
      </c>
    </row>
    <row r="37" spans="1:8" x14ac:dyDescent="0.2">
      <c r="A37" s="30" t="s">
        <v>14</v>
      </c>
      <c r="B37" s="31" t="s">
        <v>3</v>
      </c>
      <c r="C37" s="40">
        <v>76174.398746438732</v>
      </c>
      <c r="D37" s="40">
        <v>103941.98</v>
      </c>
      <c r="E37" s="20">
        <v>126453.61589477069</v>
      </c>
      <c r="F37" s="22" t="s">
        <v>237</v>
      </c>
      <c r="G37" s="23">
        <v>66.005400732726599</v>
      </c>
      <c r="H37" s="24">
        <v>21.657886346566315</v>
      </c>
    </row>
    <row r="38" spans="1:8" ht="13.5" thickBot="1" x14ac:dyDescent="0.25">
      <c r="A38" s="41"/>
      <c r="B38" s="42" t="s">
        <v>238</v>
      </c>
      <c r="C38" s="43">
        <v>36021.239358974359</v>
      </c>
      <c r="D38" s="43">
        <v>47229.543461538458</v>
      </c>
      <c r="E38" s="43">
        <v>58217.448441219232</v>
      </c>
      <c r="F38" s="44"/>
      <c r="G38" s="45">
        <v>61.619781765545781</v>
      </c>
      <c r="H38" s="46">
        <v>23.264897719430238</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7"/>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239</v>
      </c>
      <c r="G61" s="53"/>
      <c r="H61" s="207">
        <v>9</v>
      </c>
    </row>
    <row r="62" spans="1:8" ht="12.75" customHeight="1" x14ac:dyDescent="0.2">
      <c r="A62" s="54" t="s">
        <v>240</v>
      </c>
      <c r="G62" s="53"/>
      <c r="H62" s="200"/>
    </row>
    <row r="63" spans="1:8" x14ac:dyDescent="0.2">
      <c r="H63" s="87"/>
    </row>
    <row r="64" spans="1:8" x14ac:dyDescent="0.2">
      <c r="A64" s="206"/>
      <c r="H64" s="53"/>
    </row>
    <row r="65" spans="1:8" x14ac:dyDescent="0.2">
      <c r="A65" s="206"/>
      <c r="H65" s="53"/>
    </row>
    <row r="67" spans="1:8" ht="12.75" customHeight="1" x14ac:dyDescent="0.2"/>
    <row r="68" spans="1:8" ht="12.75" customHeight="1" x14ac:dyDescent="0.2"/>
  </sheetData>
  <mergeCells count="4">
    <mergeCell ref="G5:H5"/>
    <mergeCell ref="A7:A8"/>
    <mergeCell ref="A64:A65"/>
    <mergeCell ref="H61:H62"/>
  </mergeCells>
  <phoneticPr fontId="0" type="noConversion"/>
  <hyperlinks>
    <hyperlink ref="A2" location="Innhold!A23" display="Tilbake til innholdsfortegnelsen" xr:uid="{00000000-0004-0000-0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rowBreaks count="1" manualBreakCount="1">
    <brk id="6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8"/>
  <sheetViews>
    <sheetView showGridLines="0" showRowColHeaders="0" zoomScaleNormal="100" zoomScaleSheetLayoutView="75"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10" ht="5.25" customHeight="1" x14ac:dyDescent="0.2"/>
    <row r="2" spans="1:10" x14ac:dyDescent="0.2">
      <c r="A2" s="92" t="s">
        <v>0</v>
      </c>
      <c r="B2" s="2"/>
      <c r="C2" s="2"/>
      <c r="D2" s="2"/>
      <c r="E2" s="2"/>
      <c r="F2" s="2"/>
      <c r="G2" s="2"/>
    </row>
    <row r="3" spans="1:10" ht="6" customHeight="1" x14ac:dyDescent="0.2">
      <c r="A3" s="3"/>
      <c r="B3" s="2"/>
      <c r="C3" s="2"/>
      <c r="D3" s="2"/>
      <c r="E3" s="2"/>
      <c r="F3" s="2"/>
      <c r="G3" s="2"/>
    </row>
    <row r="4" spans="1:10" ht="16.5" thickBot="1" x14ac:dyDescent="0.3">
      <c r="A4" s="4" t="s">
        <v>15</v>
      </c>
      <c r="B4" s="5"/>
      <c r="C4" s="5"/>
      <c r="D4" s="5"/>
      <c r="E4" s="5"/>
      <c r="F4" s="5"/>
      <c r="G4" s="5"/>
      <c r="H4" s="6"/>
    </row>
    <row r="5" spans="1:10" x14ac:dyDescent="0.2">
      <c r="A5" s="7"/>
      <c r="B5" s="8"/>
      <c r="C5" s="208" t="s">
        <v>16</v>
      </c>
      <c r="D5" s="202"/>
      <c r="E5" s="202"/>
      <c r="F5" s="209"/>
      <c r="G5" s="202" t="s">
        <v>1</v>
      </c>
      <c r="H5" s="203"/>
    </row>
    <row r="6" spans="1:10" x14ac:dyDescent="0.2">
      <c r="A6" s="12"/>
      <c r="B6" s="13"/>
      <c r="C6" s="14" t="s">
        <v>232</v>
      </c>
      <c r="D6" s="15" t="s">
        <v>233</v>
      </c>
      <c r="E6" s="15" t="s">
        <v>234</v>
      </c>
      <c r="F6" s="16"/>
      <c r="G6" s="17" t="s">
        <v>235</v>
      </c>
      <c r="H6" s="18" t="s">
        <v>236</v>
      </c>
    </row>
    <row r="7" spans="1:10" x14ac:dyDescent="0.2">
      <c r="A7" s="204" t="s">
        <v>2</v>
      </c>
      <c r="B7" s="19" t="s">
        <v>3</v>
      </c>
      <c r="C7" s="80">
        <v>42419.490055589828</v>
      </c>
      <c r="D7" s="80">
        <v>43407.636043431892</v>
      </c>
      <c r="E7" s="81">
        <v>45963.594258312391</v>
      </c>
      <c r="F7" s="22" t="s">
        <v>237</v>
      </c>
      <c r="G7" s="23">
        <v>8.3548958228354167</v>
      </c>
      <c r="H7" s="24">
        <v>5.888268627029376</v>
      </c>
    </row>
    <row r="8" spans="1:10" x14ac:dyDescent="0.2">
      <c r="A8" s="205"/>
      <c r="B8" s="25" t="s">
        <v>238</v>
      </c>
      <c r="C8" s="82">
        <v>20837.172453240433</v>
      </c>
      <c r="D8" s="82">
        <v>21729.487950881961</v>
      </c>
      <c r="E8" s="82">
        <v>22863.535437258255</v>
      </c>
      <c r="F8" s="27"/>
      <c r="G8" s="28">
        <v>9.7247502681329365</v>
      </c>
      <c r="H8" s="29">
        <v>5.2189333174335673</v>
      </c>
      <c r="J8" s="94"/>
    </row>
    <row r="9" spans="1:10" x14ac:dyDescent="0.2">
      <c r="A9" s="30" t="s">
        <v>4</v>
      </c>
      <c r="B9" s="31" t="s">
        <v>3</v>
      </c>
      <c r="C9" s="80">
        <v>10356.019765532123</v>
      </c>
      <c r="D9" s="80">
        <v>10720.587163369206</v>
      </c>
      <c r="E9" s="80">
        <v>11259.587334791495</v>
      </c>
      <c r="F9" s="22" t="s">
        <v>237</v>
      </c>
      <c r="G9" s="32">
        <v>8.7250467816478334</v>
      </c>
      <c r="H9" s="33">
        <v>5.0277112923812695</v>
      </c>
    </row>
    <row r="10" spans="1:10" x14ac:dyDescent="0.2">
      <c r="A10" s="34"/>
      <c r="B10" s="25" t="s">
        <v>238</v>
      </c>
      <c r="C10" s="82">
        <v>5331.3388591786752</v>
      </c>
      <c r="D10" s="82">
        <v>5673.3069296472595</v>
      </c>
      <c r="E10" s="82">
        <v>5903.5324642953692</v>
      </c>
      <c r="F10" s="27"/>
      <c r="G10" s="35">
        <v>10.732643717282755</v>
      </c>
      <c r="H10" s="29">
        <v>4.0580482865294982</v>
      </c>
      <c r="J10" s="94"/>
    </row>
    <row r="11" spans="1:10" x14ac:dyDescent="0.2">
      <c r="A11" s="30" t="s">
        <v>5</v>
      </c>
      <c r="B11" s="31" t="s">
        <v>3</v>
      </c>
      <c r="C11" s="80">
        <v>4805.3198537058943</v>
      </c>
      <c r="D11" s="80">
        <v>5112.0898873813076</v>
      </c>
      <c r="E11" s="80">
        <v>3991.3662817687014</v>
      </c>
      <c r="F11" s="22" t="s">
        <v>237</v>
      </c>
      <c r="G11" s="37">
        <v>-16.938592991046505</v>
      </c>
      <c r="H11" s="33">
        <v>-21.923002730820571</v>
      </c>
    </row>
    <row r="12" spans="1:10" x14ac:dyDescent="0.2">
      <c r="A12" s="34"/>
      <c r="B12" s="25" t="s">
        <v>238</v>
      </c>
      <c r="C12" s="82">
        <v>2367.5320892554155</v>
      </c>
      <c r="D12" s="82">
        <v>2373.2349883090319</v>
      </c>
      <c r="E12" s="82">
        <v>1889.3164869625971</v>
      </c>
      <c r="F12" s="27"/>
      <c r="G12" s="28">
        <v>-20.198906889714692</v>
      </c>
      <c r="H12" s="29">
        <v>-20.390669433507497</v>
      </c>
    </row>
    <row r="13" spans="1:10" x14ac:dyDescent="0.2">
      <c r="A13" s="30" t="s">
        <v>6</v>
      </c>
      <c r="B13" s="31" t="s">
        <v>3</v>
      </c>
      <c r="C13" s="80">
        <v>8904.3769745772461</v>
      </c>
      <c r="D13" s="80">
        <v>8866.8966085764332</v>
      </c>
      <c r="E13" s="80">
        <v>9147.1464183676944</v>
      </c>
      <c r="F13" s="22" t="s">
        <v>237</v>
      </c>
      <c r="G13" s="23">
        <v>2.7264057270213868</v>
      </c>
      <c r="H13" s="24">
        <v>3.1606301749384613</v>
      </c>
    </row>
    <row r="14" spans="1:10" x14ac:dyDescent="0.2">
      <c r="A14" s="34"/>
      <c r="B14" s="25" t="s">
        <v>238</v>
      </c>
      <c r="C14" s="82">
        <v>4388.2652719303578</v>
      </c>
      <c r="D14" s="82">
        <v>4062.097701355669</v>
      </c>
      <c r="E14" s="82">
        <v>4291.2065040304733</v>
      </c>
      <c r="F14" s="27"/>
      <c r="G14" s="38">
        <v>-2.2117798693876409</v>
      </c>
      <c r="H14" s="24">
        <v>5.6401598267403159</v>
      </c>
    </row>
    <row r="15" spans="1:10" x14ac:dyDescent="0.2">
      <c r="A15" s="30" t="s">
        <v>168</v>
      </c>
      <c r="B15" s="31" t="s">
        <v>3</v>
      </c>
      <c r="C15" s="80">
        <v>6748.8583414238074</v>
      </c>
      <c r="D15" s="80">
        <v>5905.4067986511109</v>
      </c>
      <c r="E15" s="80">
        <v>6395.097879150725</v>
      </c>
      <c r="F15" s="22" t="s">
        <v>237</v>
      </c>
      <c r="G15" s="37">
        <v>-5.2417823041526361</v>
      </c>
      <c r="H15" s="33">
        <v>8.2922497500335908</v>
      </c>
    </row>
    <row r="16" spans="1:10" x14ac:dyDescent="0.2">
      <c r="A16" s="34"/>
      <c r="B16" s="25" t="s">
        <v>238</v>
      </c>
      <c r="C16" s="82">
        <v>2968.4968054676524</v>
      </c>
      <c r="D16" s="82">
        <v>3198.9516949800391</v>
      </c>
      <c r="E16" s="82">
        <v>3215.9968028142866</v>
      </c>
      <c r="F16" s="27"/>
      <c r="G16" s="28">
        <v>8.3375530972701739</v>
      </c>
      <c r="H16" s="29">
        <v>0.5328341738012341</v>
      </c>
    </row>
    <row r="17" spans="1:8" x14ac:dyDescent="0.2">
      <c r="A17" s="30" t="s">
        <v>7</v>
      </c>
      <c r="B17" s="31" t="s">
        <v>3</v>
      </c>
      <c r="C17" s="80">
        <v>1876.3099251303952</v>
      </c>
      <c r="D17" s="80">
        <v>2097.286501513945</v>
      </c>
      <c r="E17" s="80">
        <v>1802.9506195579806</v>
      </c>
      <c r="F17" s="22" t="s">
        <v>237</v>
      </c>
      <c r="G17" s="23">
        <v>-3.9097648309522413</v>
      </c>
      <c r="H17" s="24">
        <v>-14.034128467593504</v>
      </c>
    </row>
    <row r="18" spans="1:8" x14ac:dyDescent="0.2">
      <c r="A18" s="30"/>
      <c r="B18" s="25" t="s">
        <v>238</v>
      </c>
      <c r="C18" s="82">
        <v>928.78469140608354</v>
      </c>
      <c r="D18" s="82">
        <v>1082.4285095044327</v>
      </c>
      <c r="E18" s="82">
        <v>917.48112890574225</v>
      </c>
      <c r="F18" s="27"/>
      <c r="G18" s="38">
        <v>-1.2170272190026026</v>
      </c>
      <c r="H18" s="24">
        <v>-15.238639702330829</v>
      </c>
    </row>
    <row r="19" spans="1:8" x14ac:dyDescent="0.2">
      <c r="A19" s="39" t="s">
        <v>8</v>
      </c>
      <c r="B19" s="31" t="s">
        <v>3</v>
      </c>
      <c r="C19" s="80">
        <v>1723.7394637740249</v>
      </c>
      <c r="D19" s="80">
        <v>1715.0155545624007</v>
      </c>
      <c r="E19" s="80">
        <v>1919.2641982966297</v>
      </c>
      <c r="F19" s="22" t="s">
        <v>237</v>
      </c>
      <c r="G19" s="37">
        <v>11.343056107476656</v>
      </c>
      <c r="H19" s="33">
        <v>11.909433893522021</v>
      </c>
    </row>
    <row r="20" spans="1:8" x14ac:dyDescent="0.2">
      <c r="A20" s="34"/>
      <c r="B20" s="25" t="s">
        <v>238</v>
      </c>
      <c r="C20" s="82">
        <v>908.02671589401086</v>
      </c>
      <c r="D20" s="82">
        <v>844.52767250232239</v>
      </c>
      <c r="E20" s="82">
        <v>966.10268894516707</v>
      </c>
      <c r="F20" s="27"/>
      <c r="G20" s="28">
        <v>6.3958440907739771</v>
      </c>
      <c r="H20" s="29">
        <v>14.395622594890199</v>
      </c>
    </row>
    <row r="21" spans="1:8" x14ac:dyDescent="0.2">
      <c r="A21" s="39" t="s">
        <v>9</v>
      </c>
      <c r="B21" s="31" t="s">
        <v>3</v>
      </c>
      <c r="C21" s="80">
        <v>573.57984776658577</v>
      </c>
      <c r="D21" s="80">
        <v>750.93103671113693</v>
      </c>
      <c r="E21" s="80">
        <v>923.62899736834527</v>
      </c>
      <c r="F21" s="22" t="s">
        <v>237</v>
      </c>
      <c r="G21" s="37">
        <v>61.028843841844576</v>
      </c>
      <c r="H21" s="33">
        <v>22.997845636208609</v>
      </c>
    </row>
    <row r="22" spans="1:8" x14ac:dyDescent="0.2">
      <c r="A22" s="34"/>
      <c r="B22" s="25" t="s">
        <v>238</v>
      </c>
      <c r="C22" s="82">
        <v>288.4880988246839</v>
      </c>
      <c r="D22" s="82">
        <v>305.60577524503333</v>
      </c>
      <c r="E22" s="82">
        <v>401.42631068577145</v>
      </c>
      <c r="F22" s="27"/>
      <c r="G22" s="28">
        <v>39.148308828407124</v>
      </c>
      <c r="H22" s="29">
        <v>31.35429471642334</v>
      </c>
    </row>
    <row r="23" spans="1:8" x14ac:dyDescent="0.2">
      <c r="A23" s="39" t="s">
        <v>190</v>
      </c>
      <c r="B23" s="31" t="s">
        <v>3</v>
      </c>
      <c r="C23" s="80">
        <v>1042.4939548825182</v>
      </c>
      <c r="D23" s="80">
        <v>1135.0357251820456</v>
      </c>
      <c r="E23" s="80">
        <v>1373.6506605898983</v>
      </c>
      <c r="F23" s="22" t="s">
        <v>237</v>
      </c>
      <c r="G23" s="23">
        <v>31.765815442517294</v>
      </c>
      <c r="H23" s="24">
        <v>21.022680618231803</v>
      </c>
    </row>
    <row r="24" spans="1:8" x14ac:dyDescent="0.2">
      <c r="A24" s="34"/>
      <c r="B24" s="25" t="s">
        <v>238</v>
      </c>
      <c r="C24" s="82">
        <v>523.97408594454282</v>
      </c>
      <c r="D24" s="82">
        <v>588.95007198057056</v>
      </c>
      <c r="E24" s="82">
        <v>703.90225090201398</v>
      </c>
      <c r="F24" s="27"/>
      <c r="G24" s="38">
        <v>34.339134278582378</v>
      </c>
      <c r="H24" s="24">
        <v>19.518153471799835</v>
      </c>
    </row>
    <row r="25" spans="1:8" x14ac:dyDescent="0.2">
      <c r="A25" s="39" t="s">
        <v>191</v>
      </c>
      <c r="B25" s="31" t="s">
        <v>3</v>
      </c>
      <c r="C25" s="80">
        <v>442.39533603703234</v>
      </c>
      <c r="D25" s="80">
        <v>454.12308686202277</v>
      </c>
      <c r="E25" s="80">
        <v>715.48861406986668</v>
      </c>
      <c r="F25" s="22" t="s">
        <v>237</v>
      </c>
      <c r="G25" s="37">
        <v>61.730596095157324</v>
      </c>
      <c r="H25" s="33">
        <v>57.55389557793066</v>
      </c>
    </row>
    <row r="26" spans="1:8" x14ac:dyDescent="0.2">
      <c r="A26" s="34"/>
      <c r="B26" s="25" t="s">
        <v>238</v>
      </c>
      <c r="C26" s="82">
        <v>305.44484908385783</v>
      </c>
      <c r="D26" s="82">
        <v>212.69408358968531</v>
      </c>
      <c r="E26" s="82">
        <v>342.32815642409764</v>
      </c>
      <c r="F26" s="27"/>
      <c r="G26" s="38">
        <v>12.075275602409576</v>
      </c>
      <c r="H26" s="24">
        <v>60.94860310477344</v>
      </c>
    </row>
    <row r="27" spans="1:8" x14ac:dyDescent="0.2">
      <c r="A27" s="39" t="s">
        <v>192</v>
      </c>
      <c r="B27" s="31" t="s">
        <v>3</v>
      </c>
      <c r="C27" s="80">
        <v>1097.9182333987906</v>
      </c>
      <c r="D27" s="80">
        <v>1333.7987954130613</v>
      </c>
      <c r="E27" s="80">
        <v>1362.9624849462532</v>
      </c>
      <c r="F27" s="22" t="s">
        <v>237</v>
      </c>
      <c r="G27" s="37">
        <v>24.140618443595159</v>
      </c>
      <c r="H27" s="33">
        <v>2.1865134106797655</v>
      </c>
    </row>
    <row r="28" spans="1:8" x14ac:dyDescent="0.2">
      <c r="A28" s="34"/>
      <c r="B28" s="25" t="s">
        <v>238</v>
      </c>
      <c r="C28" s="82">
        <v>495.86716792975795</v>
      </c>
      <c r="D28" s="82">
        <v>678.73545248458868</v>
      </c>
      <c r="E28" s="82">
        <v>689.49705569425021</v>
      </c>
      <c r="F28" s="27"/>
      <c r="G28" s="38">
        <v>39.048741333872897</v>
      </c>
      <c r="H28" s="24">
        <v>1.5855372178169631</v>
      </c>
    </row>
    <row r="29" spans="1:8" x14ac:dyDescent="0.2">
      <c r="A29" s="30" t="s">
        <v>10</v>
      </c>
      <c r="B29" s="31" t="s">
        <v>3</v>
      </c>
      <c r="C29" s="80">
        <v>2198.8611608924539</v>
      </c>
      <c r="D29" s="80">
        <v>2298.9281077959999</v>
      </c>
      <c r="E29" s="80">
        <v>3724.9945405728699</v>
      </c>
      <c r="F29" s="22" t="s">
        <v>237</v>
      </c>
      <c r="G29" s="37">
        <v>69.405627186620677</v>
      </c>
      <c r="H29" s="33">
        <v>62.031797686098628</v>
      </c>
    </row>
    <row r="30" spans="1:8" x14ac:dyDescent="0.2">
      <c r="A30" s="30"/>
      <c r="B30" s="25" t="s">
        <v>238</v>
      </c>
      <c r="C30" s="82">
        <v>1085.106374696466</v>
      </c>
      <c r="D30" s="82">
        <v>1164.6768455025992</v>
      </c>
      <c r="E30" s="82">
        <v>1870.5549275796745</v>
      </c>
      <c r="F30" s="27"/>
      <c r="G30" s="28">
        <v>72.384475033880449</v>
      </c>
      <c r="H30" s="29">
        <v>60.607204891453307</v>
      </c>
    </row>
    <row r="31" spans="1:8" x14ac:dyDescent="0.2">
      <c r="A31" s="39" t="s">
        <v>11</v>
      </c>
      <c r="B31" s="31" t="s">
        <v>3</v>
      </c>
      <c r="C31" s="80">
        <v>540.69659437321695</v>
      </c>
      <c r="D31" s="80">
        <v>506.53855755591928</v>
      </c>
      <c r="E31" s="80">
        <v>645.70615193504364</v>
      </c>
      <c r="F31" s="22" t="s">
        <v>237</v>
      </c>
      <c r="G31" s="23">
        <v>19.421161267633892</v>
      </c>
      <c r="H31" s="24">
        <v>27.474235140285643</v>
      </c>
    </row>
    <row r="32" spans="1:8" x14ac:dyDescent="0.2">
      <c r="A32" s="34"/>
      <c r="B32" s="25" t="s">
        <v>238</v>
      </c>
      <c r="C32" s="82">
        <v>211.62650225395549</v>
      </c>
      <c r="D32" s="82">
        <v>210.51216448811601</v>
      </c>
      <c r="E32" s="82">
        <v>262.93120032699858</v>
      </c>
      <c r="F32" s="27"/>
      <c r="G32" s="38">
        <v>24.243040227294671</v>
      </c>
      <c r="H32" s="24">
        <v>24.900715816753547</v>
      </c>
    </row>
    <row r="33" spans="1:8" x14ac:dyDescent="0.2">
      <c r="A33" s="30" t="s">
        <v>12</v>
      </c>
      <c r="B33" s="31" t="s">
        <v>3</v>
      </c>
      <c r="C33" s="80">
        <v>1093.9684121220591</v>
      </c>
      <c r="D33" s="80">
        <v>1202.7935045741633</v>
      </c>
      <c r="E33" s="80">
        <v>1359.4160810961587</v>
      </c>
      <c r="F33" s="22" t="s">
        <v>237</v>
      </c>
      <c r="G33" s="37">
        <v>24.26465572796468</v>
      </c>
      <c r="H33" s="33">
        <v>13.021568201554757</v>
      </c>
    </row>
    <row r="34" spans="1:8" x14ac:dyDescent="0.2">
      <c r="A34" s="30"/>
      <c r="B34" s="25" t="s">
        <v>238</v>
      </c>
      <c r="C34" s="82">
        <v>509.7572695697923</v>
      </c>
      <c r="D34" s="82">
        <v>585.27563423107085</v>
      </c>
      <c r="E34" s="82">
        <v>651.86936651844553</v>
      </c>
      <c r="F34" s="27"/>
      <c r="G34" s="28">
        <v>27.87838554388604</v>
      </c>
      <c r="H34" s="29">
        <v>11.378182926556462</v>
      </c>
    </row>
    <row r="35" spans="1:8" x14ac:dyDescent="0.2">
      <c r="A35" s="39" t="s">
        <v>13</v>
      </c>
      <c r="B35" s="31" t="s">
        <v>3</v>
      </c>
      <c r="C35" s="80">
        <v>178.36200313241494</v>
      </c>
      <c r="D35" s="80">
        <v>271.74329495989718</v>
      </c>
      <c r="E35" s="80">
        <v>121.19151909750005</v>
      </c>
      <c r="F35" s="22" t="s">
        <v>237</v>
      </c>
      <c r="G35" s="23">
        <v>-32.053062328791995</v>
      </c>
      <c r="H35" s="24">
        <v>-55.40220445351374</v>
      </c>
    </row>
    <row r="36" spans="1:8" x14ac:dyDescent="0.2">
      <c r="A36" s="34"/>
      <c r="B36" s="25" t="s">
        <v>238</v>
      </c>
      <c r="C36" s="82">
        <v>116.93261019898026</v>
      </c>
      <c r="D36" s="82">
        <v>235.6731699503423</v>
      </c>
      <c r="E36" s="82">
        <v>94.89232920539061</v>
      </c>
      <c r="F36" s="27"/>
      <c r="G36" s="28">
        <v>-18.848703502029466</v>
      </c>
      <c r="H36" s="29">
        <v>-59.735624880258975</v>
      </c>
    </row>
    <row r="37" spans="1:8" x14ac:dyDescent="0.2">
      <c r="A37" s="30" t="s">
        <v>14</v>
      </c>
      <c r="B37" s="31" t="s">
        <v>3</v>
      </c>
      <c r="C37" s="85">
        <v>836.59018884125203</v>
      </c>
      <c r="D37" s="85">
        <v>1036.4614203232363</v>
      </c>
      <c r="E37" s="83">
        <v>1345.9858385904706</v>
      </c>
      <c r="F37" s="22" t="s">
        <v>237</v>
      </c>
      <c r="G37" s="23">
        <v>60.889507974600377</v>
      </c>
      <c r="H37" s="24">
        <v>29.863573520247797</v>
      </c>
    </row>
    <row r="38" spans="1:8" ht="13.5" thickBot="1" x14ac:dyDescent="0.25">
      <c r="A38" s="41"/>
      <c r="B38" s="42" t="s">
        <v>238</v>
      </c>
      <c r="C38" s="86">
        <v>407.53106160619541</v>
      </c>
      <c r="D38" s="86">
        <v>512.81725711120714</v>
      </c>
      <c r="E38" s="86">
        <v>662.49776396796972</v>
      </c>
      <c r="F38" s="44"/>
      <c r="G38" s="45">
        <v>62.563747007866908</v>
      </c>
      <c r="H38" s="46">
        <v>29.187884140237429</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7"/>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239</v>
      </c>
      <c r="H61" s="199">
        <v>10</v>
      </c>
    </row>
    <row r="62" spans="1:8" ht="12.75" customHeight="1" x14ac:dyDescent="0.2">
      <c r="A62" s="54" t="s">
        <v>240</v>
      </c>
      <c r="H62" s="200"/>
    </row>
    <row r="67" ht="12.75" customHeight="1" x14ac:dyDescent="0.2"/>
    <row r="68" ht="12.75" customHeight="1" x14ac:dyDescent="0.2"/>
  </sheetData>
  <mergeCells count="4">
    <mergeCell ref="G5:H5"/>
    <mergeCell ref="A7:A8"/>
    <mergeCell ref="C5:F5"/>
    <mergeCell ref="H61:H62"/>
  </mergeCells>
  <phoneticPr fontId="0" type="noConversion"/>
  <hyperlinks>
    <hyperlink ref="A2" location="Innhold!A24" display="Tilbake til innholdsfortegnelsen" xr:uid="{00000000-0004-0000-0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8"/>
  <sheetViews>
    <sheetView showGridLines="0" showRowColHeaders="0" zoomScaleNormal="100" zoomScaleSheetLayoutView="75"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145</v>
      </c>
      <c r="B4" s="5"/>
      <c r="C4" s="5"/>
      <c r="D4" s="5"/>
      <c r="E4" s="5"/>
      <c r="F4" s="5"/>
      <c r="G4" s="5"/>
      <c r="H4" s="6"/>
    </row>
    <row r="5" spans="1:8" x14ac:dyDescent="0.2">
      <c r="A5" s="7"/>
      <c r="B5" s="8"/>
      <c r="C5" s="9"/>
      <c r="D5" s="8"/>
      <c r="E5" s="10"/>
      <c r="F5" s="11"/>
      <c r="G5" s="202" t="s">
        <v>1</v>
      </c>
      <c r="H5" s="203"/>
    </row>
    <row r="6" spans="1:8" x14ac:dyDescent="0.2">
      <c r="A6" s="12"/>
      <c r="B6" s="13"/>
      <c r="C6" s="14" t="s">
        <v>232</v>
      </c>
      <c r="D6" s="15" t="s">
        <v>233</v>
      </c>
      <c r="E6" s="15" t="s">
        <v>234</v>
      </c>
      <c r="F6" s="16"/>
      <c r="G6" s="17" t="s">
        <v>235</v>
      </c>
      <c r="H6" s="18" t="s">
        <v>236</v>
      </c>
    </row>
    <row r="7" spans="1:8" x14ac:dyDescent="0.2">
      <c r="A7" s="204" t="s">
        <v>26</v>
      </c>
      <c r="B7" s="19" t="s">
        <v>3</v>
      </c>
      <c r="C7" s="20">
        <v>908662.80747384159</v>
      </c>
      <c r="D7" s="20">
        <v>881354.73572496267</v>
      </c>
      <c r="E7" s="21">
        <v>889113.99705921626</v>
      </c>
      <c r="F7" s="22" t="s">
        <v>237</v>
      </c>
      <c r="G7" s="23">
        <v>-2.1513822568541912</v>
      </c>
      <c r="H7" s="24">
        <v>0.88037892346164881</v>
      </c>
    </row>
    <row r="8" spans="1:8" x14ac:dyDescent="0.2">
      <c r="A8" s="205"/>
      <c r="B8" s="25" t="s">
        <v>238</v>
      </c>
      <c r="C8" s="26">
        <v>468298.80239162932</v>
      </c>
      <c r="D8" s="26">
        <v>463766.99701046338</v>
      </c>
      <c r="E8" s="26">
        <v>464596.61337817635</v>
      </c>
      <c r="F8" s="27"/>
      <c r="G8" s="28">
        <v>-0.79056128150352833</v>
      </c>
      <c r="H8" s="29">
        <v>0.17888646088680105</v>
      </c>
    </row>
    <row r="9" spans="1:8" x14ac:dyDescent="0.2">
      <c r="A9" s="30" t="s">
        <v>28</v>
      </c>
      <c r="B9" s="31" t="s">
        <v>3</v>
      </c>
      <c r="C9" s="20">
        <v>832195.44597907318</v>
      </c>
      <c r="D9" s="20">
        <v>806793.38857997011</v>
      </c>
      <c r="E9" s="21">
        <v>817088.13723935559</v>
      </c>
      <c r="F9" s="22" t="s">
        <v>237</v>
      </c>
      <c r="G9" s="32">
        <v>-1.8153558533288958</v>
      </c>
      <c r="H9" s="33">
        <v>1.2760080592015157</v>
      </c>
    </row>
    <row r="10" spans="1:8" x14ac:dyDescent="0.2">
      <c r="A10" s="34"/>
      <c r="B10" s="25" t="s">
        <v>238</v>
      </c>
      <c r="C10" s="26">
        <v>431516.64191330341</v>
      </c>
      <c r="D10" s="26">
        <v>423555.39760837069</v>
      </c>
      <c r="E10" s="26">
        <v>427186.48070254113</v>
      </c>
      <c r="F10" s="27"/>
      <c r="G10" s="35">
        <v>-1.0034749045975957</v>
      </c>
      <c r="H10" s="29">
        <v>0.85728646469233638</v>
      </c>
    </row>
    <row r="11" spans="1:8" x14ac:dyDescent="0.2">
      <c r="A11" s="30" t="s">
        <v>29</v>
      </c>
      <c r="B11" s="31" t="s">
        <v>3</v>
      </c>
      <c r="C11" s="20">
        <v>35271.180747384155</v>
      </c>
      <c r="D11" s="20">
        <v>33630.173572496264</v>
      </c>
      <c r="E11" s="21">
        <v>26224.366528692808</v>
      </c>
      <c r="F11" s="22" t="s">
        <v>237</v>
      </c>
      <c r="G11" s="37">
        <v>-25.649309229213415</v>
      </c>
      <c r="H11" s="33">
        <v>-22.02131674354527</v>
      </c>
    </row>
    <row r="12" spans="1:8" x14ac:dyDescent="0.2">
      <c r="A12" s="34"/>
      <c r="B12" s="25" t="s">
        <v>238</v>
      </c>
      <c r="C12" s="26">
        <v>18062.08023916293</v>
      </c>
      <c r="D12" s="26">
        <v>19476.799701046337</v>
      </c>
      <c r="E12" s="26">
        <v>14552.56633781764</v>
      </c>
      <c r="F12" s="27"/>
      <c r="G12" s="28">
        <v>-19.430286295239796</v>
      </c>
      <c r="H12" s="29">
        <v>-25.282558935820219</v>
      </c>
    </row>
    <row r="13" spans="1:8" x14ac:dyDescent="0.2">
      <c r="A13" s="30" t="s">
        <v>27</v>
      </c>
      <c r="B13" s="31" t="s">
        <v>3</v>
      </c>
      <c r="C13" s="20">
        <v>9937.7542242152467</v>
      </c>
      <c r="D13" s="20">
        <v>10399.352071748879</v>
      </c>
      <c r="E13" s="21">
        <v>10907.689579006894</v>
      </c>
      <c r="F13" s="22" t="s">
        <v>237</v>
      </c>
      <c r="G13" s="23">
        <v>9.7601060854193094</v>
      </c>
      <c r="H13" s="24">
        <v>4.8881651832807478</v>
      </c>
    </row>
    <row r="14" spans="1:8" x14ac:dyDescent="0.2">
      <c r="A14" s="34"/>
      <c r="B14" s="25" t="s">
        <v>238</v>
      </c>
      <c r="C14" s="26">
        <v>3587.0240717488787</v>
      </c>
      <c r="D14" s="26">
        <v>4850.7399103139014</v>
      </c>
      <c r="E14" s="26">
        <v>4636.1699013452917</v>
      </c>
      <c r="F14" s="27"/>
      <c r="G14" s="38">
        <v>29.248363228432282</v>
      </c>
      <c r="H14" s="24">
        <v>-4.4234490600574077</v>
      </c>
    </row>
    <row r="15" spans="1:8" x14ac:dyDescent="0.2">
      <c r="A15" s="30" t="s">
        <v>30</v>
      </c>
      <c r="B15" s="31" t="s">
        <v>3</v>
      </c>
      <c r="C15" s="20">
        <v>14555.672298953661</v>
      </c>
      <c r="D15" s="20">
        <v>14500.469428998505</v>
      </c>
      <c r="E15" s="21">
        <v>14261.655969515128</v>
      </c>
      <c r="F15" s="22" t="s">
        <v>237</v>
      </c>
      <c r="G15" s="37">
        <v>-2.0199433141928296</v>
      </c>
      <c r="H15" s="33">
        <v>-1.6469360571582001</v>
      </c>
    </row>
    <row r="16" spans="1:8" x14ac:dyDescent="0.2">
      <c r="A16" s="34"/>
      <c r="B16" s="25" t="s">
        <v>238</v>
      </c>
      <c r="C16" s="26">
        <v>7840.0320956651722</v>
      </c>
      <c r="D16" s="26">
        <v>8098.3198804185349</v>
      </c>
      <c r="E16" s="26">
        <v>7868.2265351270553</v>
      </c>
      <c r="F16" s="27"/>
      <c r="G16" s="28">
        <v>0.35962148008898964</v>
      </c>
      <c r="H16" s="29">
        <v>-2.8412479216564037</v>
      </c>
    </row>
    <row r="17" spans="1:9" x14ac:dyDescent="0.2">
      <c r="A17" s="30" t="s">
        <v>31</v>
      </c>
      <c r="B17" s="31" t="s">
        <v>3</v>
      </c>
      <c r="C17" s="20">
        <v>16702.754224215249</v>
      </c>
      <c r="D17" s="20">
        <v>16031.352071748879</v>
      </c>
      <c r="E17" s="21">
        <v>22115.64442562942</v>
      </c>
      <c r="F17" s="22" t="s">
        <v>237</v>
      </c>
      <c r="G17" s="37">
        <v>32.407171468563519</v>
      </c>
      <c r="H17" s="33">
        <v>37.952459197764966</v>
      </c>
    </row>
    <row r="18" spans="1:9" ht="13.5" thickBot="1" x14ac:dyDescent="0.25">
      <c r="A18" s="56"/>
      <c r="B18" s="42" t="s">
        <v>238</v>
      </c>
      <c r="C18" s="43">
        <v>7293.0240717488796</v>
      </c>
      <c r="D18" s="43">
        <v>7785.7399103138996</v>
      </c>
      <c r="E18" s="43">
        <v>10353.169901345293</v>
      </c>
      <c r="F18" s="44"/>
      <c r="G18" s="57">
        <v>41.95990304557688</v>
      </c>
      <c r="H18" s="46">
        <v>32.976056490536962</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32</v>
      </c>
      <c r="B32" s="5"/>
      <c r="C32" s="5"/>
      <c r="D32" s="5"/>
      <c r="E32" s="5"/>
      <c r="F32" s="5"/>
      <c r="G32" s="5"/>
      <c r="H32" s="6"/>
    </row>
    <row r="33" spans="1:9" x14ac:dyDescent="0.2">
      <c r="A33" s="7"/>
      <c r="B33" s="8"/>
      <c r="C33" s="208" t="s">
        <v>16</v>
      </c>
      <c r="D33" s="202"/>
      <c r="E33" s="202"/>
      <c r="F33" s="209"/>
      <c r="G33" s="202" t="s">
        <v>1</v>
      </c>
      <c r="H33" s="203"/>
    </row>
    <row r="34" spans="1:9" x14ac:dyDescent="0.2">
      <c r="A34" s="12"/>
      <c r="B34" s="13"/>
      <c r="C34" s="14" t="s">
        <v>232</v>
      </c>
      <c r="D34" s="15" t="s">
        <v>233</v>
      </c>
      <c r="E34" s="15" t="s">
        <v>234</v>
      </c>
      <c r="F34" s="16"/>
      <c r="G34" s="17" t="s">
        <v>235</v>
      </c>
      <c r="H34" s="18" t="s">
        <v>236</v>
      </c>
    </row>
    <row r="35" spans="1:9" ht="12.75" customHeight="1" x14ac:dyDescent="0.2">
      <c r="A35" s="204" t="s">
        <v>26</v>
      </c>
      <c r="B35" s="19" t="s">
        <v>3</v>
      </c>
      <c r="C35" s="80">
        <v>15161.339619238017</v>
      </c>
      <c r="D35" s="80">
        <v>15832.677050750517</v>
      </c>
      <c r="E35" s="83">
        <v>15337.804158429488</v>
      </c>
      <c r="F35" s="22" t="s">
        <v>237</v>
      </c>
      <c r="G35" s="23">
        <v>1.1639112612948708</v>
      </c>
      <c r="H35" s="24">
        <v>-3.1256425602237101</v>
      </c>
    </row>
    <row r="36" spans="1:9" ht="12.75" customHeight="1" x14ac:dyDescent="0.2">
      <c r="A36" s="205"/>
      <c r="B36" s="25" t="s">
        <v>238</v>
      </c>
      <c r="C36" s="82">
        <v>7698.8709484340907</v>
      </c>
      <c r="D36" s="82">
        <v>8046.5419179562896</v>
      </c>
      <c r="E36" s="82">
        <v>7792.8489512579672</v>
      </c>
      <c r="F36" s="27"/>
      <c r="G36" s="28">
        <v>1.2206725304700967</v>
      </c>
      <c r="H36" s="29">
        <v>-3.1528197986788911</v>
      </c>
    </row>
    <row r="37" spans="1:9" x14ac:dyDescent="0.2">
      <c r="A37" s="30" t="s">
        <v>28</v>
      </c>
      <c r="B37" s="31" t="s">
        <v>3</v>
      </c>
      <c r="C37" s="80">
        <v>12618.12287726971</v>
      </c>
      <c r="D37" s="80">
        <v>13112.650068268356</v>
      </c>
      <c r="E37" s="83">
        <v>12719.070363443348</v>
      </c>
      <c r="F37" s="22" t="s">
        <v>237</v>
      </c>
      <c r="G37" s="32">
        <v>0.80001983778019792</v>
      </c>
      <c r="H37" s="33">
        <v>-3.0015267911208952</v>
      </c>
    </row>
    <row r="38" spans="1:9" x14ac:dyDescent="0.2">
      <c r="A38" s="34"/>
      <c r="B38" s="25" t="s">
        <v>238</v>
      </c>
      <c r="C38" s="82">
        <v>6471.2856837641702</v>
      </c>
      <c r="D38" s="82">
        <v>6693.6362370025818</v>
      </c>
      <c r="E38" s="82">
        <v>6502.8043269073069</v>
      </c>
      <c r="F38" s="27"/>
      <c r="G38" s="35">
        <v>0.48705380481368366</v>
      </c>
      <c r="H38" s="29">
        <v>-2.8509453358153962</v>
      </c>
    </row>
    <row r="39" spans="1:9" x14ac:dyDescent="0.2">
      <c r="A39" s="30" t="s">
        <v>29</v>
      </c>
      <c r="B39" s="31" t="s">
        <v>3</v>
      </c>
      <c r="C39" s="80">
        <v>1048.4222371036769</v>
      </c>
      <c r="D39" s="80">
        <v>1087.6094540315007</v>
      </c>
      <c r="E39" s="83">
        <v>873.02454370309511</v>
      </c>
      <c r="F39" s="22" t="s">
        <v>237</v>
      </c>
      <c r="G39" s="37">
        <v>-16.729680771091566</v>
      </c>
      <c r="H39" s="33">
        <v>-19.729960008437956</v>
      </c>
    </row>
    <row r="40" spans="1:9" x14ac:dyDescent="0.2">
      <c r="A40" s="34"/>
      <c r="B40" s="25" t="s">
        <v>238</v>
      </c>
      <c r="C40" s="82">
        <v>544.69057256934036</v>
      </c>
      <c r="D40" s="82">
        <v>603.251773191805</v>
      </c>
      <c r="E40" s="82">
        <v>473.55826123134995</v>
      </c>
      <c r="F40" s="27"/>
      <c r="G40" s="28">
        <v>-13.059214702845821</v>
      </c>
      <c r="H40" s="29">
        <v>-21.49906850240103</v>
      </c>
    </row>
    <row r="41" spans="1:9" x14ac:dyDescent="0.2">
      <c r="A41" s="30" t="s">
        <v>27</v>
      </c>
      <c r="B41" s="31" t="s">
        <v>3</v>
      </c>
      <c r="C41" s="80">
        <v>292.60341805499149</v>
      </c>
      <c r="D41" s="80">
        <v>313.01303950799792</v>
      </c>
      <c r="E41" s="83">
        <v>303.18332442495654</v>
      </c>
      <c r="F41" s="22" t="s">
        <v>237</v>
      </c>
      <c r="G41" s="23">
        <v>3.6157835886854457</v>
      </c>
      <c r="H41" s="24">
        <v>-3.1403532256969129</v>
      </c>
    </row>
    <row r="42" spans="1:9" x14ac:dyDescent="0.2">
      <c r="A42" s="34"/>
      <c r="B42" s="25" t="s">
        <v>238</v>
      </c>
      <c r="C42" s="82">
        <v>126.73987854738031</v>
      </c>
      <c r="D42" s="82">
        <v>137.20134468569711</v>
      </c>
      <c r="E42" s="82">
        <v>132.36517563886119</v>
      </c>
      <c r="F42" s="27"/>
      <c r="G42" s="38">
        <v>4.4384586413958971</v>
      </c>
      <c r="H42" s="24">
        <v>-3.5248700061319909</v>
      </c>
    </row>
    <row r="43" spans="1:9" x14ac:dyDescent="0.2">
      <c r="A43" s="30" t="s">
        <v>30</v>
      </c>
      <c r="B43" s="31" t="s">
        <v>3</v>
      </c>
      <c r="C43" s="80">
        <v>748.49025650467729</v>
      </c>
      <c r="D43" s="80">
        <v>784.1713110857296</v>
      </c>
      <c r="E43" s="83">
        <v>783.08945521193755</v>
      </c>
      <c r="F43" s="22" t="s">
        <v>237</v>
      </c>
      <c r="G43" s="37">
        <v>4.6225316103422358</v>
      </c>
      <c r="H43" s="33">
        <v>-0.13796167476391474</v>
      </c>
    </row>
    <row r="44" spans="1:9" x14ac:dyDescent="0.2">
      <c r="A44" s="34"/>
      <c r="B44" s="25" t="s">
        <v>238</v>
      </c>
      <c r="C44" s="82">
        <v>369.65849159843611</v>
      </c>
      <c r="D44" s="82">
        <v>375.65758488860376</v>
      </c>
      <c r="E44" s="82">
        <v>378.93004867105793</v>
      </c>
      <c r="F44" s="27"/>
      <c r="G44" s="28">
        <v>2.5081412393722644</v>
      </c>
      <c r="H44" s="29">
        <v>0.87112943118785324</v>
      </c>
    </row>
    <row r="45" spans="1:9" x14ac:dyDescent="0.2">
      <c r="A45" s="30" t="s">
        <v>31</v>
      </c>
      <c r="B45" s="31" t="s">
        <v>3</v>
      </c>
      <c r="C45" s="80">
        <v>453.70083030496141</v>
      </c>
      <c r="D45" s="80">
        <v>535.23317785692666</v>
      </c>
      <c r="E45" s="83">
        <v>707.3726891107375</v>
      </c>
      <c r="F45" s="22" t="s">
        <v>237</v>
      </c>
      <c r="G45" s="37">
        <v>55.911702571773333</v>
      </c>
      <c r="H45" s="33">
        <v>32.161592064052769</v>
      </c>
    </row>
    <row r="46" spans="1:9" ht="13.5" thickBot="1" x14ac:dyDescent="0.25">
      <c r="A46" s="56"/>
      <c r="B46" s="42" t="s">
        <v>238</v>
      </c>
      <c r="C46" s="86">
        <v>186.49632195476505</v>
      </c>
      <c r="D46" s="86">
        <v>236.79497818759995</v>
      </c>
      <c r="E46" s="86">
        <v>305.19113880939045</v>
      </c>
      <c r="F46" s="44"/>
      <c r="G46" s="57">
        <v>63.644588595916105</v>
      </c>
      <c r="H46" s="46">
        <v>28.884126321126587</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58"/>
      <c r="B58" s="58"/>
      <c r="C58" s="64"/>
      <c r="D58" s="64"/>
      <c r="E58" s="21"/>
      <c r="F58" s="59"/>
      <c r="G58" s="38"/>
      <c r="H58" s="60"/>
      <c r="I58" s="61"/>
    </row>
    <row r="59" spans="1:9" x14ac:dyDescent="0.2">
      <c r="A59" s="65"/>
      <c r="B59" s="62"/>
      <c r="C59" s="21"/>
      <c r="D59" s="21"/>
      <c r="E59" s="21"/>
      <c r="F59" s="63"/>
      <c r="G59" s="38"/>
      <c r="H59" s="60"/>
      <c r="I59" s="61"/>
    </row>
    <row r="60" spans="1:9" x14ac:dyDescent="0.2">
      <c r="A60" s="52"/>
      <c r="B60" s="52"/>
      <c r="C60" s="52"/>
      <c r="D60" s="52"/>
      <c r="E60" s="52"/>
      <c r="F60" s="52"/>
      <c r="G60" s="52"/>
      <c r="H60" s="52"/>
    </row>
    <row r="61" spans="1:9" ht="12.75" customHeight="1" x14ac:dyDescent="0.2">
      <c r="A61" s="54" t="s">
        <v>239</v>
      </c>
      <c r="G61" s="53"/>
      <c r="H61" s="207">
        <v>11</v>
      </c>
    </row>
    <row r="62" spans="1:9" ht="12.75" customHeight="1" x14ac:dyDescent="0.2">
      <c r="A62" s="54" t="s">
        <v>240</v>
      </c>
      <c r="G62" s="53"/>
      <c r="H62" s="200"/>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6" display="Tilbake til innholdsfortegnelsen" xr:uid="{00000000-0004-0000-06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8"/>
  <sheetViews>
    <sheetView showGridLines="0" showRowColHeaders="0" zoomScaleNormal="100" zoomScaleSheetLayoutView="75"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146</v>
      </c>
      <c r="B4" s="5"/>
      <c r="C4" s="5"/>
      <c r="D4" s="5"/>
      <c r="E4" s="5"/>
      <c r="F4" s="5"/>
      <c r="G4" s="5"/>
      <c r="H4" s="6"/>
    </row>
    <row r="5" spans="1:8" x14ac:dyDescent="0.2">
      <c r="A5" s="7"/>
      <c r="B5" s="8"/>
      <c r="C5" s="9"/>
      <c r="D5" s="8"/>
      <c r="E5" s="10"/>
      <c r="F5" s="11"/>
      <c r="G5" s="202" t="s">
        <v>1</v>
      </c>
      <c r="H5" s="203"/>
    </row>
    <row r="6" spans="1:8" x14ac:dyDescent="0.2">
      <c r="A6" s="12"/>
      <c r="B6" s="13"/>
      <c r="C6" s="14" t="s">
        <v>232</v>
      </c>
      <c r="D6" s="15" t="s">
        <v>233</v>
      </c>
      <c r="E6" s="15" t="s">
        <v>234</v>
      </c>
      <c r="F6" s="16"/>
      <c r="G6" s="17" t="s">
        <v>235</v>
      </c>
      <c r="H6" s="18" t="s">
        <v>236</v>
      </c>
    </row>
    <row r="7" spans="1:8" ht="12.75" customHeight="1" x14ac:dyDescent="0.2">
      <c r="A7" s="204" t="s">
        <v>26</v>
      </c>
      <c r="B7" s="19" t="s">
        <v>3</v>
      </c>
      <c r="C7" s="20">
        <v>908662.80747384159</v>
      </c>
      <c r="D7" s="20">
        <v>881354.73572496267</v>
      </c>
      <c r="E7" s="21">
        <v>889113.99705921637</v>
      </c>
      <c r="F7" s="22" t="s">
        <v>237</v>
      </c>
      <c r="G7" s="23">
        <v>-2.1513822568541769</v>
      </c>
      <c r="H7" s="24">
        <v>0.88037892346164881</v>
      </c>
    </row>
    <row r="8" spans="1:8" ht="12.75" customHeight="1" x14ac:dyDescent="0.2">
      <c r="A8" s="205"/>
      <c r="B8" s="25" t="s">
        <v>238</v>
      </c>
      <c r="C8" s="26">
        <v>468298.80239162932</v>
      </c>
      <c r="D8" s="26">
        <v>463766.99701046338</v>
      </c>
      <c r="E8" s="26">
        <v>464596.61337817641</v>
      </c>
      <c r="F8" s="27"/>
      <c r="G8" s="28">
        <v>-0.79056128150352833</v>
      </c>
      <c r="H8" s="29">
        <v>0.17888646088680105</v>
      </c>
    </row>
    <row r="9" spans="1:8" x14ac:dyDescent="0.2">
      <c r="A9" s="30" t="s">
        <v>34</v>
      </c>
      <c r="B9" s="31" t="s">
        <v>3</v>
      </c>
      <c r="C9" s="20">
        <v>10416.3024</v>
      </c>
      <c r="D9" s="20">
        <v>10149.056400000001</v>
      </c>
      <c r="E9" s="21">
        <v>7567.9375920965922</v>
      </c>
      <c r="F9" s="22" t="s">
        <v>237</v>
      </c>
      <c r="G9" s="32">
        <v>-27.345258408621163</v>
      </c>
      <c r="H9" s="33">
        <v>-25.432106258700159</v>
      </c>
    </row>
    <row r="10" spans="1:8" x14ac:dyDescent="0.2">
      <c r="A10" s="34"/>
      <c r="B10" s="25" t="s">
        <v>238</v>
      </c>
      <c r="C10" s="26">
        <v>4871.8796000000002</v>
      </c>
      <c r="D10" s="26">
        <v>6291.5</v>
      </c>
      <c r="E10" s="26">
        <v>4232.3735999999999</v>
      </c>
      <c r="F10" s="27"/>
      <c r="G10" s="35">
        <v>-13.126473815157496</v>
      </c>
      <c r="H10" s="29">
        <v>-32.72870380672336</v>
      </c>
    </row>
    <row r="11" spans="1:8" x14ac:dyDescent="0.2">
      <c r="A11" s="30" t="s">
        <v>35</v>
      </c>
      <c r="B11" s="31" t="s">
        <v>3</v>
      </c>
      <c r="C11" s="20">
        <v>3667.3041920000001</v>
      </c>
      <c r="D11" s="20">
        <v>3469.444512</v>
      </c>
      <c r="E11" s="21">
        <v>2909.3676745519579</v>
      </c>
      <c r="F11" s="22" t="s">
        <v>237</v>
      </c>
      <c r="G11" s="37">
        <v>-20.667402477859198</v>
      </c>
      <c r="H11" s="33">
        <v>-16.143127106107826</v>
      </c>
    </row>
    <row r="12" spans="1:8" x14ac:dyDescent="0.2">
      <c r="A12" s="34"/>
      <c r="B12" s="25" t="s">
        <v>238</v>
      </c>
      <c r="C12" s="26">
        <v>1806.3503679999999</v>
      </c>
      <c r="D12" s="26">
        <v>1702.4</v>
      </c>
      <c r="E12" s="26">
        <v>1429.3898879999999</v>
      </c>
      <c r="F12" s="27"/>
      <c r="G12" s="28">
        <v>-20.868624751762439</v>
      </c>
      <c r="H12" s="29">
        <v>-16.036778195488736</v>
      </c>
    </row>
    <row r="13" spans="1:8" x14ac:dyDescent="0.2">
      <c r="A13" s="30" t="s">
        <v>36</v>
      </c>
      <c r="B13" s="31" t="s">
        <v>3</v>
      </c>
      <c r="C13" s="20">
        <v>166654.99402666665</v>
      </c>
      <c r="D13" s="20">
        <v>163221.03962666666</v>
      </c>
      <c r="E13" s="21">
        <v>141937.04258459626</v>
      </c>
      <c r="F13" s="22" t="s">
        <v>237</v>
      </c>
      <c r="G13" s="23">
        <v>-14.831809623487942</v>
      </c>
      <c r="H13" s="24">
        <v>-13.039983748880061</v>
      </c>
    </row>
    <row r="14" spans="1:8" x14ac:dyDescent="0.2">
      <c r="A14" s="34"/>
      <c r="B14" s="25" t="s">
        <v>238</v>
      </c>
      <c r="C14" s="26">
        <v>85061.430773333326</v>
      </c>
      <c r="D14" s="26">
        <v>84585.333333333343</v>
      </c>
      <c r="E14" s="26">
        <v>73181.612373333337</v>
      </c>
      <c r="F14" s="27"/>
      <c r="G14" s="38">
        <v>-13.966163385679025</v>
      </c>
      <c r="H14" s="24">
        <v>-13.48191289270008</v>
      </c>
    </row>
    <row r="15" spans="1:8" x14ac:dyDescent="0.2">
      <c r="A15" s="30" t="s">
        <v>18</v>
      </c>
      <c r="B15" s="31" t="s">
        <v>3</v>
      </c>
      <c r="C15" s="20">
        <v>3467.2172799999998</v>
      </c>
      <c r="D15" s="20">
        <v>3303.7460799999999</v>
      </c>
      <c r="E15" s="21">
        <v>6595.1329557025347</v>
      </c>
      <c r="F15" s="22" t="s">
        <v>237</v>
      </c>
      <c r="G15" s="37">
        <v>90.214008038819372</v>
      </c>
      <c r="H15" s="33">
        <v>99.625903323131155</v>
      </c>
    </row>
    <row r="16" spans="1:8" x14ac:dyDescent="0.2">
      <c r="A16" s="34"/>
      <c r="B16" s="25" t="s">
        <v>238</v>
      </c>
      <c r="C16" s="26">
        <v>1677.39312</v>
      </c>
      <c r="D16" s="26">
        <v>1631</v>
      </c>
      <c r="E16" s="26">
        <v>3233.8499200000001</v>
      </c>
      <c r="F16" s="27"/>
      <c r="G16" s="28">
        <v>92.790222008302976</v>
      </c>
      <c r="H16" s="29">
        <v>98.274060085836936</v>
      </c>
    </row>
    <row r="17" spans="1:9" x14ac:dyDescent="0.2">
      <c r="A17" s="30" t="s">
        <v>37</v>
      </c>
      <c r="B17" s="31" t="s">
        <v>3</v>
      </c>
      <c r="C17" s="20">
        <v>2949.9562879999999</v>
      </c>
      <c r="D17" s="20">
        <v>2790.166768</v>
      </c>
      <c r="E17" s="21">
        <v>2553.3146916006654</v>
      </c>
      <c r="F17" s="22" t="s">
        <v>237</v>
      </c>
      <c r="G17" s="37">
        <v>-13.445677077074521</v>
      </c>
      <c r="H17" s="33">
        <v>-8.4888143287976732</v>
      </c>
    </row>
    <row r="18" spans="1:9" x14ac:dyDescent="0.2">
      <c r="A18" s="34"/>
      <c r="B18" s="25" t="s">
        <v>238</v>
      </c>
      <c r="C18" s="26">
        <v>1290.0255520000001</v>
      </c>
      <c r="D18" s="26">
        <v>1407.1000000000001</v>
      </c>
      <c r="E18" s="26">
        <v>1225.084832</v>
      </c>
      <c r="F18" s="27"/>
      <c r="G18" s="28">
        <v>-5.0340646275818983</v>
      </c>
      <c r="H18" s="29">
        <v>-12.935482055291033</v>
      </c>
    </row>
    <row r="19" spans="1:9" x14ac:dyDescent="0.2">
      <c r="A19" s="30" t="s">
        <v>38</v>
      </c>
      <c r="B19" s="31" t="s">
        <v>3</v>
      </c>
      <c r="C19" s="20">
        <v>4901.1736533333333</v>
      </c>
      <c r="D19" s="20">
        <v>5614.7408533333328</v>
      </c>
      <c r="E19" s="21">
        <v>4970.7948752743268</v>
      </c>
      <c r="F19" s="22" t="s">
        <v>237</v>
      </c>
      <c r="G19" s="23">
        <v>1.4205010241504823</v>
      </c>
      <c r="H19" s="24">
        <v>-11.468845933943882</v>
      </c>
    </row>
    <row r="20" spans="1:9" x14ac:dyDescent="0.2">
      <c r="A20" s="30"/>
      <c r="B20" s="25" t="s">
        <v>238</v>
      </c>
      <c r="C20" s="26">
        <v>2162.5839466666666</v>
      </c>
      <c r="D20" s="26">
        <v>2878.666666666667</v>
      </c>
      <c r="E20" s="26">
        <v>2417.9831466666665</v>
      </c>
      <c r="F20" s="27"/>
      <c r="G20" s="38">
        <v>11.809909178030438</v>
      </c>
      <c r="H20" s="24">
        <v>-16.003364520611413</v>
      </c>
    </row>
    <row r="21" spans="1:9" x14ac:dyDescent="0.2">
      <c r="A21" s="39" t="s">
        <v>39</v>
      </c>
      <c r="B21" s="31" t="s">
        <v>3</v>
      </c>
      <c r="C21" s="20">
        <v>255583.64672000002</v>
      </c>
      <c r="D21" s="20">
        <v>246464.55791999999</v>
      </c>
      <c r="E21" s="21">
        <v>268866.70255273965</v>
      </c>
      <c r="F21" s="22" t="s">
        <v>237</v>
      </c>
      <c r="G21" s="37">
        <v>5.1971462193321116</v>
      </c>
      <c r="H21" s="33">
        <v>9.0893980139778137</v>
      </c>
    </row>
    <row r="22" spans="1:9" x14ac:dyDescent="0.2">
      <c r="A22" s="34"/>
      <c r="B22" s="25" t="s">
        <v>238</v>
      </c>
      <c r="C22" s="26">
        <v>135595.26287999999</v>
      </c>
      <c r="D22" s="26">
        <v>133424</v>
      </c>
      <c r="E22" s="26">
        <v>144568.64608000001</v>
      </c>
      <c r="F22" s="27"/>
      <c r="G22" s="28">
        <v>6.6177704216269859</v>
      </c>
      <c r="H22" s="29">
        <v>8.3528046528360704</v>
      </c>
    </row>
    <row r="23" spans="1:9" x14ac:dyDescent="0.2">
      <c r="A23" s="39" t="s">
        <v>40</v>
      </c>
      <c r="B23" s="31" t="s">
        <v>3</v>
      </c>
      <c r="C23" s="20">
        <v>194930.2096</v>
      </c>
      <c r="D23" s="20">
        <v>192266.22560000001</v>
      </c>
      <c r="E23" s="21">
        <v>190136.51272620543</v>
      </c>
      <c r="F23" s="22" t="s">
        <v>237</v>
      </c>
      <c r="G23" s="23">
        <v>-2.4591862306162398</v>
      </c>
      <c r="H23" s="24">
        <v>-1.1076895420131336</v>
      </c>
    </row>
    <row r="24" spans="1:9" x14ac:dyDescent="0.2">
      <c r="A24" s="34"/>
      <c r="B24" s="25" t="s">
        <v>238</v>
      </c>
      <c r="C24" s="26">
        <v>103167.5184</v>
      </c>
      <c r="D24" s="26">
        <v>104440</v>
      </c>
      <c r="E24" s="26">
        <v>102383.4944</v>
      </c>
      <c r="F24" s="27"/>
      <c r="G24" s="38">
        <v>-0.75995236888435613</v>
      </c>
      <c r="H24" s="24">
        <v>-1.9690785139793263</v>
      </c>
    </row>
    <row r="25" spans="1:9" x14ac:dyDescent="0.2">
      <c r="A25" s="30" t="s">
        <v>41</v>
      </c>
      <c r="B25" s="31" t="s">
        <v>3</v>
      </c>
      <c r="C25" s="20">
        <v>321381.55839999998</v>
      </c>
      <c r="D25" s="20">
        <v>333427.1974</v>
      </c>
      <c r="E25" s="21">
        <v>318083.19728851353</v>
      </c>
      <c r="F25" s="22" t="s">
        <v>237</v>
      </c>
      <c r="G25" s="37">
        <v>-1.0263069007155678</v>
      </c>
      <c r="H25" s="33">
        <v>-4.6019041731256323</v>
      </c>
    </row>
    <row r="26" spans="1:9" x14ac:dyDescent="0.2">
      <c r="A26" s="34"/>
      <c r="B26" s="25" t="s">
        <v>238</v>
      </c>
      <c r="C26" s="26">
        <v>161604.57860000001</v>
      </c>
      <c r="D26" s="26">
        <v>162360.75</v>
      </c>
      <c r="E26" s="26">
        <v>156538.8076</v>
      </c>
      <c r="F26" s="27"/>
      <c r="G26" s="28">
        <v>-3.1346704678081494</v>
      </c>
      <c r="H26" s="29">
        <v>-3.5858065449931757</v>
      </c>
    </row>
    <row r="27" spans="1:9" x14ac:dyDescent="0.2">
      <c r="A27" s="30" t="s">
        <v>24</v>
      </c>
      <c r="B27" s="31" t="s">
        <v>3</v>
      </c>
      <c r="C27" s="20">
        <v>183511.47306666666</v>
      </c>
      <c r="D27" s="20">
        <v>176584.81706666667</v>
      </c>
      <c r="E27" s="21">
        <v>178554.7052403439</v>
      </c>
      <c r="F27" s="22" t="s">
        <v>237</v>
      </c>
      <c r="G27" s="23">
        <v>-2.7010669924283377</v>
      </c>
      <c r="H27" s="24">
        <v>1.1155478746134264</v>
      </c>
    </row>
    <row r="28" spans="1:9" ht="13.5" thickBot="1" x14ac:dyDescent="0.25">
      <c r="A28" s="56"/>
      <c r="B28" s="42" t="s">
        <v>238</v>
      </c>
      <c r="C28" s="43">
        <v>87998.678933333329</v>
      </c>
      <c r="D28" s="43">
        <v>87245.333333333343</v>
      </c>
      <c r="E28" s="43">
        <v>87335.66293333334</v>
      </c>
      <c r="F28" s="44"/>
      <c r="G28" s="57">
        <v>-0.75343858343860859</v>
      </c>
      <c r="H28" s="46">
        <v>0.10353516520463302</v>
      </c>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33</v>
      </c>
      <c r="B32" s="5"/>
      <c r="C32" s="5"/>
      <c r="D32" s="5"/>
      <c r="E32" s="5"/>
      <c r="F32" s="5"/>
      <c r="G32" s="5"/>
      <c r="H32" s="6"/>
    </row>
    <row r="33" spans="1:8" x14ac:dyDescent="0.2">
      <c r="A33" s="7"/>
      <c r="B33" s="8"/>
      <c r="C33" s="208" t="s">
        <v>16</v>
      </c>
      <c r="D33" s="202"/>
      <c r="E33" s="202"/>
      <c r="F33" s="209"/>
      <c r="G33" s="202" t="s">
        <v>1</v>
      </c>
      <c r="H33" s="203"/>
    </row>
    <row r="34" spans="1:8" x14ac:dyDescent="0.2">
      <c r="A34" s="12"/>
      <c r="B34" s="13"/>
      <c r="C34" s="14" t="s">
        <v>232</v>
      </c>
      <c r="D34" s="15" t="s">
        <v>233</v>
      </c>
      <c r="E34" s="15" t="s">
        <v>234</v>
      </c>
      <c r="F34" s="16"/>
      <c r="G34" s="17" t="s">
        <v>235</v>
      </c>
      <c r="H34" s="18" t="s">
        <v>236</v>
      </c>
    </row>
    <row r="35" spans="1:8" ht="12.75" customHeight="1" x14ac:dyDescent="0.2">
      <c r="A35" s="204" t="s">
        <v>26</v>
      </c>
      <c r="B35" s="19" t="s">
        <v>3</v>
      </c>
      <c r="C35" s="80">
        <v>15161.339619238015</v>
      </c>
      <c r="D35" s="80">
        <v>15832.677050750513</v>
      </c>
      <c r="E35" s="83">
        <v>15337.804158429484</v>
      </c>
      <c r="F35" s="22" t="s">
        <v>237</v>
      </c>
      <c r="G35" s="23">
        <v>1.1639112612948423</v>
      </c>
      <c r="H35" s="24">
        <v>-3.1256425602237101</v>
      </c>
    </row>
    <row r="36" spans="1:8" ht="12.75" customHeight="1" x14ac:dyDescent="0.2">
      <c r="A36" s="205"/>
      <c r="B36" s="25" t="s">
        <v>238</v>
      </c>
      <c r="C36" s="82">
        <v>7698.8709484340898</v>
      </c>
      <c r="D36" s="82">
        <v>8046.5419179562896</v>
      </c>
      <c r="E36" s="82">
        <v>7792.8489512579672</v>
      </c>
      <c r="F36" s="27"/>
      <c r="G36" s="28">
        <v>1.2206725304700967</v>
      </c>
      <c r="H36" s="29">
        <v>-3.1528197986788911</v>
      </c>
    </row>
    <row r="37" spans="1:8" x14ac:dyDescent="0.2">
      <c r="A37" s="30" t="s">
        <v>34</v>
      </c>
      <c r="B37" s="31" t="s">
        <v>3</v>
      </c>
      <c r="C37" s="84">
        <v>1157.1966798513122</v>
      </c>
      <c r="D37" s="84">
        <v>1290.8265800279776</v>
      </c>
      <c r="E37" s="83">
        <v>1123.4859591933371</v>
      </c>
      <c r="F37" s="22" t="s">
        <v>237</v>
      </c>
      <c r="G37" s="32">
        <v>-2.9131366555862002</v>
      </c>
      <c r="H37" s="33">
        <v>-12.963834447150418</v>
      </c>
    </row>
    <row r="38" spans="1:8" x14ac:dyDescent="0.2">
      <c r="A38" s="34"/>
      <c r="B38" s="25" t="s">
        <v>238</v>
      </c>
      <c r="C38" s="82">
        <v>627.70779106913506</v>
      </c>
      <c r="D38" s="82">
        <v>749.06562014091548</v>
      </c>
      <c r="E38" s="82">
        <v>637.13450385757346</v>
      </c>
      <c r="F38" s="27"/>
      <c r="G38" s="35">
        <v>1.5017676891316682</v>
      </c>
      <c r="H38" s="29">
        <v>-14.942765129480293</v>
      </c>
    </row>
    <row r="39" spans="1:8" x14ac:dyDescent="0.2">
      <c r="A39" s="30" t="s">
        <v>35</v>
      </c>
      <c r="B39" s="31" t="s">
        <v>3</v>
      </c>
      <c r="C39" s="84">
        <v>43.881944022192911</v>
      </c>
      <c r="D39" s="84">
        <v>50.117116598413013</v>
      </c>
      <c r="E39" s="83">
        <v>55.847784845318102</v>
      </c>
      <c r="F39" s="22" t="s">
        <v>237</v>
      </c>
      <c r="G39" s="37">
        <v>27.268255975791703</v>
      </c>
      <c r="H39" s="33">
        <v>11.43455297483446</v>
      </c>
    </row>
    <row r="40" spans="1:8" x14ac:dyDescent="0.2">
      <c r="A40" s="34"/>
      <c r="B40" s="25" t="s">
        <v>238</v>
      </c>
      <c r="C40" s="82">
        <v>26.955932858509069</v>
      </c>
      <c r="D40" s="82">
        <v>29.075764799209296</v>
      </c>
      <c r="E40" s="82">
        <v>33.011774154702081</v>
      </c>
      <c r="F40" s="27"/>
      <c r="G40" s="28">
        <v>22.465708487923422</v>
      </c>
      <c r="H40" s="29">
        <v>13.537079360333195</v>
      </c>
    </row>
    <row r="41" spans="1:8" x14ac:dyDescent="0.2">
      <c r="A41" s="30" t="s">
        <v>36</v>
      </c>
      <c r="B41" s="31" t="s">
        <v>3</v>
      </c>
      <c r="C41" s="84">
        <v>2877.4410523838942</v>
      </c>
      <c r="D41" s="84">
        <v>2902.8218499061213</v>
      </c>
      <c r="E41" s="83">
        <v>2501.6621325138403</v>
      </c>
      <c r="F41" s="22" t="s">
        <v>237</v>
      </c>
      <c r="G41" s="23">
        <v>-13.059482819247677</v>
      </c>
      <c r="H41" s="24">
        <v>-13.819646472802134</v>
      </c>
    </row>
    <row r="42" spans="1:8" x14ac:dyDescent="0.2">
      <c r="A42" s="34"/>
      <c r="B42" s="25" t="s">
        <v>238</v>
      </c>
      <c r="C42" s="82">
        <v>1487.3297080513819</v>
      </c>
      <c r="D42" s="82">
        <v>1447.4257961278433</v>
      </c>
      <c r="E42" s="82">
        <v>1262.2653719910588</v>
      </c>
      <c r="F42" s="27"/>
      <c r="G42" s="38">
        <v>-15.132107887173859</v>
      </c>
      <c r="H42" s="24">
        <v>-12.792394928439592</v>
      </c>
    </row>
    <row r="43" spans="1:8" x14ac:dyDescent="0.2">
      <c r="A43" s="30" t="s">
        <v>18</v>
      </c>
      <c r="B43" s="31" t="s">
        <v>3</v>
      </c>
      <c r="C43" s="84">
        <v>278.09246904358497</v>
      </c>
      <c r="D43" s="84">
        <v>266.32922584417429</v>
      </c>
      <c r="E43" s="83">
        <v>499.2079873397899</v>
      </c>
      <c r="F43" s="22" t="s">
        <v>237</v>
      </c>
      <c r="G43" s="37">
        <v>79.511508908049535</v>
      </c>
      <c r="H43" s="33">
        <v>87.440182637661366</v>
      </c>
    </row>
    <row r="44" spans="1:8" x14ac:dyDescent="0.2">
      <c r="A44" s="34"/>
      <c r="B44" s="25" t="s">
        <v>238</v>
      </c>
      <c r="C44" s="82">
        <v>139.06257217275049</v>
      </c>
      <c r="D44" s="82">
        <v>145.16111418247911</v>
      </c>
      <c r="E44" s="82">
        <v>264.16874485668859</v>
      </c>
      <c r="F44" s="27"/>
      <c r="G44" s="28">
        <v>89.963942654911449</v>
      </c>
      <c r="H44" s="29">
        <v>81.983133943576235</v>
      </c>
    </row>
    <row r="45" spans="1:8" x14ac:dyDescent="0.2">
      <c r="A45" s="30" t="s">
        <v>37</v>
      </c>
      <c r="B45" s="31" t="s">
        <v>3</v>
      </c>
      <c r="C45" s="84">
        <v>121.77996405712666</v>
      </c>
      <c r="D45" s="84">
        <v>134.5963927207346</v>
      </c>
      <c r="E45" s="83">
        <v>109.27373711309303</v>
      </c>
      <c r="F45" s="22" t="s">
        <v>237</v>
      </c>
      <c r="G45" s="37">
        <v>-10.269527537524141</v>
      </c>
      <c r="H45" s="33">
        <v>-18.813769890684895</v>
      </c>
    </row>
    <row r="46" spans="1:8" x14ac:dyDescent="0.2">
      <c r="A46" s="34"/>
      <c r="B46" s="25" t="s">
        <v>238</v>
      </c>
      <c r="C46" s="82">
        <v>50.443553641112764</v>
      </c>
      <c r="D46" s="82">
        <v>69.410516106018875</v>
      </c>
      <c r="E46" s="82">
        <v>52.09751582292914</v>
      </c>
      <c r="F46" s="27"/>
      <c r="G46" s="28">
        <v>3.278837556893194</v>
      </c>
      <c r="H46" s="29">
        <v>-24.942906715526419</v>
      </c>
    </row>
    <row r="47" spans="1:8" x14ac:dyDescent="0.2">
      <c r="A47" s="30" t="s">
        <v>38</v>
      </c>
      <c r="B47" s="31" t="s">
        <v>3</v>
      </c>
      <c r="C47" s="84">
        <v>96.395796485767377</v>
      </c>
      <c r="D47" s="84">
        <v>126.50901799240218</v>
      </c>
      <c r="E47" s="83">
        <v>101.04593409553227</v>
      </c>
      <c r="F47" s="22" t="s">
        <v>237</v>
      </c>
      <c r="G47" s="23">
        <v>4.8240045513307024</v>
      </c>
      <c r="H47" s="24">
        <v>-20.127485218800103</v>
      </c>
    </row>
    <row r="48" spans="1:8" x14ac:dyDescent="0.2">
      <c r="A48" s="30"/>
      <c r="B48" s="25" t="s">
        <v>238</v>
      </c>
      <c r="C48" s="82">
        <v>42.835532346140099</v>
      </c>
      <c r="D48" s="82">
        <v>65.879526151365894</v>
      </c>
      <c r="E48" s="82">
        <v>49.768255429358703</v>
      </c>
      <c r="F48" s="27"/>
      <c r="G48" s="38">
        <v>16.184514825676757</v>
      </c>
      <c r="H48" s="24">
        <v>-24.455656655741066</v>
      </c>
    </row>
    <row r="49" spans="1:9" x14ac:dyDescent="0.2">
      <c r="A49" s="39" t="s">
        <v>39</v>
      </c>
      <c r="B49" s="31" t="s">
        <v>3</v>
      </c>
      <c r="C49" s="84">
        <v>1617.9421538693198</v>
      </c>
      <c r="D49" s="84">
        <v>1593.2205910805933</v>
      </c>
      <c r="E49" s="83">
        <v>1749.9462523566724</v>
      </c>
      <c r="F49" s="22" t="s">
        <v>237</v>
      </c>
      <c r="G49" s="37">
        <v>8.1587650196061787</v>
      </c>
      <c r="H49" s="33">
        <v>9.8370346299491871</v>
      </c>
    </row>
    <row r="50" spans="1:9" x14ac:dyDescent="0.2">
      <c r="A50" s="34"/>
      <c r="B50" s="25" t="s">
        <v>238</v>
      </c>
      <c r="C50" s="82">
        <v>812.7542031483182</v>
      </c>
      <c r="D50" s="82">
        <v>818.78967411403482</v>
      </c>
      <c r="E50" s="82">
        <v>892.47476714259233</v>
      </c>
      <c r="F50" s="27"/>
      <c r="G50" s="28">
        <v>9.8086929216072036</v>
      </c>
      <c r="H50" s="29">
        <v>8.9992699417329476</v>
      </c>
    </row>
    <row r="51" spans="1:9" x14ac:dyDescent="0.2">
      <c r="A51" s="39" t="s">
        <v>40</v>
      </c>
      <c r="B51" s="31" t="s">
        <v>3</v>
      </c>
      <c r="C51" s="84">
        <v>810.08675183774267</v>
      </c>
      <c r="D51" s="84">
        <v>863.94073953695624</v>
      </c>
      <c r="E51" s="83">
        <v>843.43931369938707</v>
      </c>
      <c r="F51" s="22" t="s">
        <v>237</v>
      </c>
      <c r="G51" s="23">
        <v>4.1171592778158157</v>
      </c>
      <c r="H51" s="24">
        <v>-2.3730129740793586</v>
      </c>
    </row>
    <row r="52" spans="1:9" x14ac:dyDescent="0.2">
      <c r="A52" s="34"/>
      <c r="B52" s="25" t="s">
        <v>238</v>
      </c>
      <c r="C52" s="82">
        <v>396.04442313619967</v>
      </c>
      <c r="D52" s="82">
        <v>424.30463450776983</v>
      </c>
      <c r="E52" s="82">
        <v>413.60537468702853</v>
      </c>
      <c r="F52" s="27"/>
      <c r="G52" s="38">
        <v>4.4340863107646129</v>
      </c>
      <c r="H52" s="24">
        <v>-2.5215986229218004</v>
      </c>
    </row>
    <row r="53" spans="1:9" x14ac:dyDescent="0.2">
      <c r="A53" s="30" t="s">
        <v>41</v>
      </c>
      <c r="B53" s="31" t="s">
        <v>3</v>
      </c>
      <c r="C53" s="84">
        <v>7311.0329433679635</v>
      </c>
      <c r="D53" s="84">
        <v>7804.6326024530817</v>
      </c>
      <c r="E53" s="83">
        <v>7351.2856716863589</v>
      </c>
      <c r="F53" s="22" t="s">
        <v>237</v>
      </c>
      <c r="G53" s="37">
        <v>0.55057511886758448</v>
      </c>
      <c r="H53" s="33">
        <v>-5.8086902210391145</v>
      </c>
    </row>
    <row r="54" spans="1:9" x14ac:dyDescent="0.2">
      <c r="A54" s="34"/>
      <c r="B54" s="25" t="s">
        <v>238</v>
      </c>
      <c r="C54" s="82">
        <v>3715.7998075899504</v>
      </c>
      <c r="D54" s="82">
        <v>3870.8740176722463</v>
      </c>
      <c r="E54" s="82">
        <v>3675.6158107062133</v>
      </c>
      <c r="F54" s="27"/>
      <c r="G54" s="28">
        <v>-1.0814360020595473</v>
      </c>
      <c r="H54" s="29">
        <v>-5.044292479543202</v>
      </c>
    </row>
    <row r="55" spans="1:9" x14ac:dyDescent="0.2">
      <c r="A55" s="30" t="s">
        <v>24</v>
      </c>
      <c r="B55" s="31" t="s">
        <v>3</v>
      </c>
      <c r="C55" s="84">
        <v>847.48986431911158</v>
      </c>
      <c r="D55" s="84">
        <v>799.68293459006009</v>
      </c>
      <c r="E55" s="83">
        <v>1002.9483897143433</v>
      </c>
      <c r="F55" s="22" t="s">
        <v>237</v>
      </c>
      <c r="G55" s="23">
        <v>18.343408215286445</v>
      </c>
      <c r="H55" s="24">
        <v>25.418255952714915</v>
      </c>
    </row>
    <row r="56" spans="1:9" ht="13.5" thickBot="1" x14ac:dyDescent="0.25">
      <c r="A56" s="56"/>
      <c r="B56" s="42" t="s">
        <v>238</v>
      </c>
      <c r="C56" s="86">
        <v>399.93742442059369</v>
      </c>
      <c r="D56" s="86">
        <v>426.55525415440644</v>
      </c>
      <c r="E56" s="86">
        <v>512.70683260982105</v>
      </c>
      <c r="F56" s="44"/>
      <c r="G56" s="57">
        <v>28.196763119280774</v>
      </c>
      <c r="H56" s="46">
        <v>20.19705011633242</v>
      </c>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239</v>
      </c>
      <c r="H61" s="199">
        <v>12</v>
      </c>
    </row>
    <row r="62" spans="1:9" ht="12.75" customHeight="1" x14ac:dyDescent="0.2">
      <c r="A62" s="54" t="s">
        <v>240</v>
      </c>
      <c r="H62" s="200"/>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8" display="Tilbake til innholdsfortegnelsen" xr:uid="{00000000-0004-0000-07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8"/>
  <sheetViews>
    <sheetView showGridLines="0" showRowColHeaders="0" zoomScaleNormal="100" zoomScaleSheetLayoutView="75"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
      <c r="A3" s="3"/>
      <c r="B3" s="2"/>
      <c r="C3" s="2"/>
      <c r="D3" s="2"/>
      <c r="E3" s="2"/>
      <c r="F3" s="2"/>
      <c r="G3" s="2"/>
    </row>
    <row r="4" spans="1:8" ht="16.5" thickBot="1" x14ac:dyDescent="0.3">
      <c r="A4" s="4" t="s">
        <v>147</v>
      </c>
      <c r="B4" s="5"/>
      <c r="C4" s="5"/>
      <c r="D4" s="5"/>
      <c r="E4" s="5"/>
      <c r="F4" s="5"/>
      <c r="G4" s="5"/>
      <c r="H4" s="6"/>
    </row>
    <row r="5" spans="1:8" x14ac:dyDescent="0.2">
      <c r="A5" s="7"/>
      <c r="B5" s="8"/>
      <c r="C5" s="9"/>
      <c r="D5" s="8"/>
      <c r="E5" s="10"/>
      <c r="F5" s="11"/>
      <c r="G5" s="202" t="s">
        <v>1</v>
      </c>
      <c r="H5" s="203"/>
    </row>
    <row r="6" spans="1:8" x14ac:dyDescent="0.2">
      <c r="A6" s="12"/>
      <c r="B6" s="13"/>
      <c r="C6" s="14" t="s">
        <v>232</v>
      </c>
      <c r="D6" s="15" t="s">
        <v>233</v>
      </c>
      <c r="E6" s="15" t="s">
        <v>234</v>
      </c>
      <c r="F6" s="16"/>
      <c r="G6" s="17" t="s">
        <v>235</v>
      </c>
      <c r="H6" s="18" t="s">
        <v>236</v>
      </c>
    </row>
    <row r="7" spans="1:8" x14ac:dyDescent="0.2">
      <c r="A7" s="204" t="s">
        <v>17</v>
      </c>
      <c r="B7" s="19" t="s">
        <v>3</v>
      </c>
      <c r="C7" s="20">
        <v>401911.93909904256</v>
      </c>
      <c r="D7" s="20">
        <v>436422.0568025253</v>
      </c>
      <c r="E7" s="21">
        <v>481134.70391903311</v>
      </c>
      <c r="F7" s="22" t="s">
        <v>237</v>
      </c>
      <c r="G7" s="23">
        <v>19.711473363439396</v>
      </c>
      <c r="H7" s="24">
        <v>10.245276658127224</v>
      </c>
    </row>
    <row r="8" spans="1:8" x14ac:dyDescent="0.2">
      <c r="A8" s="205"/>
      <c r="B8" s="25" t="s">
        <v>238</v>
      </c>
      <c r="C8" s="26">
        <v>170352.54489963202</v>
      </c>
      <c r="D8" s="26">
        <v>202199.83768464744</v>
      </c>
      <c r="E8" s="26">
        <v>216206.78834397183</v>
      </c>
      <c r="F8" s="27"/>
      <c r="G8" s="28">
        <v>26.917263532139259</v>
      </c>
      <c r="H8" s="29">
        <v>6.9272808621981881</v>
      </c>
    </row>
    <row r="9" spans="1:8" x14ac:dyDescent="0.2">
      <c r="A9" s="30" t="s">
        <v>18</v>
      </c>
      <c r="B9" s="31" t="s">
        <v>3</v>
      </c>
      <c r="C9" s="20">
        <v>24841.406678260872</v>
      </c>
      <c r="D9" s="20">
        <v>31193.199773913042</v>
      </c>
      <c r="E9" s="21">
        <v>30845.270865386363</v>
      </c>
      <c r="F9" s="22" t="s">
        <v>237</v>
      </c>
      <c r="G9" s="32">
        <v>24.168777013660716</v>
      </c>
      <c r="H9" s="33">
        <v>-1.1153998661517619</v>
      </c>
    </row>
    <row r="10" spans="1:8" x14ac:dyDescent="0.2">
      <c r="A10" s="34"/>
      <c r="B10" s="25" t="s">
        <v>238</v>
      </c>
      <c r="C10" s="26">
        <v>10033.357495652173</v>
      </c>
      <c r="D10" s="26">
        <v>12475.858356521738</v>
      </c>
      <c r="E10" s="26">
        <v>12376.969608294783</v>
      </c>
      <c r="F10" s="27"/>
      <c r="G10" s="35">
        <v>23.358204007563614</v>
      </c>
      <c r="H10" s="29">
        <v>-0.79264083801704999</v>
      </c>
    </row>
    <row r="11" spans="1:8" x14ac:dyDescent="0.2">
      <c r="A11" s="30" t="s">
        <v>19</v>
      </c>
      <c r="B11" s="31" t="s">
        <v>3</v>
      </c>
      <c r="C11" s="20">
        <v>69858.022260869562</v>
      </c>
      <c r="D11" s="20">
        <v>70509.665913043485</v>
      </c>
      <c r="E11" s="21">
        <v>69295.59624989728</v>
      </c>
      <c r="F11" s="22" t="s">
        <v>237</v>
      </c>
      <c r="G11" s="37">
        <v>-0.80509867409647029</v>
      </c>
      <c r="H11" s="33">
        <v>-1.7218485542726256</v>
      </c>
    </row>
    <row r="12" spans="1:8" x14ac:dyDescent="0.2">
      <c r="A12" s="34"/>
      <c r="B12" s="25" t="s">
        <v>238</v>
      </c>
      <c r="C12" s="26">
        <v>35590.191652173911</v>
      </c>
      <c r="D12" s="26">
        <v>32258.194521739133</v>
      </c>
      <c r="E12" s="26">
        <v>32818.565360982611</v>
      </c>
      <c r="F12" s="27"/>
      <c r="G12" s="28">
        <v>-7.7876127172302034</v>
      </c>
      <c r="H12" s="29">
        <v>1.737142600667994</v>
      </c>
    </row>
    <row r="13" spans="1:8" x14ac:dyDescent="0.2">
      <c r="A13" s="30" t="s">
        <v>20</v>
      </c>
      <c r="B13" s="31" t="s">
        <v>3</v>
      </c>
      <c r="C13" s="20">
        <v>29684.962981366458</v>
      </c>
      <c r="D13" s="20">
        <v>34331.50757763975</v>
      </c>
      <c r="E13" s="21">
        <v>35372.776255851582</v>
      </c>
      <c r="F13" s="22" t="s">
        <v>237</v>
      </c>
      <c r="G13" s="23">
        <v>19.160587392530772</v>
      </c>
      <c r="H13" s="24">
        <v>3.0329826788323686</v>
      </c>
    </row>
    <row r="14" spans="1:8" x14ac:dyDescent="0.2">
      <c r="A14" s="34"/>
      <c r="B14" s="25" t="s">
        <v>238</v>
      </c>
      <c r="C14" s="26">
        <v>13391.138881987577</v>
      </c>
      <c r="D14" s="26">
        <v>15643.568819875776</v>
      </c>
      <c r="E14" s="26">
        <v>16063.983505229815</v>
      </c>
      <c r="F14" s="27"/>
      <c r="G14" s="38">
        <v>19.959800632323237</v>
      </c>
      <c r="H14" s="24">
        <v>2.6874601965498215</v>
      </c>
    </row>
    <row r="15" spans="1:8" x14ac:dyDescent="0.2">
      <c r="A15" s="30" t="s">
        <v>21</v>
      </c>
      <c r="B15" s="31" t="s">
        <v>3</v>
      </c>
      <c r="C15" s="20">
        <v>4864.7808695652175</v>
      </c>
      <c r="D15" s="20">
        <v>5193.3147101449276</v>
      </c>
      <c r="E15" s="21">
        <v>6802.0499687056881</v>
      </c>
      <c r="F15" s="22" t="s">
        <v>237</v>
      </c>
      <c r="G15" s="37">
        <v>39.822330153867966</v>
      </c>
      <c r="H15" s="33">
        <v>30.977041607321837</v>
      </c>
    </row>
    <row r="16" spans="1:8" x14ac:dyDescent="0.2">
      <c r="A16" s="34"/>
      <c r="B16" s="25" t="s">
        <v>238</v>
      </c>
      <c r="C16" s="26">
        <v>2139.4988405797103</v>
      </c>
      <c r="D16" s="26">
        <v>2591.4159057971015</v>
      </c>
      <c r="E16" s="26">
        <v>3248.4118556920289</v>
      </c>
      <c r="F16" s="27"/>
      <c r="G16" s="28">
        <v>51.830503203818125</v>
      </c>
      <c r="H16" s="29">
        <v>25.352779089809601</v>
      </c>
    </row>
    <row r="17" spans="1:8" x14ac:dyDescent="0.2">
      <c r="A17" s="30" t="s">
        <v>22</v>
      </c>
      <c r="B17" s="31" t="s">
        <v>3</v>
      </c>
      <c r="C17" s="20">
        <v>8089.7808695652175</v>
      </c>
      <c r="D17" s="20">
        <v>7586.3147101449276</v>
      </c>
      <c r="E17" s="21">
        <v>4399.1108660983346</v>
      </c>
      <c r="F17" s="22" t="s">
        <v>237</v>
      </c>
      <c r="G17" s="37">
        <v>-45.621384101411842</v>
      </c>
      <c r="H17" s="33">
        <v>-42.012544507077344</v>
      </c>
    </row>
    <row r="18" spans="1:8" x14ac:dyDescent="0.2">
      <c r="A18" s="34"/>
      <c r="B18" s="25" t="s">
        <v>238</v>
      </c>
      <c r="C18" s="26">
        <v>2976.4988405797103</v>
      </c>
      <c r="D18" s="26">
        <v>7788.415905797101</v>
      </c>
      <c r="E18" s="26">
        <v>2828.4118556920289</v>
      </c>
      <c r="F18" s="27"/>
      <c r="G18" s="28">
        <v>-4.9752072088440542</v>
      </c>
      <c r="H18" s="29">
        <v>-63.684375745948856</v>
      </c>
    </row>
    <row r="19" spans="1:8" x14ac:dyDescent="0.2">
      <c r="A19" s="30" t="s">
        <v>189</v>
      </c>
      <c r="B19" s="31" t="s">
        <v>3</v>
      </c>
      <c r="C19" s="20">
        <v>173973.40745341615</v>
      </c>
      <c r="D19" s="20">
        <v>248706.26894409937</v>
      </c>
      <c r="E19" s="21">
        <v>317426.44898102334</v>
      </c>
      <c r="F19" s="22" t="s">
        <v>237</v>
      </c>
      <c r="G19" s="23">
        <v>82.456878684760341</v>
      </c>
      <c r="H19" s="24">
        <v>27.631060659902346</v>
      </c>
    </row>
    <row r="20" spans="1:8" x14ac:dyDescent="0.2">
      <c r="A20" s="30"/>
      <c r="B20" s="25" t="s">
        <v>238</v>
      </c>
      <c r="C20" s="26">
        <v>69746.847204968944</v>
      </c>
      <c r="D20" s="26">
        <v>99739.422049689441</v>
      </c>
      <c r="E20" s="26">
        <v>127284.95876307454</v>
      </c>
      <c r="F20" s="27"/>
      <c r="G20" s="38">
        <v>82.495645127893937</v>
      </c>
      <c r="H20" s="24">
        <v>27.61750183359004</v>
      </c>
    </row>
    <row r="21" spans="1:8" x14ac:dyDescent="0.2">
      <c r="A21" s="39" t="s">
        <v>12</v>
      </c>
      <c r="B21" s="31" t="s">
        <v>3</v>
      </c>
      <c r="C21" s="20">
        <v>1964.6685217391305</v>
      </c>
      <c r="D21" s="20">
        <v>1977.3888260869564</v>
      </c>
      <c r="E21" s="21">
        <v>2274.0586842105367</v>
      </c>
      <c r="F21" s="22" t="s">
        <v>237</v>
      </c>
      <c r="G21" s="37">
        <v>15.747702935533027</v>
      </c>
      <c r="H21" s="33">
        <v>15.003111892295792</v>
      </c>
    </row>
    <row r="22" spans="1:8" x14ac:dyDescent="0.2">
      <c r="A22" s="34"/>
      <c r="B22" s="25" t="s">
        <v>238</v>
      </c>
      <c r="C22" s="26">
        <v>905.09930434782609</v>
      </c>
      <c r="D22" s="26">
        <v>937.8495434782609</v>
      </c>
      <c r="E22" s="26">
        <v>1068.0471134152174</v>
      </c>
      <c r="F22" s="27"/>
      <c r="G22" s="28">
        <v>18.003307292872577</v>
      </c>
      <c r="H22" s="29">
        <v>13.882564729315177</v>
      </c>
    </row>
    <row r="23" spans="1:8" x14ac:dyDescent="0.2">
      <c r="A23" s="39" t="s">
        <v>23</v>
      </c>
      <c r="B23" s="31" t="s">
        <v>3</v>
      </c>
      <c r="C23" s="20">
        <v>13348.780869565217</v>
      </c>
      <c r="D23" s="20">
        <v>13174.314710144929</v>
      </c>
      <c r="E23" s="21">
        <v>13561.831199705022</v>
      </c>
      <c r="F23" s="22" t="s">
        <v>237</v>
      </c>
      <c r="G23" s="23">
        <v>1.5960283730895242</v>
      </c>
      <c r="H23" s="24">
        <v>2.9414546265672925</v>
      </c>
    </row>
    <row r="24" spans="1:8" x14ac:dyDescent="0.2">
      <c r="A24" s="34"/>
      <c r="B24" s="25" t="s">
        <v>238</v>
      </c>
      <c r="C24" s="26">
        <v>6570.4988405797103</v>
      </c>
      <c r="D24" s="26">
        <v>6512.415905797101</v>
      </c>
      <c r="E24" s="26">
        <v>6694.4118556920293</v>
      </c>
      <c r="F24" s="27"/>
      <c r="G24" s="28">
        <v>1.8858996572227653</v>
      </c>
      <c r="H24" s="29">
        <v>2.7945996159877211</v>
      </c>
    </row>
    <row r="25" spans="1:8" x14ac:dyDescent="0.2">
      <c r="A25" s="30" t="s">
        <v>24</v>
      </c>
      <c r="B25" s="31" t="s">
        <v>3</v>
      </c>
      <c r="C25" s="20">
        <v>86794.56173913044</v>
      </c>
      <c r="D25" s="20">
        <v>34043.629420289857</v>
      </c>
      <c r="E25" s="21">
        <v>33190.334970806442</v>
      </c>
      <c r="F25" s="22" t="s">
        <v>237</v>
      </c>
      <c r="G25" s="23">
        <v>-61.759891051050822</v>
      </c>
      <c r="H25" s="24">
        <v>-2.5064732051596508</v>
      </c>
    </row>
    <row r="26" spans="1:8" ht="13.5" thickBot="1" x14ac:dyDescent="0.25">
      <c r="A26" s="41"/>
      <c r="B26" s="42" t="s">
        <v>238</v>
      </c>
      <c r="C26" s="43">
        <v>33293.997681159424</v>
      </c>
      <c r="D26" s="43">
        <v>28777.831811594202</v>
      </c>
      <c r="E26" s="43">
        <v>20022.823711384059</v>
      </c>
      <c r="F26" s="44"/>
      <c r="G26" s="45">
        <v>-39.860560143203607</v>
      </c>
      <c r="H26" s="46">
        <v>-30.422750947772471</v>
      </c>
    </row>
    <row r="31" spans="1:8" x14ac:dyDescent="0.2">
      <c r="A31" s="47"/>
      <c r="B31" s="48"/>
      <c r="C31" s="49"/>
      <c r="D31" s="55"/>
      <c r="E31" s="49"/>
      <c r="F31" s="49"/>
      <c r="G31" s="50"/>
      <c r="H31" s="51"/>
    </row>
    <row r="32" spans="1:8" ht="16.5" thickBot="1" x14ac:dyDescent="0.3">
      <c r="A32" s="4" t="s">
        <v>25</v>
      </c>
      <c r="B32" s="5"/>
      <c r="C32" s="5"/>
      <c r="D32" s="5"/>
      <c r="E32" s="5"/>
      <c r="F32" s="5"/>
      <c r="G32" s="5"/>
      <c r="H32" s="6"/>
    </row>
    <row r="33" spans="1:8" x14ac:dyDescent="0.2">
      <c r="A33" s="7"/>
      <c r="B33" s="8"/>
      <c r="C33" s="208" t="s">
        <v>16</v>
      </c>
      <c r="D33" s="202"/>
      <c r="E33" s="202"/>
      <c r="F33" s="209"/>
      <c r="G33" s="202" t="s">
        <v>1</v>
      </c>
      <c r="H33" s="203"/>
    </row>
    <row r="34" spans="1:8" x14ac:dyDescent="0.2">
      <c r="A34" s="12"/>
      <c r="B34" s="13"/>
      <c r="C34" s="14" t="s">
        <v>232</v>
      </c>
      <c r="D34" s="15" t="s">
        <v>233</v>
      </c>
      <c r="E34" s="15" t="s">
        <v>234</v>
      </c>
      <c r="F34" s="16"/>
      <c r="G34" s="17" t="s">
        <v>235</v>
      </c>
      <c r="H34" s="18" t="s">
        <v>236</v>
      </c>
    </row>
    <row r="35" spans="1:8" x14ac:dyDescent="0.2">
      <c r="A35" s="204" t="s">
        <v>17</v>
      </c>
      <c r="B35" s="19" t="s">
        <v>3</v>
      </c>
      <c r="C35" s="80">
        <v>8904.3769745772443</v>
      </c>
      <c r="D35" s="80">
        <v>8866.896608576435</v>
      </c>
      <c r="E35" s="83">
        <v>9147.1464183676944</v>
      </c>
      <c r="F35" s="22" t="s">
        <v>237</v>
      </c>
      <c r="G35" s="23">
        <v>2.7264057270214153</v>
      </c>
      <c r="H35" s="24">
        <v>3.1606301749384329</v>
      </c>
    </row>
    <row r="36" spans="1:8" x14ac:dyDescent="0.2">
      <c r="A36" s="205"/>
      <c r="B36" s="25" t="s">
        <v>238</v>
      </c>
      <c r="C36" s="82">
        <v>4388.2652719303569</v>
      </c>
      <c r="D36" s="82">
        <v>4062.097701355669</v>
      </c>
      <c r="E36" s="82">
        <v>4291.2065040304733</v>
      </c>
      <c r="F36" s="27"/>
      <c r="G36" s="28">
        <v>-2.2117798693876267</v>
      </c>
      <c r="H36" s="29">
        <v>5.6401598267403159</v>
      </c>
    </row>
    <row r="37" spans="1:8" x14ac:dyDescent="0.2">
      <c r="A37" s="30" t="s">
        <v>18</v>
      </c>
      <c r="B37" s="31" t="s">
        <v>3</v>
      </c>
      <c r="C37" s="80">
        <v>3037.3151262980323</v>
      </c>
      <c r="D37" s="80">
        <v>2867.3178072613055</v>
      </c>
      <c r="E37" s="83">
        <v>2827.6729365463589</v>
      </c>
      <c r="F37" s="22" t="s">
        <v>237</v>
      </c>
      <c r="G37" s="32">
        <v>-6.902220580819062</v>
      </c>
      <c r="H37" s="33">
        <v>-1.3826465491389968</v>
      </c>
    </row>
    <row r="38" spans="1:8" x14ac:dyDescent="0.2">
      <c r="A38" s="34"/>
      <c r="B38" s="25" t="s">
        <v>238</v>
      </c>
      <c r="C38" s="82">
        <v>1500.8721099651139</v>
      </c>
      <c r="D38" s="82">
        <v>1395.1058473316757</v>
      </c>
      <c r="E38" s="82">
        <v>1382.8968774969635</v>
      </c>
      <c r="F38" s="27"/>
      <c r="G38" s="35">
        <v>-7.8604453827110206</v>
      </c>
      <c r="H38" s="29">
        <v>-0.87512856877945921</v>
      </c>
    </row>
    <row r="39" spans="1:8" x14ac:dyDescent="0.2">
      <c r="A39" s="30" t="s">
        <v>19</v>
      </c>
      <c r="B39" s="31" t="s">
        <v>3</v>
      </c>
      <c r="C39" s="80">
        <v>2934.8006806299077</v>
      </c>
      <c r="D39" s="80">
        <v>3233.0145650993331</v>
      </c>
      <c r="E39" s="83">
        <v>3138.4863915013011</v>
      </c>
      <c r="F39" s="22" t="s">
        <v>237</v>
      </c>
      <c r="G39" s="37">
        <v>6.9403592624108086</v>
      </c>
      <c r="H39" s="33">
        <v>-2.9238400166356087</v>
      </c>
    </row>
    <row r="40" spans="1:8" x14ac:dyDescent="0.2">
      <c r="A40" s="34"/>
      <c r="B40" s="25" t="s">
        <v>238</v>
      </c>
      <c r="C40" s="82">
        <v>1458.7859096493157</v>
      </c>
      <c r="D40" s="82">
        <v>1370.9734004788904</v>
      </c>
      <c r="E40" s="82">
        <v>1399.4047500481038</v>
      </c>
      <c r="F40" s="27"/>
      <c r="G40" s="28">
        <v>-4.0705876858576744</v>
      </c>
      <c r="H40" s="29">
        <v>2.0738075267749281</v>
      </c>
    </row>
    <row r="41" spans="1:8" x14ac:dyDescent="0.2">
      <c r="A41" s="30" t="s">
        <v>20</v>
      </c>
      <c r="B41" s="31" t="s">
        <v>3</v>
      </c>
      <c r="C41" s="80">
        <v>375.52211592854422</v>
      </c>
      <c r="D41" s="80">
        <v>398.0162313263765</v>
      </c>
      <c r="E41" s="83">
        <v>401.49415922695187</v>
      </c>
      <c r="F41" s="22" t="s">
        <v>237</v>
      </c>
      <c r="G41" s="23">
        <v>6.9162486566702484</v>
      </c>
      <c r="H41" s="24">
        <v>0.87381559515431206</v>
      </c>
    </row>
    <row r="42" spans="1:8" x14ac:dyDescent="0.2">
      <c r="A42" s="34"/>
      <c r="B42" s="25" t="s">
        <v>238</v>
      </c>
      <c r="C42" s="82">
        <v>180.20655249564683</v>
      </c>
      <c r="D42" s="82">
        <v>184.90346538867234</v>
      </c>
      <c r="E42" s="82">
        <v>188.52537640227018</v>
      </c>
      <c r="F42" s="27"/>
      <c r="G42" s="38">
        <v>4.6162716013471936</v>
      </c>
      <c r="H42" s="24">
        <v>1.9588118621706201</v>
      </c>
    </row>
    <row r="43" spans="1:8" x14ac:dyDescent="0.2">
      <c r="A43" s="30" t="s">
        <v>21</v>
      </c>
      <c r="B43" s="31" t="s">
        <v>3</v>
      </c>
      <c r="C43" s="80">
        <v>45.958752576502974</v>
      </c>
      <c r="D43" s="80">
        <v>50.789542562724677</v>
      </c>
      <c r="E43" s="83">
        <v>60.170250052732627</v>
      </c>
      <c r="F43" s="22" t="s">
        <v>237</v>
      </c>
      <c r="G43" s="37">
        <v>30.92228722390405</v>
      </c>
      <c r="H43" s="33">
        <v>18.469761719989592</v>
      </c>
    </row>
    <row r="44" spans="1:8" x14ac:dyDescent="0.2">
      <c r="A44" s="34"/>
      <c r="B44" s="25" t="s">
        <v>238</v>
      </c>
      <c r="C44" s="82">
        <v>31.970662681987001</v>
      </c>
      <c r="D44" s="82">
        <v>24.709773210930607</v>
      </c>
      <c r="E44" s="82">
        <v>32.533745274813363</v>
      </c>
      <c r="F44" s="27"/>
      <c r="G44" s="28">
        <v>1.7612477990442699</v>
      </c>
      <c r="H44" s="29">
        <v>31.663471765178912</v>
      </c>
    </row>
    <row r="45" spans="1:8" x14ac:dyDescent="0.2">
      <c r="A45" s="30" t="s">
        <v>22</v>
      </c>
      <c r="B45" s="31" t="s">
        <v>3</v>
      </c>
      <c r="C45" s="80">
        <v>40.378602719497842</v>
      </c>
      <c r="D45" s="80">
        <v>35.716650817172884</v>
      </c>
      <c r="E45" s="83">
        <v>19.144015709696429</v>
      </c>
      <c r="F45" s="22" t="s">
        <v>237</v>
      </c>
      <c r="G45" s="37">
        <v>-52.588711792019858</v>
      </c>
      <c r="H45" s="33">
        <v>-46.400305539029382</v>
      </c>
    </row>
    <row r="46" spans="1:8" x14ac:dyDescent="0.2">
      <c r="A46" s="34"/>
      <c r="B46" s="25" t="s">
        <v>238</v>
      </c>
      <c r="C46" s="82">
        <v>14.78189840360386</v>
      </c>
      <c r="D46" s="82">
        <v>47.409856111533024</v>
      </c>
      <c r="E46" s="82">
        <v>13.55058862249099</v>
      </c>
      <c r="F46" s="27"/>
      <c r="G46" s="28">
        <v>-8.3298487615952865</v>
      </c>
      <c r="H46" s="29">
        <v>-71.418203441468279</v>
      </c>
    </row>
    <row r="47" spans="1:8" x14ac:dyDescent="0.2">
      <c r="A47" s="30" t="s">
        <v>189</v>
      </c>
      <c r="B47" s="31" t="s">
        <v>3</v>
      </c>
      <c r="C47" s="80">
        <v>1259.2014506981182</v>
      </c>
      <c r="D47" s="80">
        <v>1278.84087611615</v>
      </c>
      <c r="E47" s="83">
        <v>1488.6937054965197</v>
      </c>
      <c r="F47" s="22" t="s">
        <v>237</v>
      </c>
      <c r="G47" s="23">
        <v>18.225221601449704</v>
      </c>
      <c r="H47" s="24">
        <v>16.409612274647827</v>
      </c>
    </row>
    <row r="48" spans="1:8" x14ac:dyDescent="0.2">
      <c r="A48" s="30"/>
      <c r="B48" s="25" t="s">
        <v>238</v>
      </c>
      <c r="C48" s="82">
        <v>658.30810524718936</v>
      </c>
      <c r="D48" s="82">
        <v>570.93667709330634</v>
      </c>
      <c r="E48" s="82">
        <v>698.63474915626784</v>
      </c>
      <c r="F48" s="27"/>
      <c r="G48" s="38">
        <v>6.125800911100157</v>
      </c>
      <c r="H48" s="24">
        <v>22.366415959311752</v>
      </c>
    </row>
    <row r="49" spans="1:8" x14ac:dyDescent="0.2">
      <c r="A49" s="39" t="s">
        <v>12</v>
      </c>
      <c r="B49" s="31" t="s">
        <v>3</v>
      </c>
      <c r="C49" s="80">
        <v>22.759661424554807</v>
      </c>
      <c r="D49" s="80">
        <v>35.355077256815157</v>
      </c>
      <c r="E49" s="83">
        <v>24.535522449035028</v>
      </c>
      <c r="F49" s="22" t="s">
        <v>237</v>
      </c>
      <c r="G49" s="37">
        <v>7.8026689033444399</v>
      </c>
      <c r="H49" s="33">
        <v>-30.602548904611766</v>
      </c>
    </row>
    <row r="50" spans="1:8" x14ac:dyDescent="0.2">
      <c r="A50" s="34"/>
      <c r="B50" s="25" t="s">
        <v>238</v>
      </c>
      <c r="C50" s="82">
        <v>12.616943625180449</v>
      </c>
      <c r="D50" s="82">
        <v>14.87352672125993</v>
      </c>
      <c r="E50" s="82">
        <v>11.223950179834342</v>
      </c>
      <c r="F50" s="27"/>
      <c r="G50" s="28">
        <v>-11.040656808246496</v>
      </c>
      <c r="H50" s="29">
        <v>-24.537398626574245</v>
      </c>
    </row>
    <row r="51" spans="1:8" x14ac:dyDescent="0.2">
      <c r="A51" s="39" t="s">
        <v>23</v>
      </c>
      <c r="B51" s="31" t="s">
        <v>3</v>
      </c>
      <c r="C51" s="80">
        <v>332.94284501083888</v>
      </c>
      <c r="D51" s="80">
        <v>315.15993797119825</v>
      </c>
      <c r="E51" s="83">
        <v>318.02935701772651</v>
      </c>
      <c r="F51" s="22" t="s">
        <v>237</v>
      </c>
      <c r="G51" s="23">
        <v>-4.4792937336217165</v>
      </c>
      <c r="H51" s="24">
        <v>0.91046440261403916</v>
      </c>
    </row>
    <row r="52" spans="1:8" x14ac:dyDescent="0.2">
      <c r="A52" s="34"/>
      <c r="B52" s="25" t="s">
        <v>238</v>
      </c>
      <c r="C52" s="82">
        <v>155.51724806569752</v>
      </c>
      <c r="D52" s="82">
        <v>147.21714157609406</v>
      </c>
      <c r="E52" s="82">
        <v>148.55539200936423</v>
      </c>
      <c r="F52" s="27"/>
      <c r="G52" s="28">
        <v>-4.476581307169397</v>
      </c>
      <c r="H52" s="29">
        <v>0.909031665024159</v>
      </c>
    </row>
    <row r="53" spans="1:8" x14ac:dyDescent="0.2">
      <c r="A53" s="30" t="s">
        <v>24</v>
      </c>
      <c r="B53" s="31" t="s">
        <v>3</v>
      </c>
      <c r="C53" s="80">
        <v>855.49773929124774</v>
      </c>
      <c r="D53" s="80">
        <v>652.68592016535774</v>
      </c>
      <c r="E53" s="83">
        <v>907.51388387316319</v>
      </c>
      <c r="F53" s="22" t="s">
        <v>237</v>
      </c>
      <c r="G53" s="23">
        <v>6.0802199927505427</v>
      </c>
      <c r="H53" s="24">
        <v>39.042969341708016</v>
      </c>
    </row>
    <row r="54" spans="1:8" ht="13.5" thickBot="1" x14ac:dyDescent="0.25">
      <c r="A54" s="41"/>
      <c r="B54" s="42" t="s">
        <v>238</v>
      </c>
      <c r="C54" s="86">
        <v>375.20584179662245</v>
      </c>
      <c r="D54" s="86">
        <v>305.96801344330669</v>
      </c>
      <c r="E54" s="86">
        <v>415.88107484036522</v>
      </c>
      <c r="F54" s="44"/>
      <c r="G54" s="45">
        <v>10.840778184309414</v>
      </c>
      <c r="H54" s="46">
        <v>35.923056191435677</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239</v>
      </c>
      <c r="G61" s="53"/>
      <c r="H61" s="207">
        <v>13</v>
      </c>
    </row>
    <row r="62" spans="1:8" ht="12.75" customHeight="1" x14ac:dyDescent="0.2">
      <c r="A62" s="54" t="s">
        <v>240</v>
      </c>
      <c r="G62" s="53"/>
      <c r="H62" s="200"/>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1" display="Tilbake til innholdsfortegnelsen" xr:uid="{00000000-0004-0000-08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10</vt:i4>
      </vt:variant>
    </vt:vector>
  </HeadingPairs>
  <TitlesOfParts>
    <vt:vector size="33"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aar</vt:lpstr>
      <vt:lpstr>aar_1</vt:lpstr>
      <vt:lpstr>aar_2</vt:lpstr>
      <vt:lpstr>aaret_i_alt</vt:lpstr>
      <vt:lpstr>hittil_i_aar</vt:lpstr>
      <vt:lpstr>'Tab2'!Print_Area</vt:lpstr>
      <vt:lpstr>'Tab3'!Print_Area</vt:lpstr>
      <vt:lpstr>Print_Area</vt:lpstr>
      <vt:lpstr>pros_1</vt:lpstr>
      <vt:lpstr>pros_2</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Stein Erik Petersbakken</cp:lastModifiedBy>
  <cp:lastPrinted>2014-09-12T11:46:46Z</cp:lastPrinted>
  <dcterms:created xsi:type="dcterms:W3CDTF">2002-02-09T09:48:14Z</dcterms:created>
  <dcterms:modified xsi:type="dcterms:W3CDTF">2020-08-25T09:23:43Z</dcterms:modified>
</cp:coreProperties>
</file>