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mc:AlternateContent xmlns:mc="http://schemas.openxmlformats.org/markup-compatibility/2006">
    <mc:Choice Requires="x15">
      <x15ac:absPath xmlns:x15ac="http://schemas.microsoft.com/office/spreadsheetml/2010/11/ac" url="M:\Kvartalstatistikkene\Skadestatistikk\Rapport\"/>
    </mc:Choice>
  </mc:AlternateContent>
  <bookViews>
    <workbookView xWindow="7668" yWindow="-12" windowWidth="7356" windowHeight="5292" tabRatio="721" activeTab="1"/>
  </bookViews>
  <sheets>
    <sheet name="Forside" sheetId="47"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 localSheetId="0">#REF!</definedName>
    <definedName name="DATA_0">#REF!</definedName>
    <definedName name="DATA_AN" localSheetId="0">#REF!</definedName>
    <definedName name="DATA_AN">#REF!</definedName>
    <definedName name="DATA_B" localSheetId="0">#REF!</definedName>
    <definedName name="DATA_B">#REF!</definedName>
    <definedName name="DATA_BEH" localSheetId="0">#REF!</definedName>
    <definedName name="DATA_BEH">#REF!</definedName>
    <definedName name="DATA_BKN" localSheetId="0">#REF!</definedName>
    <definedName name="DATA_BKN">#REF!</definedName>
    <definedName name="DATA_BKP" localSheetId="0">#REF!</definedName>
    <definedName name="DATA_BKP">#REF!</definedName>
    <definedName name="DATA_FB" localSheetId="0">#REF!</definedName>
    <definedName name="DATA_FB">#REF!</definedName>
    <definedName name="DATA_K" localSheetId="0">#REF!</definedName>
    <definedName name="DATA_K">#REF!</definedName>
    <definedName name="DATA_M1" localSheetId="0">#REF!</definedName>
    <definedName name="DATA_M1">#REF!</definedName>
    <definedName name="DATA_M2" localSheetId="0">#REF!</definedName>
    <definedName name="DATA_M2">#REF!</definedName>
    <definedName name="DATA_P" localSheetId="0">#REF!</definedName>
    <definedName name="DATA_P">#REF!</definedName>
    <definedName name="DATA_RS" localSheetId="0">#REF!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'Tab9'!$A$4:$H$62</definedName>
    <definedName name="pros_1">'Tab3'!$H$6</definedName>
    <definedName name="pros_2">'Tab3'!$G$6</definedName>
  </definedNames>
  <calcPr calcId="171027"/>
</workbook>
</file>

<file path=xl/calcChain.xml><?xml version="1.0" encoding="utf-8"?>
<calcChain xmlns="http://schemas.openxmlformats.org/spreadsheetml/2006/main">
  <c r="I208" i="19" l="1"/>
  <c r="D208" i="19"/>
  <c r="C208" i="19"/>
  <c r="I207" i="19" l="1"/>
  <c r="D207" i="19" l="1"/>
  <c r="C207" i="19"/>
  <c r="B124" i="21"/>
  <c r="I69" i="19" l="1"/>
  <c r="T208" i="19" l="1"/>
  <c r="Q208" i="19"/>
  <c r="N208" i="19"/>
  <c r="Q206" i="19"/>
  <c r="T207" i="19"/>
  <c r="N207" i="19"/>
  <c r="Q207" i="19"/>
  <c r="N206" i="19"/>
  <c r="T206" i="19"/>
  <c r="C206" i="19"/>
  <c r="D206" i="19"/>
  <c r="C205" i="19" l="1"/>
  <c r="D205" i="19"/>
  <c r="D204" i="19" l="1"/>
  <c r="C204" i="19"/>
  <c r="T205" i="19" l="1"/>
  <c r="Q205" i="19"/>
  <c r="N205" i="19"/>
  <c r="T203" i="19"/>
  <c r="Q204" i="19"/>
  <c r="N204" i="19"/>
  <c r="T204" i="19"/>
  <c r="N203" i="19"/>
  <c r="Q203" i="19"/>
  <c r="D203" i="19"/>
  <c r="C203" i="19"/>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D194" i="19" l="1"/>
  <c r="C194" i="19"/>
  <c r="T197" i="19" l="1"/>
  <c r="N197" i="19"/>
  <c r="Q197" i="19"/>
  <c r="N195" i="19"/>
  <c r="T196" i="19"/>
  <c r="N196" i="19"/>
  <c r="Q196" i="19"/>
  <c r="B123" i="21"/>
  <c r="C193" i="19"/>
  <c r="D193" i="19"/>
  <c r="D192" i="19"/>
  <c r="C192" i="19"/>
  <c r="L211" i="19"/>
  <c r="L209" i="19" s="1"/>
  <c r="D191" i="19"/>
  <c r="C191" i="19"/>
  <c r="Q191" i="19"/>
  <c r="C190" i="19"/>
  <c r="D190" i="19"/>
  <c r="D189" i="19"/>
  <c r="C189" i="19"/>
  <c r="D188" i="19"/>
  <c r="C188" i="19"/>
  <c r="D187" i="19"/>
  <c r="C187" i="19"/>
  <c r="C186" i="19"/>
  <c r="D186" i="19"/>
  <c r="B15" i="21"/>
  <c r="AD32" i="19"/>
  <c r="B20" i="21" s="1"/>
  <c r="AD6" i="19"/>
  <c r="B19" i="21" s="1"/>
  <c r="X112" i="19" l="1"/>
  <c r="W112" i="19"/>
  <c r="T193" i="19"/>
  <c r="Q193" i="19"/>
  <c r="N193" i="19"/>
  <c r="T192" i="19"/>
  <c r="T191" i="19"/>
  <c r="Q192" i="19"/>
  <c r="N192" i="19"/>
  <c r="T189" i="19"/>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L210" i="19" l="1"/>
  <c r="Y112" i="19"/>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D61" i="19"/>
  <c r="P62" i="19"/>
  <c r="H53" i="24"/>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11" i="19"/>
  <c r="O209" i="19" s="1"/>
  <c r="B61" i="21"/>
  <c r="P61" i="19"/>
  <c r="X124" i="19"/>
  <c r="A51" i="23"/>
  <c r="W61" i="19"/>
  <c r="I61" i="19"/>
  <c r="A52" i="24"/>
  <c r="X133" i="19"/>
  <c r="X131" i="19"/>
  <c r="X86" i="19"/>
  <c r="X92" i="19"/>
  <c r="Y121" i="19"/>
  <c r="W82" i="19"/>
  <c r="W100" i="19" s="1"/>
  <c r="W111" i="19" s="1"/>
  <c r="X70" i="19"/>
  <c r="X121" i="19"/>
  <c r="X132" i="19"/>
  <c r="W123" i="19"/>
  <c r="W128" i="19"/>
  <c r="Z70" i="19"/>
  <c r="Y82" i="19"/>
  <c r="Y100" i="19" s="1"/>
  <c r="Y111" i="19" s="1"/>
  <c r="Y128" i="19"/>
  <c r="W129" i="19"/>
  <c r="W133" i="19"/>
  <c r="W86" i="19"/>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3" i="21" l="1"/>
  <c r="H34" i="21" s="1"/>
  <c r="H35" i="21" s="1"/>
  <c r="H36" i="21" s="1"/>
  <c r="H37" i="21" s="1"/>
  <c r="H38" i="21" s="1"/>
  <c r="H40" i="21" s="1"/>
  <c r="H43" i="21" s="1"/>
  <c r="W114" i="19"/>
  <c r="X101" i="19"/>
  <c r="R211" i="19"/>
  <c r="R209" i="19" s="1"/>
  <c r="P211" i="19"/>
  <c r="P209" i="19" s="1"/>
  <c r="W6" i="19"/>
  <c r="B17" i="21" s="1"/>
  <c r="W32" i="19"/>
  <c r="B18" i="21" s="1"/>
  <c r="P32" i="19"/>
  <c r="B16" i="21" s="1"/>
  <c r="A6" i="19"/>
  <c r="B11" i="21" s="1"/>
  <c r="A32" i="19"/>
  <c r="B12" i="21" s="1"/>
  <c r="S211" i="19"/>
  <c r="S209" i="19" s="1"/>
  <c r="X77" i="19"/>
  <c r="X91" i="19"/>
  <c r="W83" i="19"/>
  <c r="W91" i="19"/>
  <c r="X89" i="19"/>
  <c r="W87" i="19"/>
  <c r="X103" i="19"/>
  <c r="W106" i="19"/>
  <c r="X129" i="19"/>
  <c r="X114" i="19"/>
  <c r="W117" i="19"/>
  <c r="X106" i="19"/>
  <c r="X85" i="19"/>
  <c r="W90" i="19"/>
  <c r="X102" i="19"/>
  <c r="W85" i="19"/>
  <c r="W101" i="19"/>
  <c r="X75" i="19"/>
  <c r="W88" i="19"/>
  <c r="Z76" i="19"/>
  <c r="Y88" i="19"/>
  <c r="W122" i="19"/>
  <c r="X122" i="19"/>
  <c r="Y133" i="19"/>
  <c r="Y85" i="19"/>
  <c r="W103" i="19"/>
  <c r="W102" i="19"/>
  <c r="W113" i="19"/>
  <c r="X117" i="19"/>
  <c r="X113" i="19"/>
  <c r="M211" i="19"/>
  <c r="M209" i="19" s="1"/>
  <c r="X74" i="19"/>
  <c r="X72" i="19"/>
  <c r="W89" i="19"/>
  <c r="X123" i="19"/>
  <c r="X130" i="19"/>
  <c r="Y123" i="19"/>
  <c r="E210" i="19"/>
  <c r="Y129" i="19"/>
  <c r="X76" i="19"/>
  <c r="Z74" i="19"/>
  <c r="X83" i="19"/>
  <c r="Y83" i="19"/>
  <c r="Y91" i="19"/>
  <c r="W92" i="19"/>
  <c r="Y92" i="19"/>
  <c r="X87" i="19"/>
  <c r="X90" i="19"/>
  <c r="X88" i="19"/>
  <c r="Y122" i="19"/>
  <c r="Y124" i="19"/>
  <c r="X82" i="19"/>
  <c r="X100" i="19" s="1"/>
  <c r="X111" i="19" s="1"/>
  <c r="W124" i="19"/>
  <c r="Y130" i="19"/>
  <c r="W130" i="19"/>
  <c r="Y72" i="19"/>
  <c r="Y74" i="19"/>
  <c r="Y76" i="19"/>
  <c r="Y77" i="19"/>
  <c r="Z72" i="19"/>
  <c r="Y75" i="19"/>
  <c r="W131" i="19"/>
  <c r="Q195" i="19" l="1"/>
  <c r="T195" i="19"/>
  <c r="H41" i="21"/>
  <c r="Y131" i="19"/>
  <c r="Y106" i="19"/>
  <c r="Y117" i="19"/>
  <c r="Y125" i="19"/>
  <c r="Y103" i="19"/>
  <c r="Y87" i="19"/>
  <c r="G210" i="19"/>
  <c r="Z77" i="19"/>
  <c r="Y101" i="19"/>
  <c r="Z75" i="19"/>
  <c r="X104" i="19"/>
  <c r="R210" i="19"/>
  <c r="S210" i="19"/>
  <c r="P210" i="19"/>
  <c r="O210" i="19"/>
  <c r="X78" i="19"/>
  <c r="Y89" i="19"/>
  <c r="M210" i="19"/>
  <c r="W93" i="19"/>
  <c r="W95" i="19" s="1"/>
  <c r="Y114" i="19"/>
  <c r="Y102" i="19"/>
  <c r="Y113" i="19"/>
  <c r="H45" i="21"/>
  <c r="H46" i="21" s="1"/>
  <c r="H44" i="21"/>
  <c r="X115" i="19"/>
  <c r="Y132" i="19"/>
  <c r="Y84" i="19"/>
  <c r="Y86" i="19"/>
  <c r="Y90" i="19"/>
  <c r="W104" i="19"/>
  <c r="W115" i="19"/>
  <c r="X93" i="19"/>
  <c r="X95" i="19" s="1"/>
  <c r="N179" i="19"/>
  <c r="Y78" i="19"/>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<sst xmlns="http://schemas.openxmlformats.org/spreadsheetml/2006/main" count="1537" uniqueCount="245">
  <si>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</si>
  <si>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</si>
  <si>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</si>
  <si>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</si>
  <si>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</si>
  <si>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</si>
  <si>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</si>
  <si>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</si>
  <si>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</si>
  <si>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</si>
  <si>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</si>
  <si>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</si>
  <si>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</si>
  <si>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</si>
  <si>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</si>
  <si>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</si>
  <si>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</si>
  <si>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</si>
  <si>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</si>
  <si>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</si>
  <si>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</si>
  <si>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</si>
  <si>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</si>
  <si>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</si>
  <si>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</si>
  <si>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</si>
  <si>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</si>
  <si>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</si>
  <si>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</si>
  <si>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</si>
  <si>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</si>
  <si>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</si>
  <si>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</si>
  <si>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</si>
  <si>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</si>
  <si>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</si>
  <si>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</si>
  <si>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</si>
  <si>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</si>
  <si>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</si>
  <si>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</si>
  <si>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</si>
  <si>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</si>
  <si>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</si>
  <si>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</si>
  <si>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</si>
  <si>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</si>
  <si>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</si>
  <si>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</si>
  <si>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</si>
  <si>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</si>
  <si>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</si>
  <si>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</si>
  <si>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</si>
  <si>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</si>
  <si>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</si>
  <si>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</si>
  <si>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</si>
  <si>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</si>
  <si>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</si>
  <si>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</si>
  <si>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</si>
  <si>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</si>
  <si>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</si>
  <si>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</si>
  <si>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</si>
  <si>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</si>
  <si>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</si>
  <si>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</si>
  <si>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</si>
  <si>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</si>
  <si>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</si>
  <si>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</si>
  <si>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</si>
  <si>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</si>
  <si>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</si>
  <si>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</si>
  <si>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</si>
  <si>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</si>
  <si>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</si>
  <si>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</si>
  <si>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</si>
  <si>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</si>
  <si>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</si>
  <si>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</si>
  <si>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</si>
  <si>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</si>
  <si>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</si>
  <si>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</si>
  <si>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</si>
  <si>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</si>
  <si>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</si>
  <si>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</si>
  <si>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</si>
  <si>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</si>
  <si>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</si>
  <si>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</si>
  <si>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</si>
  <si>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</si>
  <si>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</si>
  <si>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</si>
  <si>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</si>
  <si>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</si>
  <si>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</si>
  <si>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</si>
  <si>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</si>
  <si>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</si>
  <si>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</si>
  <si>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</si>
  <si>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</si>
  <si>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</si>
  <si>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</si>
  <si>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</si>
  <si>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</si>
  <si>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</si>
  <si>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</si>
  <si>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</si>
  <si>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</si>
  <si>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</si>
  <si>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</si>
  <si>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</si>
  <si>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</si>
  <si>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</si>
  <si>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</si>
  <si>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</si>
  <si>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</si>
  <si>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</si>
  <si>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</si>
  <si>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</si>
  <si>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</si>
  <si>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</si>
  <si>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</si>
  <si>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</si>
  <si>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</si>
  <si>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</si>
  <si>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</si>
  <si>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</si>
  <si>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</si>
  <si>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</si>
  <si>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</si>
  <si>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</si>
  <si>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</si>
  <si>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</si>
  <si>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</si>
  <si>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</si>
  <si>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</si>
  <si>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</si>
  <si>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</si>
  <si>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</si>
  <si>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</si>
  <si>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</si>
  <si>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</si>
  <si>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</si>
  <si>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</si>
  <si>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</si>
  <si>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</si>
  <si>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</si>
  <si>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</si>
  <si>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</si>
  <si>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</si>
  <si>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</si>
  <si>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</si>
  <si>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</si>
  <si>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</si>
  <si>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</si>
  <si>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</si>
  <si>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</si>
  <si>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</si>
  <si>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</si>
  <si>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</si>
  <si>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</si>
  <si>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</si>
  <si>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</si>
  <si>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</si>
  <si>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</si>
  <si>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</si>
  <si>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</si>
  <si>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</si>
  <si>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</si>
  <si>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</si>
  <si>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</si>
  <si>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</si>
  <si>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</si>
  <si>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</si>
  <si>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</si>
  <si>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</si>
  <si>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</si>
  <si>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</si>
  <si>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</si>
  <si>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</si>
  <si>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</si>
  <si>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</si>
  <si>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</si>
  <si>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</si>
  <si>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</si>
  <si>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</si>
  <si>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</si>
  <si>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</si>
  <si>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</si>
  <si>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</si>
  <si>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</si>
  <si>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</si>
  <si>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</si>
  <si>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</si>
  <si>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</si>
  <si>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</si>
  <si>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</si>
  <si>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</si>
  <si>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</si>
  <si>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</si>
  <si>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</si>
  <si>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</si>
  <si>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</si>
  <si>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</si>
  <si>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</si>
  <si>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</si>
  <si>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</si>
  <si>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</si>
  <si>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</si>
  <si>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</si>
  <si>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</si>
  <si>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</si>
  <si>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</si>
  <si>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</si>
  <si>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</si>
  <si>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</si>
  <si>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</si>
  <si>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</si>
  <si>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</si>
  <si>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</si>
  <si>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</si>
  <si>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</si>
  <si>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</si>
  <si>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</si>
  <si>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</si>
  <si>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(2016)</t>
  </si>
  <si>
    <t>2015</t>
  </si>
  <si>
    <t>2016</t>
  </si>
  <si>
    <t>2017</t>
  </si>
  <si>
    <t>15-17</t>
  </si>
  <si>
    <t>16-17</t>
  </si>
  <si>
    <t>*</t>
  </si>
  <si>
    <t>Hittil i år</t>
  </si>
  <si>
    <t>Finans Norge / Skadestatistikk</t>
  </si>
  <si>
    <t>Skadestatistikk for landbasert forsikring 1. kvartal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</si>
</sst>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'Tab2'!$B$71:$B$208</c:f>
              <c:numCache>
                <c:formatCode>General</c:formatCode>
                <c:ptCount val="13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'Tab2'!$C$71:$C$208</c:f>
              <c:numCache>
                <c:formatCode>General</c:formatCode>
                <c:ptCount val="138"/>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'Tab2'!$B$71:$B$208</c:f>
              <c:numCache>
                <c:formatCode>General</c:formatCode>
                <c:ptCount val="13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'Tab2'!$D$71:$D$208</c:f>
              <c:numCache>
                <c:formatCode>General</c:formatCode>
                <c:ptCount val="138"/>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'Tab2'!$K$103:$K$208</c:f>
              <c:numCache>
                <c:formatCode>General</c:formatCode>
                <c:ptCount val="10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numCache>
            </c:numRef>
          </c:cat>
          <c:val>
            <c:numRef>
              <c:f>'Tab2'!$T$103:$T$208</c:f>
              <c:numCache>
                <c:formatCode>#\ ##0.0</c:formatCode>
                <c:ptCount val="106"/>
                <c:pt idx="0">
                  <c:v>236.93005847953219</c:v>
                </c:pt>
                <c:pt idx="1">
                  <c:v>294.78337182448041</c:v>
                </c:pt>
                <c:pt idx="2">
                  <c:v>342.60415704387998</c:v>
                </c:pt>
                <c:pt idx="3">
                  <c:v>306.8499427262314</c:v>
                </c:pt>
                <c:pt idx="4">
                  <c:v>298.70171428571427</c:v>
                </c:pt>
                <c:pt idx="5">
                  <c:v>272.93002257336349</c:v>
                </c:pt>
                <c:pt idx="6">
                  <c:v>357.67395715896282</c:v>
                </c:pt>
                <c:pt idx="7">
                  <c:v>177.39216125419932</c:v>
                </c:pt>
                <c:pt idx="8">
                  <c:v>282.988864142539</c:v>
                </c:pt>
                <c:pt idx="9">
                  <c:v>304.90925110132167</c:v>
                </c:pt>
                <c:pt idx="10">
                  <c:v>346.65695364238411</c:v>
                </c:pt>
                <c:pt idx="11">
                  <c:v>261.75384615384615</c:v>
                </c:pt>
                <c:pt idx="12">
                  <c:v>257.29846153846154</c:v>
                </c:pt>
                <c:pt idx="13">
                  <c:v>309.81199563794985</c:v>
                </c:pt>
                <c:pt idx="14">
                  <c:v>345.57046688382212</c:v>
                </c:pt>
                <c:pt idx="15">
                  <c:v>335.26047516198707</c:v>
                </c:pt>
                <c:pt idx="16">
                  <c:v>283.86381156316918</c:v>
                </c:pt>
                <c:pt idx="17">
                  <c:v>328.37747077577052</c:v>
                </c:pt>
                <c:pt idx="18">
                  <c:v>344.84250797024436</c:v>
                </c:pt>
                <c:pt idx="19">
                  <c:v>315.77420718816097</c:v>
                </c:pt>
                <c:pt idx="20">
                  <c:v>305.27898089171981</c:v>
                </c:pt>
                <c:pt idx="21">
                  <c:v>335.12597266035755</c:v>
                </c:pt>
                <c:pt idx="22">
                  <c:v>353.58492146596859</c:v>
                </c:pt>
                <c:pt idx="23">
                  <c:v>282.68328141225356</c:v>
                </c:pt>
                <c:pt idx="24">
                  <c:v>279.48036998972253</c:v>
                </c:pt>
                <c:pt idx="25">
                  <c:v>332.87697031729778</c:v>
                </c:pt>
                <c:pt idx="26">
                  <c:v>294.63909928352109</c:v>
                </c:pt>
                <c:pt idx="27">
                  <c:v>272.38292682926817</c:v>
                </c:pt>
                <c:pt idx="28">
                  <c:v>270.35166163141997</c:v>
                </c:pt>
                <c:pt idx="29">
                  <c:v>296.57131394182551</c:v>
                </c:pt>
                <c:pt idx="30">
                  <c:v>304.1090180360722</c:v>
                </c:pt>
                <c:pt idx="31">
                  <c:v>295.92691161866929</c:v>
                </c:pt>
                <c:pt idx="32">
                  <c:v>232.47968441814598</c:v>
                </c:pt>
                <c:pt idx="33">
                  <c:v>282.09080234833658</c:v>
                </c:pt>
                <c:pt idx="34">
                  <c:v>324.19823008849568</c:v>
                </c:pt>
                <c:pt idx="35">
                  <c:v>268.89429951690812</c:v>
                </c:pt>
                <c:pt idx="36">
                  <c:v>274.09560229445509</c:v>
                </c:pt>
                <c:pt idx="37">
                  <c:v>254.1921979067555</c:v>
                </c:pt>
                <c:pt idx="38">
                  <c:v>266.6355175688509</c:v>
                </c:pt>
                <c:pt idx="39">
                  <c:v>291.498127340824</c:v>
                </c:pt>
                <c:pt idx="40">
                  <c:v>219.20369003690035</c:v>
                </c:pt>
                <c:pt idx="41">
                  <c:v>251.41824817518247</c:v>
                </c:pt>
                <c:pt idx="42">
                  <c:v>212.31082331174838</c:v>
                </c:pt>
                <c:pt idx="43">
                  <c:v>344.34958601655933</c:v>
                </c:pt>
                <c:pt idx="44">
                  <c:v>262.17676120768527</c:v>
                </c:pt>
                <c:pt idx="45">
                  <c:v>307.37090909090909</c:v>
                </c:pt>
                <c:pt idx="46">
                  <c:v>243.75547445255478</c:v>
                </c:pt>
                <c:pt idx="47">
                  <c:v>253.07387387387405</c:v>
                </c:pt>
                <c:pt idx="48">
                  <c:v>231.22513089005238</c:v>
                </c:pt>
                <c:pt idx="49">
                  <c:v>262.00676758682101</c:v>
                </c:pt>
                <c:pt idx="50">
                  <c:v>244.30956210902593</c:v>
                </c:pt>
                <c:pt idx="51">
                  <c:v>284.07033747779769</c:v>
                </c:pt>
                <c:pt idx="52">
                  <c:v>230.05968028419181</c:v>
                </c:pt>
                <c:pt idx="53">
                  <c:v>291.64303350970022</c:v>
                </c:pt>
                <c:pt idx="54">
                  <c:v>206.0516814159291</c:v>
                </c:pt>
                <c:pt idx="55">
                  <c:v>206.91157894736855</c:v>
                </c:pt>
                <c:pt idx="56">
                  <c:v>203.38223394898858</c:v>
                </c:pt>
                <c:pt idx="57">
                  <c:v>191.68402777777789</c:v>
                </c:pt>
                <c:pt idx="58">
                  <c:v>192.47958297132922</c:v>
                </c:pt>
                <c:pt idx="59">
                  <c:v>177.25517241379319</c:v>
                </c:pt>
                <c:pt idx="60">
                  <c:v>187.02298456260721</c:v>
                </c:pt>
                <c:pt idx="61">
                  <c:v>216.27888040712469</c:v>
                </c:pt>
                <c:pt idx="62">
                  <c:v>206.27519181585683</c:v>
                </c:pt>
                <c:pt idx="63">
                  <c:v>175.34184873949576</c:v>
                </c:pt>
                <c:pt idx="64">
                  <c:v>206.29378723404258</c:v>
                </c:pt>
                <c:pt idx="65">
                  <c:v>197.06508875739644</c:v>
                </c:pt>
                <c:pt idx="66">
                  <c:v>187.94499151103562</c:v>
                </c:pt>
                <c:pt idx="67">
                  <c:v>171.1708609271524</c:v>
                </c:pt>
                <c:pt idx="68">
                  <c:v>190.17621000820344</c:v>
                </c:pt>
                <c:pt idx="69">
                  <c:v>223.6091803278689</c:v>
                </c:pt>
                <c:pt idx="70">
                  <c:v>219.14086108854588</c:v>
                </c:pt>
                <c:pt idx="71">
                  <c:v>313.0559743384124</c:v>
                </c:pt>
                <c:pt idx="72">
                  <c:v>246.97088000000002</c:v>
                </c:pt>
                <c:pt idx="73">
                  <c:v>271.05361972951476</c:v>
                </c:pt>
                <c:pt idx="74">
                  <c:v>267.66060606060603</c:v>
                </c:pt>
                <c:pt idx="75">
                  <c:v>316.13522906793065</c:v>
                </c:pt>
                <c:pt idx="76">
                  <c:v>273.51111111111118</c:v>
                </c:pt>
                <c:pt idx="77">
                  <c:v>226.46764934057413</c:v>
                </c:pt>
                <c:pt idx="78">
                  <c:v>227.39718309859148</c:v>
                </c:pt>
                <c:pt idx="79">
                  <c:v>230.10852713178295</c:v>
                </c:pt>
                <c:pt idx="80">
                  <c:v>174.04915514592938</c:v>
                </c:pt>
                <c:pt idx="81">
                  <c:v>218.63694656488545</c:v>
                </c:pt>
                <c:pt idx="82">
                  <c:v>187.2105100463678</c:v>
                </c:pt>
                <c:pt idx="83">
                  <c:v>200.94850460419948</c:v>
                </c:pt>
                <c:pt idx="84">
                  <c:v>193.21803402477872</c:v>
                </c:pt>
                <c:pt idx="85">
                  <c:v>202.53028057592974</c:v>
                </c:pt>
                <c:pt idx="86">
                  <c:v>211.66261883125446</c:v>
                </c:pt>
                <c:pt idx="87">
                  <c:v>208.8820350681292</c:v>
                </c:pt>
                <c:pt idx="88">
                  <c:v>182.73955867251556</c:v>
                </c:pt>
                <c:pt idx="89">
                  <c:v>189.9406372188547</c:v>
                </c:pt>
                <c:pt idx="90">
                  <c:v>186.03673566392874</c:v>
                </c:pt>
                <c:pt idx="91">
                  <c:v>192.74599988250509</c:v>
                </c:pt>
                <c:pt idx="92">
                  <c:v>176.10861191735435</c:v>
                </c:pt>
                <c:pt idx="93">
                  <c:v>177.23544198804618</c:v>
                </c:pt>
                <c:pt idx="94">
                  <c:v>187.11102815009937</c:v>
                </c:pt>
                <c:pt idx="95">
                  <c:v>184.19842799316481</c:v>
                </c:pt>
                <c:pt idx="96">
                  <c:v>162.55444685707343</c:v>
                </c:pt>
                <c:pt idx="97">
                  <c:v>175.14241229061494</c:v>
                </c:pt>
                <c:pt idx="98">
                  <c:v>135.95157290456265</c:v>
                </c:pt>
                <c:pt idx="99">
                  <c:v>162.02723909337985</c:v>
                </c:pt>
                <c:pt idx="100">
                  <c:v>130.48535587294188</c:v>
                </c:pt>
                <c:pt idx="101">
                  <c:v>153.14353088582675</c:v>
                </c:pt>
                <c:pt idx="102">
                  <c:v>148.63863372130487</c:v>
                </c:pt>
                <c:pt idx="103">
                  <c:v>145.94961003691347</c:v>
                </c:pt>
                <c:pt idx="104">
                  <c:v>139.58647711550847</c:v>
                </c:pt>
                <c:pt idx="105">
                  <c:v>117.83002455467187</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'Tab2'!$R$103:$R$208</c:f>
              <c:numCache>
                <c:formatCode>#,##0</c:formatCode>
                <c:ptCount val="106"/>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92.777836121000007</c:v>
                </c:pt>
                <c:pt idx="1">
                  <c:v>835.24716621200002</c:v>
                </c:pt>
                <c:pt idx="2">
                  <c:v>121.011253078</c:v>
                </c:pt>
                <c:pt idx="3">
                  <c:v>749.95290982799997</c:v>
                </c:pt>
                <c:pt idx="4" formatCode="0.000">
                  <c:v>5290.2515973270001</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3306.1813925329998</c:v>
                </c:pt>
                <c:pt idx="1">
                  <c:v>2701.945756992</c:v>
                </c:pt>
                <c:pt idx="2">
                  <c:v>1149.4538215069999</c:v>
                </c:pt>
                <c:pt idx="3">
                  <c:v>1024.114442474</c:v>
                </c:pt>
                <c:pt idx="4">
                  <c:v>320.22656303700001</c:v>
                </c:pt>
                <c:pt idx="5">
                  <c:v>1003.720588701</c:v>
                </c:pt>
                <c:pt idx="6">
                  <c:v>233.82959979200001</c:v>
                </c:pt>
                <c:pt idx="7">
                  <c:v>713.79925433300002</c:v>
                </c:pt>
                <c:pt idx="8">
                  <c:v>114.06111092</c:v>
                </c:pt>
                <c:pt idx="9">
                  <c:v>433.38950201299997</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3395.008061944</c:v>
                </c:pt>
                <c:pt idx="1">
                  <c:v>2460.811699936</c:v>
                </c:pt>
                <c:pt idx="2">
                  <c:v>1005.193879384</c:v>
                </c:pt>
                <c:pt idx="3">
                  <c:v>1159.859386956</c:v>
                </c:pt>
                <c:pt idx="4">
                  <c:v>289.64428472700001</c:v>
                </c:pt>
                <c:pt idx="5">
                  <c:v>1054.3515800069999</c:v>
                </c:pt>
                <c:pt idx="6">
                  <c:v>182.68802268300001</c:v>
                </c:pt>
                <c:pt idx="7">
                  <c:v>523.92029056199999</c:v>
                </c:pt>
                <c:pt idx="8">
                  <c:v>72.478043400999994</c:v>
                </c:pt>
                <c:pt idx="9">
                  <c:v>366.61415975100005</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2017</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3523.3386332619998</c:v>
                </c:pt>
                <c:pt idx="1">
                  <c:v>2985.487429965</c:v>
                </c:pt>
                <c:pt idx="2">
                  <c:v>1025.8261380930001</c:v>
                </c:pt>
                <c:pt idx="3">
                  <c:v>908.11823416300001</c:v>
                </c:pt>
                <c:pt idx="4">
                  <c:v>259.13745973699997</c:v>
                </c:pt>
                <c:pt idx="5">
                  <c:v>1010.191873648</c:v>
                </c:pt>
                <c:pt idx="6">
                  <c:v>194.09698577200001</c:v>
                </c:pt>
                <c:pt idx="7">
                  <c:v>461.43342745899997</c:v>
                </c:pt>
                <c:pt idx="8">
                  <c:v>46.489193006000001</c:v>
                </c:pt>
                <c:pt idx="9">
                  <c:v>363.98026173099998</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15270.716872463001</c:v>
                </c:pt>
                <c:pt idx="1">
                  <c:v>35333.949675889999</c:v>
                </c:pt>
                <c:pt idx="2">
                  <c:v>17123.305062112002</c:v>
                </c:pt>
                <c:pt idx="3" formatCode="_ * #\ ##0_ ;_ * \-#\ ##0_ ;_ * &quot;-&quot;??_ ;_ @_ ">
                  <c:v>95912.214157654991</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12067.935357970999</c:v>
                </c:pt>
                <c:pt idx="1">
                  <c:v>39707.453391304996</c:v>
                </c:pt>
                <c:pt idx="2">
                  <c:v>16448.436375776</c:v>
                </c:pt>
                <c:pt idx="3" formatCode="_ * #\ ##0_ ;_ * \-#\ ##0_ ;_ * &quot;-&quot;??_ ;_ @_ ">
                  <c:v>105404.83574401498</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2017</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12131.619408749</c:v>
                </c:pt>
                <c:pt idx="1">
                  <c:v>36546.508659847001</c:v>
                </c:pt>
                <c:pt idx="2">
                  <c:v>13316.301288021999</c:v>
                </c:pt>
                <c:pt idx="3" formatCode="_ * #\ ##0_ ;_ * \-#\ ##0_ ;_ * &quot;-&quot;??_ ;_ @_ ">
                  <c:v>102813.99864433598</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2486.5768528359999</c:v>
                </c:pt>
                <c:pt idx="1">
                  <c:v>1697.321035252</c:v>
                </c:pt>
                <c:pt idx="2">
                  <c:v>324.222487575</c:v>
                </c:pt>
                <c:pt idx="3">
                  <c:v>1500.006773862</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2258.6952683640002</c:v>
                </c:pt>
                <c:pt idx="1">
                  <c:v>1816.8339558759999</c:v>
                </c:pt>
                <c:pt idx="2">
                  <c:v>281.20767810699999</c:v>
                </c:pt>
                <c:pt idx="3">
                  <c:v>1499.0828595330004</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2017</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2978.2659125519999</c:v>
                </c:pt>
                <c:pt idx="1">
                  <c:v>1797.6562683560001</c:v>
                </c:pt>
                <c:pt idx="2">
                  <c:v>261.095823397</c:v>
                </c:pt>
                <c:pt idx="3">
                  <c:v>1471.808058921999</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2015</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158299</c:v>
                </c:pt>
                <c:pt idx="1">
                  <c:v>52228.503339786002</c:v>
                </c:pt>
                <c:pt idx="2">
                  <c:v>55817.752245418</c:v>
                </c:pt>
                <c:pt idx="3">
                  <c:v>22114.084249084</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2016</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149261.141025641</c:v>
                </c:pt>
                <c:pt idx="1">
                  <c:v>52562.962486265998</c:v>
                </c:pt>
                <c:pt idx="2">
                  <c:v>61041.058319816999</c:v>
                </c:pt>
                <c:pt idx="3">
                  <c:v>20119.271221531999</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2017</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148449</c:v>
                </c:pt>
                <c:pt idx="1">
                  <c:v>52500.265517266002</c:v>
                </c:pt>
                <c:pt idx="2">
                  <c:v>69216.435027458996</c:v>
                </c:pt>
                <c:pt idx="3">
                  <c:v>19019.623626183002</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2015</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4932.3952618450003</c:v>
                </c:pt>
                <c:pt idx="1">
                  <c:v>5188.4620000000004</c:v>
                </c:pt>
                <c:pt idx="2">
                  <c:v>4955</c:v>
                </c:pt>
                <c:pt idx="3">
                  <c:v>8377.4704651280008</c:v>
                </c:pt>
                <c:pt idx="4">
                  <c:v>12649.523333333</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2016</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4070.6695760600001</c:v>
                </c:pt>
                <c:pt idx="1">
                  <c:v>4769.7039999999997</c:v>
                </c:pt>
                <c:pt idx="2">
                  <c:v>4950.7766367349996</c:v>
                </c:pt>
                <c:pt idx="3">
                  <c:v>7377.228430911</c:v>
                </c:pt>
                <c:pt idx="4">
                  <c:v>13539.56</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2017</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3833.5464347259999</c:v>
                </c:pt>
                <c:pt idx="1">
                  <c:v>4864.4012554769997</c:v>
                </c:pt>
                <c:pt idx="2">
                  <c:v>5397.5735274389999</c:v>
                </c:pt>
                <c:pt idx="3">
                  <c:v>7122.0658691990002</c:v>
                </c:pt>
                <c:pt idx="4">
                  <c:v>12623.589153782999</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'Tab2'!$K$71:$K$208</c:f>
              <c:numCache>
                <c:formatCode>General</c:formatCode>
                <c:ptCount val="13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'Tab2'!$N$71:$N$208</c:f>
              <c:numCache>
                <c:formatCode>#\ ##0.0</c:formatCode>
                <c:ptCount val="138"/>
                <c:pt idx="0">
                  <c:v>217.73828996282532</c:v>
                </c:pt>
                <c:pt idx="1">
                  <c:v>182.38976234003661</c:v>
                </c:pt>
                <c:pt idx="2">
                  <c:v>166.7949367088608</c:v>
                </c:pt>
                <c:pt idx="3">
                  <c:v>204.31743772241992</c:v>
                </c:pt>
                <c:pt idx="4">
                  <c:v>219.09528795811522</c:v>
                </c:pt>
                <c:pt idx="5">
                  <c:v>207.24810996563573</c:v>
                </c:pt>
                <c:pt idx="6">
                  <c:v>205.48279386712096</c:v>
                </c:pt>
                <c:pt idx="7">
                  <c:v>229.83355704697985</c:v>
                </c:pt>
                <c:pt idx="8">
                  <c:v>248.3655629139073</c:v>
                </c:pt>
                <c:pt idx="9">
                  <c:v>271.47056910569108</c:v>
                </c:pt>
                <c:pt idx="10">
                  <c:v>240.55483870967745</c:v>
                </c:pt>
                <c:pt idx="11">
                  <c:v>272.82158730158733</c:v>
                </c:pt>
                <c:pt idx="12">
                  <c:v>252.94750000000002</c:v>
                </c:pt>
                <c:pt idx="13">
                  <c:v>270.66461538461539</c:v>
                </c:pt>
                <c:pt idx="14">
                  <c:v>217.84835820895523</c:v>
                </c:pt>
                <c:pt idx="15">
                  <c:v>254.93255474452556</c:v>
                </c:pt>
                <c:pt idx="16">
                  <c:v>278.50893617021279</c:v>
                </c:pt>
                <c:pt idx="17">
                  <c:v>274.83687150837994</c:v>
                </c:pt>
                <c:pt idx="18">
                  <c:v>224.9106500691563</c:v>
                </c:pt>
                <c:pt idx="19">
                  <c:v>264.61413043478262</c:v>
                </c:pt>
                <c:pt idx="20">
                  <c:v>251.85957446808516</c:v>
                </c:pt>
                <c:pt idx="21">
                  <c:v>179.5368970013038</c:v>
                </c:pt>
                <c:pt idx="22">
                  <c:v>279.63324675324674</c:v>
                </c:pt>
                <c:pt idx="23">
                  <c:v>370.43585147247131</c:v>
                </c:pt>
                <c:pt idx="24">
                  <c:v>261.70443599493029</c:v>
                </c:pt>
                <c:pt idx="25">
                  <c:v>211.51980074719805</c:v>
                </c:pt>
                <c:pt idx="26">
                  <c:v>186.12009925558314</c:v>
                </c:pt>
                <c:pt idx="27">
                  <c:v>234.81081081081081</c:v>
                </c:pt>
                <c:pt idx="28">
                  <c:v>251.42065613608753</c:v>
                </c:pt>
                <c:pt idx="29">
                  <c:v>202.2685851318945</c:v>
                </c:pt>
                <c:pt idx="30">
                  <c:v>175.42078853046598</c:v>
                </c:pt>
                <c:pt idx="31">
                  <c:v>204.18331374853116</c:v>
                </c:pt>
                <c:pt idx="32">
                  <c:v>220.33309941520471</c:v>
                </c:pt>
                <c:pt idx="33">
                  <c:v>211.84942263279439</c:v>
                </c:pt>
                <c:pt idx="34">
                  <c:v>221.71454965357972</c:v>
                </c:pt>
                <c:pt idx="35">
                  <c:v>229.22520045819024</c:v>
                </c:pt>
                <c:pt idx="36">
                  <c:v>214.13851428571431</c:v>
                </c:pt>
                <c:pt idx="37">
                  <c:v>184.51376975169305</c:v>
                </c:pt>
                <c:pt idx="38">
                  <c:v>213.2004509582863</c:v>
                </c:pt>
                <c:pt idx="39">
                  <c:v>175.93281075028005</c:v>
                </c:pt>
                <c:pt idx="40">
                  <c:v>220.74743875278395</c:v>
                </c:pt>
                <c:pt idx="41">
                  <c:v>183.71101321585908</c:v>
                </c:pt>
                <c:pt idx="42">
                  <c:v>212.24547461368655</c:v>
                </c:pt>
                <c:pt idx="43">
                  <c:v>251.09274725274719</c:v>
                </c:pt>
                <c:pt idx="44">
                  <c:v>300.73846153846159</c:v>
                </c:pt>
                <c:pt idx="45">
                  <c:v>262.91384950926937</c:v>
                </c:pt>
                <c:pt idx="46">
                  <c:v>267.11748099891423</c:v>
                </c:pt>
                <c:pt idx="47">
                  <c:v>220.1710583153349</c:v>
                </c:pt>
                <c:pt idx="48">
                  <c:v>265.25995717344756</c:v>
                </c:pt>
                <c:pt idx="49">
                  <c:v>228.20233793836354</c:v>
                </c:pt>
                <c:pt idx="50">
                  <c:v>277.28969181721567</c:v>
                </c:pt>
                <c:pt idx="51">
                  <c:v>263.27272727272737</c:v>
                </c:pt>
                <c:pt idx="52">
                  <c:v>577.35541401273883</c:v>
                </c:pt>
                <c:pt idx="53">
                  <c:v>357.50830704521564</c:v>
                </c:pt>
                <c:pt idx="54">
                  <c:v>363.89528795811538</c:v>
                </c:pt>
                <c:pt idx="55">
                  <c:v>350.94828660436156</c:v>
                </c:pt>
                <c:pt idx="56">
                  <c:v>379.93257965056529</c:v>
                </c:pt>
                <c:pt idx="57">
                  <c:v>416.9113613101332</c:v>
                </c:pt>
                <c:pt idx="58">
                  <c:v>441.51402251791194</c:v>
                </c:pt>
                <c:pt idx="59">
                  <c:v>393.93252032520331</c:v>
                </c:pt>
                <c:pt idx="60">
                  <c:v>415.58912386706947</c:v>
                </c:pt>
                <c:pt idx="61">
                  <c:v>368.17251755265801</c:v>
                </c:pt>
                <c:pt idx="62">
                  <c:v>374.18757515030063</c:v>
                </c:pt>
                <c:pt idx="63">
                  <c:v>430.08619662363463</c:v>
                </c:pt>
                <c:pt idx="64">
                  <c:v>469.10059171597641</c:v>
                </c:pt>
                <c:pt idx="65">
                  <c:v>471.37925636007827</c:v>
                </c:pt>
                <c:pt idx="66">
                  <c:v>634.30088495575217</c:v>
                </c:pt>
                <c:pt idx="67">
                  <c:v>574.44328502415419</c:v>
                </c:pt>
                <c:pt idx="68">
                  <c:v>478.83671128107079</c:v>
                </c:pt>
                <c:pt idx="69">
                  <c:v>347.74043767840158</c:v>
                </c:pt>
                <c:pt idx="70">
                  <c:v>431.09971509971513</c:v>
                </c:pt>
                <c:pt idx="71">
                  <c:v>657.29438202247195</c:v>
                </c:pt>
                <c:pt idx="72">
                  <c:v>902.06125461254612</c:v>
                </c:pt>
                <c:pt idx="73">
                  <c:v>597.16788321167894</c:v>
                </c:pt>
                <c:pt idx="74">
                  <c:v>536.33598519889006</c:v>
                </c:pt>
                <c:pt idx="75">
                  <c:v>678.57516099356008</c:v>
                </c:pt>
                <c:pt idx="76">
                  <c:v>618.01646843549872</c:v>
                </c:pt>
                <c:pt idx="77">
                  <c:v>537.73454545454558</c:v>
                </c:pt>
                <c:pt idx="78">
                  <c:v>664.54744525547449</c:v>
                </c:pt>
                <c:pt idx="79">
                  <c:v>605.55099099099107</c:v>
                </c:pt>
                <c:pt idx="80">
                  <c:v>791.97766143106458</c:v>
                </c:pt>
                <c:pt idx="81">
                  <c:v>523.62671415850423</c:v>
                </c:pt>
                <c:pt idx="82">
                  <c:v>557.07238605898124</c:v>
                </c:pt>
                <c:pt idx="83">
                  <c:v>606.84831261101237</c:v>
                </c:pt>
                <c:pt idx="84">
                  <c:v>665.74564831261102</c:v>
                </c:pt>
                <c:pt idx="85">
                  <c:v>440.14603174603172</c:v>
                </c:pt>
                <c:pt idx="86">
                  <c:v>581.89097345132734</c:v>
                </c:pt>
                <c:pt idx="87">
                  <c:v>543.889122807018</c:v>
                </c:pt>
                <c:pt idx="88">
                  <c:v>532.33421284080919</c:v>
                </c:pt>
                <c:pt idx="89">
                  <c:v>406.24444444444453</c:v>
                </c:pt>
                <c:pt idx="90">
                  <c:v>563.97775847089486</c:v>
                </c:pt>
                <c:pt idx="91">
                  <c:v>597.67448275862068</c:v>
                </c:pt>
                <c:pt idx="92">
                  <c:v>726.48370497427118</c:v>
                </c:pt>
                <c:pt idx="93">
                  <c:v>532.77557251908388</c:v>
                </c:pt>
                <c:pt idx="94">
                  <c:v>613.02369991474848</c:v>
                </c:pt>
                <c:pt idx="95">
                  <c:v>639.55361344537835</c:v>
                </c:pt>
                <c:pt idx="96">
                  <c:v>800.52834042553195</c:v>
                </c:pt>
                <c:pt idx="97">
                  <c:v>629.3842772612004</c:v>
                </c:pt>
                <c:pt idx="98">
                  <c:v>804.14397283531457</c:v>
                </c:pt>
                <c:pt idx="99">
                  <c:v>679.88874172185399</c:v>
                </c:pt>
                <c:pt idx="100">
                  <c:v>703.09368334700571</c:v>
                </c:pt>
                <c:pt idx="101">
                  <c:v>650.88786885245906</c:v>
                </c:pt>
                <c:pt idx="102">
                  <c:v>850.09715678310363</c:v>
                </c:pt>
                <c:pt idx="103">
                  <c:v>816.43047313552552</c:v>
                </c:pt>
                <c:pt idx="104">
                  <c:v>856.75263999999993</c:v>
                </c:pt>
                <c:pt idx="105">
                  <c:v>695.54685759745439</c:v>
                </c:pt>
                <c:pt idx="106">
                  <c:v>918.79872408293443</c:v>
                </c:pt>
                <c:pt idx="107">
                  <c:v>868.45687203791499</c:v>
                </c:pt>
                <c:pt idx="108">
                  <c:v>1905.0427086087475</c:v>
                </c:pt>
                <c:pt idx="109">
                  <c:v>971.66640175726889</c:v>
                </c:pt>
                <c:pt idx="110">
                  <c:v>976.34081407813926</c:v>
                </c:pt>
                <c:pt idx="111">
                  <c:v>998.83820017812968</c:v>
                </c:pt>
                <c:pt idx="112">
                  <c:v>1180.4435776834252</c:v>
                </c:pt>
                <c:pt idx="113">
                  <c:v>858.39107764534435</c:v>
                </c:pt>
                <c:pt idx="114">
                  <c:v>1023.4995508999925</c:v>
                </c:pt>
                <c:pt idx="115">
                  <c:v>862.56882588621966</c:v>
                </c:pt>
                <c:pt idx="116">
                  <c:v>955.60811421484948</c:v>
                </c:pt>
                <c:pt idx="117">
                  <c:v>698.6369375712743</c:v>
                </c:pt>
                <c:pt idx="118">
                  <c:v>963.22482821987148</c:v>
                </c:pt>
                <c:pt idx="119">
                  <c:v>906.96739075245534</c:v>
                </c:pt>
                <c:pt idx="120">
                  <c:v>1113.850824100705</c:v>
                </c:pt>
                <c:pt idx="121">
                  <c:v>1090.6702155951366</c:v>
                </c:pt>
                <c:pt idx="122">
                  <c:v>793.62191698596166</c:v>
                </c:pt>
                <c:pt idx="123">
                  <c:v>958.6026536729463</c:v>
                </c:pt>
                <c:pt idx="124">
                  <c:v>945.44001402849915</c:v>
                </c:pt>
                <c:pt idx="125">
                  <c:v>776.39288691467209</c:v>
                </c:pt>
                <c:pt idx="126">
                  <c:v>1142.1150943905293</c:v>
                </c:pt>
                <c:pt idx="127">
                  <c:v>913.18951015700009</c:v>
                </c:pt>
                <c:pt idx="128">
                  <c:v>1001.8875281908158</c:v>
                </c:pt>
                <c:pt idx="129">
                  <c:v>767.26971348766347</c:v>
                </c:pt>
                <c:pt idx="130">
                  <c:v>1015.6467459215863</c:v>
                </c:pt>
                <c:pt idx="131">
                  <c:v>901.77791742734723</c:v>
                </c:pt>
                <c:pt idx="132">
                  <c:v>1036.6645318926198</c:v>
                </c:pt>
                <c:pt idx="133">
                  <c:v>797.95930775999977</c:v>
                </c:pt>
                <c:pt idx="134">
                  <c:v>1399.478692834158</c:v>
                </c:pt>
                <c:pt idx="135">
                  <c:v>949.54687744068235</c:v>
                </c:pt>
                <c:pt idx="136">
                  <c:v>1017.7510692766142</c:v>
                </c:pt>
                <c:pt idx="137">
                  <c:v>754.94941901406003</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'Tab2'!$L$71:$L$208</c:f>
              <c:numCache>
                <c:formatCode>#,##0</c:formatCode>
                <c:ptCount val="138"/>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'Tab2'!$K$103:$K$208</c:f>
              <c:numCache>
                <c:formatCode>General</c:formatCode>
                <c:ptCount val="10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numCache>
            </c:numRef>
          </c:cat>
          <c:val>
            <c:numRef>
              <c:f>'Tab2'!$Q$103:$Q$208</c:f>
              <c:numCache>
                <c:formatCode>#\ ##0.0</c:formatCode>
                <c:ptCount val="106"/>
                <c:pt idx="0">
                  <c:v>638.30549707602336</c:v>
                </c:pt>
                <c:pt idx="1">
                  <c:v>617.4900692840647</c:v>
                </c:pt>
                <c:pt idx="2">
                  <c:v>720.4886836027714</c:v>
                </c:pt>
                <c:pt idx="3">
                  <c:v>708.24284077892378</c:v>
                </c:pt>
                <c:pt idx="4">
                  <c:v>677.66399999999999</c:v>
                </c:pt>
                <c:pt idx="5">
                  <c:v>673.33634311512424</c:v>
                </c:pt>
                <c:pt idx="6">
                  <c:v>718.93934611048496</c:v>
                </c:pt>
                <c:pt idx="7">
                  <c:v>690.11063829787224</c:v>
                </c:pt>
                <c:pt idx="8">
                  <c:v>724.64498886414253</c:v>
                </c:pt>
                <c:pt idx="9">
                  <c:v>562.77444933920708</c:v>
                </c:pt>
                <c:pt idx="10">
                  <c:v>620.91390728476858</c:v>
                </c:pt>
                <c:pt idx="11">
                  <c:v>743.09450549450526</c:v>
                </c:pt>
                <c:pt idx="12">
                  <c:v>680.40087912087915</c:v>
                </c:pt>
                <c:pt idx="13">
                  <c:v>780.53042529989102</c:v>
                </c:pt>
                <c:pt idx="14">
                  <c:v>668.97285559174827</c:v>
                </c:pt>
                <c:pt idx="15">
                  <c:v>610.78704103671703</c:v>
                </c:pt>
                <c:pt idx="16">
                  <c:v>841.8244111349037</c:v>
                </c:pt>
                <c:pt idx="17">
                  <c:v>711.53581296493121</c:v>
                </c:pt>
                <c:pt idx="18">
                  <c:v>750.7749202975557</c:v>
                </c:pt>
                <c:pt idx="19">
                  <c:v>566.18942917547554</c:v>
                </c:pt>
                <c:pt idx="20">
                  <c:v>737.68067940552021</c:v>
                </c:pt>
                <c:pt idx="21">
                  <c:v>891.18233438485822</c:v>
                </c:pt>
                <c:pt idx="22">
                  <c:v>882.29445026177996</c:v>
                </c:pt>
                <c:pt idx="23">
                  <c:v>1001.1198338525445</c:v>
                </c:pt>
                <c:pt idx="24">
                  <c:v>931.15477903391582</c:v>
                </c:pt>
                <c:pt idx="25">
                  <c:v>984.69928352098236</c:v>
                </c:pt>
                <c:pt idx="26">
                  <c:v>1067.5480040941661</c:v>
                </c:pt>
                <c:pt idx="27">
                  <c:v>829.95121951219517</c:v>
                </c:pt>
                <c:pt idx="28">
                  <c:v>874.34118831822764</c:v>
                </c:pt>
                <c:pt idx="29">
                  <c:v>837.8647943831495</c:v>
                </c:pt>
                <c:pt idx="30">
                  <c:v>627.9503006012028</c:v>
                </c:pt>
                <c:pt idx="31">
                  <c:v>1062.058391261171</c:v>
                </c:pt>
                <c:pt idx="32">
                  <c:v>984.04023668639059</c:v>
                </c:pt>
                <c:pt idx="33">
                  <c:v>1239.1592954990217</c:v>
                </c:pt>
                <c:pt idx="34">
                  <c:v>807.29203539822981</c:v>
                </c:pt>
                <c:pt idx="35">
                  <c:v>1308.7961352657005</c:v>
                </c:pt>
                <c:pt idx="36">
                  <c:v>1135.0049713193118</c:v>
                </c:pt>
                <c:pt idx="37">
                  <c:v>928.8692673644149</c:v>
                </c:pt>
                <c:pt idx="38">
                  <c:v>971.10883190883237</c:v>
                </c:pt>
                <c:pt idx="39">
                  <c:v>1002.2112359550561</c:v>
                </c:pt>
                <c:pt idx="40">
                  <c:v>1171.490774907749</c:v>
                </c:pt>
                <c:pt idx="41">
                  <c:v>1219.4379562043796</c:v>
                </c:pt>
                <c:pt idx="42">
                  <c:v>1570.1624421831636</c:v>
                </c:pt>
                <c:pt idx="43">
                  <c:v>1070.0813247470105</c:v>
                </c:pt>
                <c:pt idx="44">
                  <c:v>1086.8611161939618</c:v>
                </c:pt>
                <c:pt idx="45">
                  <c:v>907.10618181818177</c:v>
                </c:pt>
                <c:pt idx="46">
                  <c:v>1183.6343065693434</c:v>
                </c:pt>
                <c:pt idx="47">
                  <c:v>1224.2774774774775</c:v>
                </c:pt>
                <c:pt idx="48">
                  <c:v>1373.7047120418852</c:v>
                </c:pt>
                <c:pt idx="49">
                  <c:v>1054.4740872662512</c:v>
                </c:pt>
                <c:pt idx="50">
                  <c:v>1113.1095621090258</c:v>
                </c:pt>
                <c:pt idx="51">
                  <c:v>980.29342806394345</c:v>
                </c:pt>
                <c:pt idx="52">
                  <c:v>945.44369449378348</c:v>
                </c:pt>
                <c:pt idx="53">
                  <c:v>904.42539682539677</c:v>
                </c:pt>
                <c:pt idx="54">
                  <c:v>836.38017699115039</c:v>
                </c:pt>
                <c:pt idx="55">
                  <c:v>901.06245614035163</c:v>
                </c:pt>
                <c:pt idx="56">
                  <c:v>910.82638522427442</c:v>
                </c:pt>
                <c:pt idx="57">
                  <c:v>937.05208333333337</c:v>
                </c:pt>
                <c:pt idx="58">
                  <c:v>1046.8121633362298</c:v>
                </c:pt>
                <c:pt idx="59">
                  <c:v>993.37793103448246</c:v>
                </c:pt>
                <c:pt idx="60">
                  <c:v>1176.2826758147517</c:v>
                </c:pt>
                <c:pt idx="61">
                  <c:v>996.28295165394411</c:v>
                </c:pt>
                <c:pt idx="62">
                  <c:v>1056.5585677749364</c:v>
                </c:pt>
                <c:pt idx="63">
                  <c:v>1005.0823529411766</c:v>
                </c:pt>
                <c:pt idx="64">
                  <c:v>1345.9622127659575</c:v>
                </c:pt>
                <c:pt idx="65">
                  <c:v>1275.047844463229</c:v>
                </c:pt>
                <c:pt idx="66">
                  <c:v>835.36570458404128</c:v>
                </c:pt>
                <c:pt idx="67">
                  <c:v>1092.8324503311258</c:v>
                </c:pt>
                <c:pt idx="68">
                  <c:v>1144.6208367514357</c:v>
                </c:pt>
                <c:pt idx="69">
                  <c:v>1369.4281967213119</c:v>
                </c:pt>
                <c:pt idx="70">
                  <c:v>1748.5393988627129</c:v>
                </c:pt>
                <c:pt idx="71">
                  <c:v>1346.9767441860467</c:v>
                </c:pt>
                <c:pt idx="72">
                  <c:v>1216.2041600000002</c:v>
                </c:pt>
                <c:pt idx="73">
                  <c:v>1241.6859188544154</c:v>
                </c:pt>
                <c:pt idx="74">
                  <c:v>1475.8283891547048</c:v>
                </c:pt>
                <c:pt idx="75">
                  <c:v>1363.5905213270148</c:v>
                </c:pt>
                <c:pt idx="76">
                  <c:v>1854.7226107226111</c:v>
                </c:pt>
                <c:pt idx="77">
                  <c:v>1552.134678044996</c:v>
                </c:pt>
                <c:pt idx="78">
                  <c:v>1457.2907668231612</c:v>
                </c:pt>
                <c:pt idx="79">
                  <c:v>1471.3475968992261</c:v>
                </c:pt>
                <c:pt idx="80">
                  <c:v>1889.1840245775732</c:v>
                </c:pt>
                <c:pt idx="81">
                  <c:v>1694.9337404580156</c:v>
                </c:pt>
                <c:pt idx="82">
                  <c:v>1438.3765069551775</c:v>
                </c:pt>
                <c:pt idx="83">
                  <c:v>1427.8752383009585</c:v>
                </c:pt>
                <c:pt idx="84">
                  <c:v>1264.7340584392095</c:v>
                </c:pt>
                <c:pt idx="85">
                  <c:v>1141.0251725727212</c:v>
                </c:pt>
                <c:pt idx="86">
                  <c:v>1260.9417031803418</c:v>
                </c:pt>
                <c:pt idx="87">
                  <c:v>1174.8675530147818</c:v>
                </c:pt>
                <c:pt idx="88">
                  <c:v>1250.0530439382078</c:v>
                </c:pt>
                <c:pt idx="89">
                  <c:v>1222.3432902698978</c:v>
                </c:pt>
                <c:pt idx="90">
                  <c:v>1427.9189320638418</c:v>
                </c:pt>
                <c:pt idx="91">
                  <c:v>1297.8093744453488</c:v>
                </c:pt>
                <c:pt idx="92">
                  <c:v>1583.326188025231</c:v>
                </c:pt>
                <c:pt idx="93">
                  <c:v>1227.4292013294998</c:v>
                </c:pt>
                <c:pt idx="94">
                  <c:v>1331.6041044629019</c:v>
                </c:pt>
                <c:pt idx="95">
                  <c:v>1162.2334323748785</c:v>
                </c:pt>
                <c:pt idx="96">
                  <c:v>1339.019177178335</c:v>
                </c:pt>
                <c:pt idx="97">
                  <c:v>1251.6910757101889</c:v>
                </c:pt>
                <c:pt idx="98">
                  <c:v>1390.064424791404</c:v>
                </c:pt>
                <c:pt idx="99">
                  <c:v>1456.5200529001688</c:v>
                </c:pt>
                <c:pt idx="100">
                  <c:v>1285.8249220969533</c:v>
                </c:pt>
                <c:pt idx="101">
                  <c:v>994.95397419176732</c:v>
                </c:pt>
                <c:pt idx="102">
                  <c:v>1487.3175801730924</c:v>
                </c:pt>
                <c:pt idx="103">
                  <c:v>1206.2866078818604</c:v>
                </c:pt>
                <c:pt idx="104">
                  <c:v>1282.0892198738788</c:v>
                </c:pt>
                <c:pt idx="105">
                  <c:v>1652.1476476909572</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'Tab2'!$O$103:$O$208</c:f>
              <c:numCache>
                <c:formatCode>#,##0</c:formatCode>
                <c:ptCount val="106"/>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a:extLst>
            <a:ext uri="{FF2B5EF4-FFF2-40B4-BE49-F238E27FC236}">
              <a16:creationId xmlns:a16="http://schemas.microsoft.com/office/drawing/2014/main" id="{1991E348-3A45-4DA7-9BB4-4728B2C87AB8}"/>
            </a:ext>
          </a:extLst>
        </xdr:cNvPr>
        <xdr:cNvPicPr>
          <a:picLocks noChangeAspect="1"/>
        </xdr:cNvPicPr>
      </xdr:nvPicPr>
      <xdr:blipFill>
        <a:blip xmlns:r="http://schemas.openxmlformats.org/officeDocument/2006/relationships" r:embed="rId1" cstate="print"/>
        <a:srcRect/>
        <a:stretch>
          <a:fillRect/>
        </a:stretch>
      </xdr:blipFill>
      <xdr:spPr bwMode="auto">
        <a:xfrm>
          <a:off x="0" y="9525"/>
          <a:ext cx="6755130" cy="1151191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C64B5932-38E8-47D2-9202-DECB77E7A4E0}"/>
            </a:ext>
          </a:extLst>
        </xdr:cNvPr>
        <xdr:cNvSpPr txBox="1"/>
      </xdr:nvSpPr>
      <xdr:spPr>
        <a:xfrm>
          <a:off x="695325" y="9237345"/>
          <a:ext cx="3595387" cy="52578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2017 </a:t>
          </a:r>
          <a:r>
            <a:rPr lang="nb-NO" sz="1000">
              <a:effectLst/>
              <a:latin typeface="Arial"/>
              <a:ea typeface="ＭＳ 明朝"/>
              <a:cs typeface="Times New Roman"/>
            </a:rPr>
            <a:t>(16. august 2017)</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4F04F8D6-3E3B-4091-83D7-E63DF49D6F24}"/>
            </a:ext>
          </a:extLst>
        </xdr:cNvPr>
        <xdr:cNvSpPr txBox="1"/>
      </xdr:nvSpPr>
      <xdr:spPr>
        <a:xfrm>
          <a:off x="666750" y="7414260"/>
          <a:ext cx="5812155" cy="118364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171B9147-2B70-467D-9FE5-3D78D79AA3F7}"/>
            </a:ext>
          </a:extLst>
        </xdr:cNvPr>
        <xdr:cNvSpPr txBox="1"/>
      </xdr:nvSpPr>
      <xdr:spPr>
        <a:xfrm>
          <a:off x="654050" y="8430260"/>
          <a:ext cx="5653433" cy="372829"/>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572343BC-B9B9-4F74-992A-3A6BC40DD8D6}"/>
            </a:ext>
          </a:extLst>
        </xdr:cNvPr>
        <xdr:cNvSpPr txBox="1"/>
      </xdr:nvSpPr>
      <xdr:spPr>
        <a:xfrm>
          <a:off x="108858" y="794385"/>
          <a:ext cx="2142475" cy="650693"/>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effectLst/>
              <a:latin typeface="Times New Roman" panose="02020603050405020304" pitchFamily="18" charset="0"/>
              <a:ea typeface="+mn-ea"/>
              <a:cs typeface="Times New Roman" panose="02020603050405020304" pitchFamily="18" charset="0"/>
            </a:rPr>
            <a:t>1. </a:t>
          </a:r>
          <a:r>
            <a:rPr lang="en-US" sz="1200" b="1" i="0" baseline="0">
              <a:solidFill>
                <a:schemeClr val="dk1"/>
              </a:solidFill>
              <a:effectLst/>
              <a:latin typeface="Times New Roman" panose="02020603050405020304" pitchFamily="18" charset="0"/>
              <a:ea typeface="+mn-ea"/>
              <a:cs typeface="Times New Roman" panose="02020603050405020304" pitchFamily="18" charset="0"/>
            </a:rPr>
            <a:t>HOVEDTREKK – store næringsbranner og dyrere erstatninger på motorkjøretøy</a:t>
          </a:r>
        </a:p>
        <a:p>
          <a:pPr rtl="0" eaLnBrk="1" fontAlgn="auto" latinLnBrk="0" hangingPunct="1"/>
          <a:endParaRPr lang="en-US" sz="12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en-US" sz="1200" b="0" i="0" baseline="0">
              <a:solidFill>
                <a:schemeClr val="dk1"/>
              </a:solidFill>
              <a:effectLst/>
              <a:latin typeface="Times New Roman" panose="02020603050405020304" pitchFamily="18" charset="0"/>
              <a:ea typeface="+mn-ea"/>
              <a:cs typeface="Times New Roman" panose="02020603050405020304" pitchFamily="18" charset="0"/>
            </a:rPr>
            <a:t>Erstatningene for landbasert forsikring totalt hittil i år ble på 19,1 milliarder kr, mot 18,4 milliarder i fjor til samme tid. Erstatninger på bygninger og innbo var 11 prosent høyere enn året før, noe som hovedsakelig skyldes et par store næringsbranner i april i år. Isolert var 1. kvartal noe krevende for motorkjøretøy med mange skader, mens nå i 2. kvartal har det vært en mer gunstig utvikling; motorvognerstatningene økte med 3 prosent fra første halvår i fjor til første halvår i år, mens antall meldte skader var 0,1 prosent lavere.</a:t>
          </a: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a:extLst>
            <a:ext uri="{FF2B5EF4-FFF2-40B4-BE49-F238E27FC236}">
              <a16:creationId xmlns:a16="http://schemas.microsoft.com/office/drawing/2014/main" id="{00000000-0008-0000-0100-0000ED0C0000}"/>
            </a:ext>
          </a:extLst>
        </xdr:cNvPr>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a:effectLst/>
              <a:latin typeface="Times New Roman" panose="02020603050405020304" pitchFamily="18" charset="0"/>
              <a:ea typeface="+mn-ea"/>
              <a:cs typeface="Times New Roman" panose="02020603050405020304" pitchFamily="18" charset="0"/>
            </a:rPr>
            <a:t>Motorvogn – krevende kjøreforhold i første kvartal, normalt i andre kvartal</a:t>
          </a:r>
          <a:endParaRPr lang="nb-NO">
            <a:effectLst/>
            <a:latin typeface="Times New Roman" panose="02020603050405020304" pitchFamily="18" charset="0"/>
            <a:cs typeface="Times New Roman" panose="02020603050405020304" pitchFamily="18" charset="0"/>
          </a:endParaRPr>
        </a:p>
        <a:p>
          <a:pPr rtl="0"/>
          <a:endParaRPr lang="nb-NO" sz="1100" b="0" i="0" baseline="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For første halvår i år ble det meldt 0,1 prosent færre skader enn samme periode i fjor. Personskadeerstatningene fortsetter reduksjonen, men noe mindre enn tidligere. Tyveri av bil reduseres fortsatt både i antall og beløp, mens tyveri fra bil øker noe fra samme periode i fjor. Men den største erstatningsposten er kasko med 45 prosent av totalen, mens tyveri av og fra bil utgjør stadig mindre andel og er nå på under 1 prosent. Av totalen på nesten 7,1 milliarder kr hittil i år utgjør erstatning på kaskoskadene 3,2 milliarder kr, noe som er en økning på 7 prosent fra i fjor.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1</xdr:col>
      <xdr:colOff>590550</xdr:colOff>
      <xdr:row>44</xdr:row>
      <xdr:rowOff>161913</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609600"/>
          <a:ext cx="2361879" cy="802575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Brann-kombinert privatmarkedet – noe styrtregn og større branner</a:t>
          </a:r>
        </a:p>
        <a:p>
          <a:pPr rtl="0"/>
          <a:endParaRPr lang="en-US" sz="1100" b="1" i="0">
            <a:latin typeface="Times New Roman" pitchFamily="18" charset="0"/>
            <a:ea typeface="+mn-ea"/>
            <a:cs typeface="Times New Roman" pitchFamily="18" charset="0"/>
          </a:endParaRPr>
        </a:p>
        <a:p>
          <a:pPr rtl="0"/>
          <a:r>
            <a:rPr lang="en-US" sz="1100" b="0" i="0">
              <a:latin typeface="Times New Roman" pitchFamily="18" charset="0"/>
              <a:ea typeface="+mn-ea"/>
              <a:cs typeface="Times New Roman" pitchFamily="18" charset="0"/>
            </a:rPr>
            <a:t>Totalt ble det erstattet skader på private bygninger og innbo hittil i år med 3,5 milliarder kr som er nesten 4 prosent høyere enn samme periode i fjor. Brannerstatningene utgjør 1,3 milliarder kr og økte med 3 prosent fra i fjor. Erstatningene etter vannskader økte med nesten 1 prosent fra i fjor og utgjør 1,1 milliarder kr for første halvår i år. Fortsatt reduseres forsikringsmeldte skader etter innbrudd, tyveri og ran; erstatningene er redusert med nesten 14 prosent fra i fjor og beløpet er nå på179 mill. kr.</a:t>
          </a:r>
        </a:p>
        <a:p>
          <a:pPr rtl="0"/>
          <a:endParaRPr lang="en-US" sz="11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b="1" i="0">
              <a:latin typeface="Times New Roman" pitchFamily="18" charset="0"/>
              <a:ea typeface="+mn-ea"/>
              <a:cs typeface="Times New Roman" pitchFamily="18" charset="0"/>
            </a:rPr>
            <a:t>Brann-kombinert næring – storskader på brann</a:t>
          </a:r>
        </a:p>
        <a:p>
          <a:pPr marL="0" marR="0" lvl="0" indent="0" defTabSz="914400" rtl="0" eaLnBrk="1" fontAlgn="auto" latinLnBrk="0" hangingPunct="1">
            <a:lnSpc>
              <a:spcPct val="100000"/>
            </a:lnSpc>
            <a:spcBef>
              <a:spcPts val="0"/>
            </a:spcBef>
            <a:spcAft>
              <a:spcPts val="0"/>
            </a:spcAft>
            <a:buClrTx/>
            <a:buSzTx/>
            <a:buFontTx/>
            <a:buNone/>
            <a:tabLst/>
            <a:defRPr/>
          </a:pPr>
          <a:endParaRPr lang="nb-NO" sz="1100" b="0"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b="0" i="0">
              <a:latin typeface="Times New Roman" pitchFamily="18" charset="0"/>
              <a:ea typeface="+mn-ea"/>
              <a:cs typeface="Times New Roman" pitchFamily="18" charset="0"/>
            </a:rPr>
            <a:t>På næringsrelaterte bransjer er erstatningene hittil i år på nesten 3 milliarder kr som er en økning på 21 prosent. Her er det erstatning etter branner som økte mest; hele 70 prosent fra i fjor og et erstatningsbeløp på drøye 1,6 milliarder kr. Økningen skyldes et par større branner på industrianlegg i april i år. Mens erstatning etter vannskader er redusert fra i fjor med nesten 4 prosent. Erstatning etter innbrudd, tyveri og ran utgjør ‘bare’ 82 mill. kr hittil i år, men det er en økning fra i fjor på 11 prosent, mens antall skader er redusert med nesten 13 prosent.</a:t>
          </a: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400050</xdr:colOff>
      <xdr:row>4</xdr:row>
      <xdr:rowOff>59851</xdr:rowOff>
    </xdr:from>
    <xdr:to>
      <xdr:col>6</xdr:col>
      <xdr:colOff>395305</xdr:colOff>
      <xdr:row>44</xdr:row>
      <xdr:rowOff>161925</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990850" y="608491"/>
          <a:ext cx="2525095" cy="8026874"/>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Reiseforsikring – redusert erstatningsnivå på sykdom</a:t>
          </a:r>
        </a:p>
        <a:p>
          <a:pPr rtl="0"/>
          <a:endParaRPr lang="en-US" sz="1100" b="0" i="0">
            <a:latin typeface="Times New Roman" pitchFamily="18" charset="0"/>
            <a:ea typeface="+mn-ea"/>
            <a:cs typeface="Times New Roman" pitchFamily="18" charset="0"/>
          </a:endParaRPr>
        </a:p>
        <a:p>
          <a:pPr rtl="0"/>
          <a:r>
            <a:rPr lang="en-US" sz="1100" b="0" i="0">
              <a:latin typeface="Times New Roman" pitchFamily="18" charset="0"/>
              <a:ea typeface="+mn-ea"/>
              <a:cs typeface="Times New Roman" pitchFamily="18" charset="0"/>
            </a:rPr>
            <a:t>I første halvår i år er det både færre reiseskader og lavere erstatningsbeløp enn samme periode i fjor; erstatningsreduksjonen er på 4 prosent. Dette gjelder alle skadetyper bortsett fra økt beløp på avbestillingsdelen. For første gang på svært lenge, er erstatning etter sykdom på reise redusert; med 8 prosent første halvår i fjor. Antall meldte reiseskader hittil i år er redusert med 0,5 prosent fra i fjor og erstatningene totalt er på 1,01 milliard kr hittil mot 1,05 milliard kr i fjor til samme tid.</a:t>
          </a:r>
        </a:p>
        <a:p>
          <a:pPr rtl="0"/>
          <a:endParaRPr lang="nb-NO" sz="110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noe flere tyveri</a:t>
          </a:r>
        </a:p>
        <a:p>
          <a:pPr rtl="0"/>
          <a:endParaRPr lang="nb-NO" sz="1100" b="0" i="0" baseline="0">
            <a:latin typeface="Times New Roman" pitchFamily="18" charset="0"/>
            <a:ea typeface="+mn-ea"/>
            <a:cs typeface="Times New Roman" pitchFamily="18" charset="0"/>
          </a:endParaRPr>
        </a:p>
        <a:p>
          <a:pPr rtl="0"/>
          <a:r>
            <a:rPr lang="nb-NO" sz="1100" b="0" i="0" baseline="0">
              <a:latin typeface="Times New Roman" pitchFamily="18" charset="0"/>
              <a:ea typeface="+mn-ea"/>
              <a:cs typeface="Times New Roman" pitchFamily="18" charset="0"/>
            </a:rPr>
            <a:t>Båtsesongen er neppe avsluttet med juni måned, men så langt viser første halvår noe færre skader enn samme periode i fjor, mens erstatningene er noe større; erstatningsøkningen er størst på tyveri av og fra båt, og noe økte havariskader. Antall tyverier har økt med drøye 3 prosent fra i fjor, mens antall havarier er redusert med nesten 6 prosent. I gjennomsnitt ble det stjålet for nesten 51 000 kr i per tyveri, mens havariskadene har snitterstatning på drøye 49 000 kr hittil i år.</a:t>
          </a:r>
        </a:p>
        <a:p>
          <a:pPr rtl="0"/>
          <a:endParaRPr lang="nb-NO" sz="1100" b="1"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Insr (tidl. Vardia)</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7"/>
  <sheetViews>
    <sheetView showGridLines="0" showRowColHeaders="0" zoomScale="50" zoomScaleNormal="50" zoomScaleSheetLayoutView="100" workbookViewId="0"/>
  </sheetViews>
  <sheetFormatPr defaultColWidth="11.44140625" defaultRowHeight="13.2" x14ac:dyDescent="0.25"/>
  <cols>
    <col min="1" max="1" width="16.33203125" style="100" customWidth="1"/>
    <col min="2" max="4" width="11.44140625" style="100"/>
    <col min="5" max="5" width="14.109375" style="100" customWidth="1"/>
    <col min="6" max="7" width="11.44140625" style="100"/>
    <col min="8" max="8" width="13.44140625" style="100" customWidth="1"/>
    <col min="9" max="9" width="11.44140625" style="100"/>
    <col min="10" max="10" width="13.44140625" style="100" customWidth="1"/>
    <col min="11" max="256" width="11.44140625" style="100"/>
    <col min="257" max="257" width="16.33203125" style="100" customWidth="1"/>
    <col min="258" max="260" width="11.44140625" style="100"/>
    <col min="261" max="261" width="14.109375" style="100" customWidth="1"/>
    <col min="262" max="263" width="11.44140625" style="100"/>
    <col min="264" max="264" width="13.44140625" style="100" customWidth="1"/>
    <col min="265" max="265" width="11.44140625" style="100"/>
    <col min="266" max="266" width="13.44140625" style="100" customWidth="1"/>
    <col min="267" max="512" width="11.44140625" style="100"/>
    <col min="513" max="513" width="16.33203125" style="100" customWidth="1"/>
    <col min="514" max="516" width="11.44140625" style="100"/>
    <col min="517" max="517" width="14.109375" style="100" customWidth="1"/>
    <col min="518" max="519" width="11.44140625" style="100"/>
    <col min="520" max="520" width="13.44140625" style="100" customWidth="1"/>
    <col min="521" max="521" width="11.44140625" style="100"/>
    <col min="522" max="522" width="13.44140625" style="100" customWidth="1"/>
    <col min="523" max="768" width="11.44140625" style="100"/>
    <col min="769" max="769" width="16.33203125" style="100" customWidth="1"/>
    <col min="770" max="772" width="11.44140625" style="100"/>
    <col min="773" max="773" width="14.109375" style="100" customWidth="1"/>
    <col min="774" max="775" width="11.44140625" style="100"/>
    <col min="776" max="776" width="13.44140625" style="100" customWidth="1"/>
    <col min="777" max="777" width="11.44140625" style="100"/>
    <col min="778" max="778" width="13.44140625" style="100" customWidth="1"/>
    <col min="779" max="1024" width="11.44140625" style="100"/>
    <col min="1025" max="1025" width="16.33203125" style="100" customWidth="1"/>
    <col min="1026" max="1028" width="11.44140625" style="100"/>
    <col min="1029" max="1029" width="14.109375" style="100" customWidth="1"/>
    <col min="1030" max="1031" width="11.44140625" style="100"/>
    <col min="1032" max="1032" width="13.44140625" style="100" customWidth="1"/>
    <col min="1033" max="1033" width="11.44140625" style="100"/>
    <col min="1034" max="1034" width="13.44140625" style="100" customWidth="1"/>
    <col min="1035" max="1280" width="11.44140625" style="100"/>
    <col min="1281" max="1281" width="16.33203125" style="100" customWidth="1"/>
    <col min="1282" max="1284" width="11.44140625" style="100"/>
    <col min="1285" max="1285" width="14.109375" style="100" customWidth="1"/>
    <col min="1286" max="1287" width="11.44140625" style="100"/>
    <col min="1288" max="1288" width="13.44140625" style="100" customWidth="1"/>
    <col min="1289" max="1289" width="11.44140625" style="100"/>
    <col min="1290" max="1290" width="13.44140625" style="100" customWidth="1"/>
    <col min="1291" max="1536" width="11.44140625" style="100"/>
    <col min="1537" max="1537" width="16.33203125" style="100" customWidth="1"/>
    <col min="1538" max="1540" width="11.44140625" style="100"/>
    <col min="1541" max="1541" width="14.109375" style="100" customWidth="1"/>
    <col min="1542" max="1543" width="11.44140625" style="100"/>
    <col min="1544" max="1544" width="13.44140625" style="100" customWidth="1"/>
    <col min="1545" max="1545" width="11.44140625" style="100"/>
    <col min="1546" max="1546" width="13.44140625" style="100" customWidth="1"/>
    <col min="1547" max="1792" width="11.44140625" style="100"/>
    <col min="1793" max="1793" width="16.33203125" style="100" customWidth="1"/>
    <col min="1794" max="1796" width="11.44140625" style="100"/>
    <col min="1797" max="1797" width="14.109375" style="100" customWidth="1"/>
    <col min="1798" max="1799" width="11.44140625" style="100"/>
    <col min="1800" max="1800" width="13.44140625" style="100" customWidth="1"/>
    <col min="1801" max="1801" width="11.44140625" style="100"/>
    <col min="1802" max="1802" width="13.44140625" style="100" customWidth="1"/>
    <col min="1803" max="2048" width="11.44140625" style="100"/>
    <col min="2049" max="2049" width="16.33203125" style="100" customWidth="1"/>
    <col min="2050" max="2052" width="11.44140625" style="100"/>
    <col min="2053" max="2053" width="14.109375" style="100" customWidth="1"/>
    <col min="2054" max="2055" width="11.44140625" style="100"/>
    <col min="2056" max="2056" width="13.44140625" style="100" customWidth="1"/>
    <col min="2057" max="2057" width="11.44140625" style="100"/>
    <col min="2058" max="2058" width="13.44140625" style="100" customWidth="1"/>
    <col min="2059" max="2304" width="11.44140625" style="100"/>
    <col min="2305" max="2305" width="16.33203125" style="100" customWidth="1"/>
    <col min="2306" max="2308" width="11.44140625" style="100"/>
    <col min="2309" max="2309" width="14.109375" style="100" customWidth="1"/>
    <col min="2310" max="2311" width="11.44140625" style="100"/>
    <col min="2312" max="2312" width="13.44140625" style="100" customWidth="1"/>
    <col min="2313" max="2313" width="11.44140625" style="100"/>
    <col min="2314" max="2314" width="13.44140625" style="100" customWidth="1"/>
    <col min="2315" max="2560" width="11.44140625" style="100"/>
    <col min="2561" max="2561" width="16.33203125" style="100" customWidth="1"/>
    <col min="2562" max="2564" width="11.44140625" style="100"/>
    <col min="2565" max="2565" width="14.109375" style="100" customWidth="1"/>
    <col min="2566" max="2567" width="11.44140625" style="100"/>
    <col min="2568" max="2568" width="13.44140625" style="100" customWidth="1"/>
    <col min="2569" max="2569" width="11.44140625" style="100"/>
    <col min="2570" max="2570" width="13.44140625" style="100" customWidth="1"/>
    <col min="2571" max="2816" width="11.44140625" style="100"/>
    <col min="2817" max="2817" width="16.33203125" style="100" customWidth="1"/>
    <col min="2818" max="2820" width="11.44140625" style="100"/>
    <col min="2821" max="2821" width="14.109375" style="100" customWidth="1"/>
    <col min="2822" max="2823" width="11.44140625" style="100"/>
    <col min="2824" max="2824" width="13.44140625" style="100" customWidth="1"/>
    <col min="2825" max="2825" width="11.44140625" style="100"/>
    <col min="2826" max="2826" width="13.44140625" style="100" customWidth="1"/>
    <col min="2827" max="3072" width="11.44140625" style="100"/>
    <col min="3073" max="3073" width="16.33203125" style="100" customWidth="1"/>
    <col min="3074" max="3076" width="11.44140625" style="100"/>
    <col min="3077" max="3077" width="14.109375" style="100" customWidth="1"/>
    <col min="3078" max="3079" width="11.44140625" style="100"/>
    <col min="3080" max="3080" width="13.44140625" style="100" customWidth="1"/>
    <col min="3081" max="3081" width="11.44140625" style="100"/>
    <col min="3082" max="3082" width="13.44140625" style="100" customWidth="1"/>
    <col min="3083" max="3328" width="11.44140625" style="100"/>
    <col min="3329" max="3329" width="16.33203125" style="100" customWidth="1"/>
    <col min="3330" max="3332" width="11.44140625" style="100"/>
    <col min="3333" max="3333" width="14.109375" style="100" customWidth="1"/>
    <col min="3334" max="3335" width="11.44140625" style="100"/>
    <col min="3336" max="3336" width="13.44140625" style="100" customWidth="1"/>
    <col min="3337" max="3337" width="11.44140625" style="100"/>
    <col min="3338" max="3338" width="13.44140625" style="100" customWidth="1"/>
    <col min="3339" max="3584" width="11.44140625" style="100"/>
    <col min="3585" max="3585" width="16.33203125" style="100" customWidth="1"/>
    <col min="3586" max="3588" width="11.44140625" style="100"/>
    <col min="3589" max="3589" width="14.109375" style="100" customWidth="1"/>
    <col min="3590" max="3591" width="11.44140625" style="100"/>
    <col min="3592" max="3592" width="13.44140625" style="100" customWidth="1"/>
    <col min="3593" max="3593" width="11.44140625" style="100"/>
    <col min="3594" max="3594" width="13.44140625" style="100" customWidth="1"/>
    <col min="3595" max="3840" width="11.44140625" style="100"/>
    <col min="3841" max="3841" width="16.33203125" style="100" customWidth="1"/>
    <col min="3842" max="3844" width="11.44140625" style="100"/>
    <col min="3845" max="3845" width="14.109375" style="100" customWidth="1"/>
    <col min="3846" max="3847" width="11.44140625" style="100"/>
    <col min="3848" max="3848" width="13.44140625" style="100" customWidth="1"/>
    <col min="3849" max="3849" width="11.44140625" style="100"/>
    <col min="3850" max="3850" width="13.44140625" style="100" customWidth="1"/>
    <col min="3851" max="4096" width="11.44140625" style="100"/>
    <col min="4097" max="4097" width="16.33203125" style="100" customWidth="1"/>
    <col min="4098" max="4100" width="11.44140625" style="100"/>
    <col min="4101" max="4101" width="14.109375" style="100" customWidth="1"/>
    <col min="4102" max="4103" width="11.44140625" style="100"/>
    <col min="4104" max="4104" width="13.44140625" style="100" customWidth="1"/>
    <col min="4105" max="4105" width="11.44140625" style="100"/>
    <col min="4106" max="4106" width="13.44140625" style="100" customWidth="1"/>
    <col min="4107" max="4352" width="11.44140625" style="100"/>
    <col min="4353" max="4353" width="16.33203125" style="100" customWidth="1"/>
    <col min="4354" max="4356" width="11.44140625" style="100"/>
    <col min="4357" max="4357" width="14.109375" style="100" customWidth="1"/>
    <col min="4358" max="4359" width="11.44140625" style="100"/>
    <col min="4360" max="4360" width="13.44140625" style="100" customWidth="1"/>
    <col min="4361" max="4361" width="11.44140625" style="100"/>
    <col min="4362" max="4362" width="13.44140625" style="100" customWidth="1"/>
    <col min="4363" max="4608" width="11.44140625" style="100"/>
    <col min="4609" max="4609" width="16.33203125" style="100" customWidth="1"/>
    <col min="4610" max="4612" width="11.44140625" style="100"/>
    <col min="4613" max="4613" width="14.109375" style="100" customWidth="1"/>
    <col min="4614" max="4615" width="11.44140625" style="100"/>
    <col min="4616" max="4616" width="13.44140625" style="100" customWidth="1"/>
    <col min="4617" max="4617" width="11.44140625" style="100"/>
    <col min="4618" max="4618" width="13.44140625" style="100" customWidth="1"/>
    <col min="4619" max="4864" width="11.44140625" style="100"/>
    <col min="4865" max="4865" width="16.33203125" style="100" customWidth="1"/>
    <col min="4866" max="4868" width="11.44140625" style="100"/>
    <col min="4869" max="4869" width="14.109375" style="100" customWidth="1"/>
    <col min="4870" max="4871" width="11.44140625" style="100"/>
    <col min="4872" max="4872" width="13.44140625" style="100" customWidth="1"/>
    <col min="4873" max="4873" width="11.44140625" style="100"/>
    <col min="4874" max="4874" width="13.44140625" style="100" customWidth="1"/>
    <col min="4875" max="5120" width="11.44140625" style="100"/>
    <col min="5121" max="5121" width="16.33203125" style="100" customWidth="1"/>
    <col min="5122" max="5124" width="11.44140625" style="100"/>
    <col min="5125" max="5125" width="14.109375" style="100" customWidth="1"/>
    <col min="5126" max="5127" width="11.44140625" style="100"/>
    <col min="5128" max="5128" width="13.44140625" style="100" customWidth="1"/>
    <col min="5129" max="5129" width="11.44140625" style="100"/>
    <col min="5130" max="5130" width="13.44140625" style="100" customWidth="1"/>
    <col min="5131" max="5376" width="11.44140625" style="100"/>
    <col min="5377" max="5377" width="16.33203125" style="100" customWidth="1"/>
    <col min="5378" max="5380" width="11.44140625" style="100"/>
    <col min="5381" max="5381" width="14.109375" style="100" customWidth="1"/>
    <col min="5382" max="5383" width="11.44140625" style="100"/>
    <col min="5384" max="5384" width="13.44140625" style="100" customWidth="1"/>
    <col min="5385" max="5385" width="11.44140625" style="100"/>
    <col min="5386" max="5386" width="13.44140625" style="100" customWidth="1"/>
    <col min="5387" max="5632" width="11.44140625" style="100"/>
    <col min="5633" max="5633" width="16.33203125" style="100" customWidth="1"/>
    <col min="5634" max="5636" width="11.44140625" style="100"/>
    <col min="5637" max="5637" width="14.109375" style="100" customWidth="1"/>
    <col min="5638" max="5639" width="11.44140625" style="100"/>
    <col min="5640" max="5640" width="13.44140625" style="100" customWidth="1"/>
    <col min="5641" max="5641" width="11.44140625" style="100"/>
    <col min="5642" max="5642" width="13.44140625" style="100" customWidth="1"/>
    <col min="5643" max="5888" width="11.44140625" style="100"/>
    <col min="5889" max="5889" width="16.33203125" style="100" customWidth="1"/>
    <col min="5890" max="5892" width="11.44140625" style="100"/>
    <col min="5893" max="5893" width="14.109375" style="100" customWidth="1"/>
    <col min="5894" max="5895" width="11.44140625" style="100"/>
    <col min="5896" max="5896" width="13.44140625" style="100" customWidth="1"/>
    <col min="5897" max="5897" width="11.44140625" style="100"/>
    <col min="5898" max="5898" width="13.44140625" style="100" customWidth="1"/>
    <col min="5899" max="6144" width="11.44140625" style="100"/>
    <col min="6145" max="6145" width="16.33203125" style="100" customWidth="1"/>
    <col min="6146" max="6148" width="11.44140625" style="100"/>
    <col min="6149" max="6149" width="14.109375" style="100" customWidth="1"/>
    <col min="6150" max="6151" width="11.44140625" style="100"/>
    <col min="6152" max="6152" width="13.44140625" style="100" customWidth="1"/>
    <col min="6153" max="6153" width="11.44140625" style="100"/>
    <col min="6154" max="6154" width="13.44140625" style="100" customWidth="1"/>
    <col min="6155" max="6400" width="11.44140625" style="100"/>
    <col min="6401" max="6401" width="16.33203125" style="100" customWidth="1"/>
    <col min="6402" max="6404" width="11.44140625" style="100"/>
    <col min="6405" max="6405" width="14.109375" style="100" customWidth="1"/>
    <col min="6406" max="6407" width="11.44140625" style="100"/>
    <col min="6408" max="6408" width="13.44140625" style="100" customWidth="1"/>
    <col min="6409" max="6409" width="11.44140625" style="100"/>
    <col min="6410" max="6410" width="13.44140625" style="100" customWidth="1"/>
    <col min="6411" max="6656" width="11.44140625" style="100"/>
    <col min="6657" max="6657" width="16.33203125" style="100" customWidth="1"/>
    <col min="6658" max="6660" width="11.44140625" style="100"/>
    <col min="6661" max="6661" width="14.109375" style="100" customWidth="1"/>
    <col min="6662" max="6663" width="11.44140625" style="100"/>
    <col min="6664" max="6664" width="13.44140625" style="100" customWidth="1"/>
    <col min="6665" max="6665" width="11.44140625" style="100"/>
    <col min="6666" max="6666" width="13.44140625" style="100" customWidth="1"/>
    <col min="6667" max="6912" width="11.44140625" style="100"/>
    <col min="6913" max="6913" width="16.33203125" style="100" customWidth="1"/>
    <col min="6914" max="6916" width="11.44140625" style="100"/>
    <col min="6917" max="6917" width="14.109375" style="100" customWidth="1"/>
    <col min="6918" max="6919" width="11.44140625" style="100"/>
    <col min="6920" max="6920" width="13.44140625" style="100" customWidth="1"/>
    <col min="6921" max="6921" width="11.44140625" style="100"/>
    <col min="6922" max="6922" width="13.44140625" style="100" customWidth="1"/>
    <col min="6923" max="7168" width="11.44140625" style="100"/>
    <col min="7169" max="7169" width="16.33203125" style="100" customWidth="1"/>
    <col min="7170" max="7172" width="11.44140625" style="100"/>
    <col min="7173" max="7173" width="14.109375" style="100" customWidth="1"/>
    <col min="7174" max="7175" width="11.44140625" style="100"/>
    <col min="7176" max="7176" width="13.44140625" style="100" customWidth="1"/>
    <col min="7177" max="7177" width="11.44140625" style="100"/>
    <col min="7178" max="7178" width="13.44140625" style="100" customWidth="1"/>
    <col min="7179" max="7424" width="11.44140625" style="100"/>
    <col min="7425" max="7425" width="16.33203125" style="100" customWidth="1"/>
    <col min="7426" max="7428" width="11.44140625" style="100"/>
    <col min="7429" max="7429" width="14.109375" style="100" customWidth="1"/>
    <col min="7430" max="7431" width="11.44140625" style="100"/>
    <col min="7432" max="7432" width="13.44140625" style="100" customWidth="1"/>
    <col min="7433" max="7433" width="11.44140625" style="100"/>
    <col min="7434" max="7434" width="13.44140625" style="100" customWidth="1"/>
    <col min="7435" max="7680" width="11.44140625" style="100"/>
    <col min="7681" max="7681" width="16.33203125" style="100" customWidth="1"/>
    <col min="7682" max="7684" width="11.44140625" style="100"/>
    <col min="7685" max="7685" width="14.109375" style="100" customWidth="1"/>
    <col min="7686" max="7687" width="11.44140625" style="100"/>
    <col min="7688" max="7688" width="13.44140625" style="100" customWidth="1"/>
    <col min="7689" max="7689" width="11.44140625" style="100"/>
    <col min="7690" max="7690" width="13.44140625" style="100" customWidth="1"/>
    <col min="7691" max="7936" width="11.44140625" style="100"/>
    <col min="7937" max="7937" width="16.33203125" style="100" customWidth="1"/>
    <col min="7938" max="7940" width="11.44140625" style="100"/>
    <col min="7941" max="7941" width="14.109375" style="100" customWidth="1"/>
    <col min="7942" max="7943" width="11.44140625" style="100"/>
    <col min="7944" max="7944" width="13.44140625" style="100" customWidth="1"/>
    <col min="7945" max="7945" width="11.44140625" style="100"/>
    <col min="7946" max="7946" width="13.44140625" style="100" customWidth="1"/>
    <col min="7947" max="8192" width="11.44140625" style="100"/>
    <col min="8193" max="8193" width="16.33203125" style="100" customWidth="1"/>
    <col min="8194" max="8196" width="11.44140625" style="100"/>
    <col min="8197" max="8197" width="14.109375" style="100" customWidth="1"/>
    <col min="8198" max="8199" width="11.44140625" style="100"/>
    <col min="8200" max="8200" width="13.44140625" style="100" customWidth="1"/>
    <col min="8201" max="8201" width="11.44140625" style="100"/>
    <col min="8202" max="8202" width="13.44140625" style="100" customWidth="1"/>
    <col min="8203" max="8448" width="11.44140625" style="100"/>
    <col min="8449" max="8449" width="16.33203125" style="100" customWidth="1"/>
    <col min="8450" max="8452" width="11.44140625" style="100"/>
    <col min="8453" max="8453" width="14.109375" style="100" customWidth="1"/>
    <col min="8454" max="8455" width="11.44140625" style="100"/>
    <col min="8456" max="8456" width="13.44140625" style="100" customWidth="1"/>
    <col min="8457" max="8457" width="11.44140625" style="100"/>
    <col min="8458" max="8458" width="13.44140625" style="100" customWidth="1"/>
    <col min="8459" max="8704" width="11.44140625" style="100"/>
    <col min="8705" max="8705" width="16.33203125" style="100" customWidth="1"/>
    <col min="8706" max="8708" width="11.44140625" style="100"/>
    <col min="8709" max="8709" width="14.109375" style="100" customWidth="1"/>
    <col min="8710" max="8711" width="11.44140625" style="100"/>
    <col min="8712" max="8712" width="13.44140625" style="100" customWidth="1"/>
    <col min="8713" max="8713" width="11.44140625" style="100"/>
    <col min="8714" max="8714" width="13.44140625" style="100" customWidth="1"/>
    <col min="8715" max="8960" width="11.44140625" style="100"/>
    <col min="8961" max="8961" width="16.33203125" style="100" customWidth="1"/>
    <col min="8962" max="8964" width="11.44140625" style="100"/>
    <col min="8965" max="8965" width="14.109375" style="100" customWidth="1"/>
    <col min="8966" max="8967" width="11.44140625" style="100"/>
    <col min="8968" max="8968" width="13.44140625" style="100" customWidth="1"/>
    <col min="8969" max="8969" width="11.44140625" style="100"/>
    <col min="8970" max="8970" width="13.44140625" style="100" customWidth="1"/>
    <col min="8971" max="9216" width="11.44140625" style="100"/>
    <col min="9217" max="9217" width="16.33203125" style="100" customWidth="1"/>
    <col min="9218" max="9220" width="11.44140625" style="100"/>
    <col min="9221" max="9221" width="14.109375" style="100" customWidth="1"/>
    <col min="9222" max="9223" width="11.44140625" style="100"/>
    <col min="9224" max="9224" width="13.44140625" style="100" customWidth="1"/>
    <col min="9225" max="9225" width="11.44140625" style="100"/>
    <col min="9226" max="9226" width="13.44140625" style="100" customWidth="1"/>
    <col min="9227" max="9472" width="11.44140625" style="100"/>
    <col min="9473" max="9473" width="16.33203125" style="100" customWidth="1"/>
    <col min="9474" max="9476" width="11.44140625" style="100"/>
    <col min="9477" max="9477" width="14.109375" style="100" customWidth="1"/>
    <col min="9478" max="9479" width="11.44140625" style="100"/>
    <col min="9480" max="9480" width="13.44140625" style="100" customWidth="1"/>
    <col min="9481" max="9481" width="11.44140625" style="100"/>
    <col min="9482" max="9482" width="13.44140625" style="100" customWidth="1"/>
    <col min="9483" max="9728" width="11.44140625" style="100"/>
    <col min="9729" max="9729" width="16.33203125" style="100" customWidth="1"/>
    <col min="9730" max="9732" width="11.44140625" style="100"/>
    <col min="9733" max="9733" width="14.109375" style="100" customWidth="1"/>
    <col min="9734" max="9735" width="11.44140625" style="100"/>
    <col min="9736" max="9736" width="13.44140625" style="100" customWidth="1"/>
    <col min="9737" max="9737" width="11.44140625" style="100"/>
    <col min="9738" max="9738" width="13.44140625" style="100" customWidth="1"/>
    <col min="9739" max="9984" width="11.44140625" style="100"/>
    <col min="9985" max="9985" width="16.33203125" style="100" customWidth="1"/>
    <col min="9986" max="9988" width="11.44140625" style="100"/>
    <col min="9989" max="9989" width="14.109375" style="100" customWidth="1"/>
    <col min="9990" max="9991" width="11.44140625" style="100"/>
    <col min="9992" max="9992" width="13.44140625" style="100" customWidth="1"/>
    <col min="9993" max="9993" width="11.44140625" style="100"/>
    <col min="9994" max="9994" width="13.44140625" style="100" customWidth="1"/>
    <col min="9995" max="10240" width="11.44140625" style="100"/>
    <col min="10241" max="10241" width="16.33203125" style="100" customWidth="1"/>
    <col min="10242" max="10244" width="11.44140625" style="100"/>
    <col min="10245" max="10245" width="14.109375" style="100" customWidth="1"/>
    <col min="10246" max="10247" width="11.44140625" style="100"/>
    <col min="10248" max="10248" width="13.44140625" style="100" customWidth="1"/>
    <col min="10249" max="10249" width="11.44140625" style="100"/>
    <col min="10250" max="10250" width="13.44140625" style="100" customWidth="1"/>
    <col min="10251" max="10496" width="11.44140625" style="100"/>
    <col min="10497" max="10497" width="16.33203125" style="100" customWidth="1"/>
    <col min="10498" max="10500" width="11.44140625" style="100"/>
    <col min="10501" max="10501" width="14.109375" style="100" customWidth="1"/>
    <col min="10502" max="10503" width="11.44140625" style="100"/>
    <col min="10504" max="10504" width="13.44140625" style="100" customWidth="1"/>
    <col min="10505" max="10505" width="11.44140625" style="100"/>
    <col min="10506" max="10506" width="13.44140625" style="100" customWidth="1"/>
    <col min="10507" max="10752" width="11.44140625" style="100"/>
    <col min="10753" max="10753" width="16.33203125" style="100" customWidth="1"/>
    <col min="10754" max="10756" width="11.44140625" style="100"/>
    <col min="10757" max="10757" width="14.109375" style="100" customWidth="1"/>
    <col min="10758" max="10759" width="11.44140625" style="100"/>
    <col min="10760" max="10760" width="13.44140625" style="100" customWidth="1"/>
    <col min="10761" max="10761" width="11.44140625" style="100"/>
    <col min="10762" max="10762" width="13.44140625" style="100" customWidth="1"/>
    <col min="10763" max="11008" width="11.44140625" style="100"/>
    <col min="11009" max="11009" width="16.33203125" style="100" customWidth="1"/>
    <col min="11010" max="11012" width="11.44140625" style="100"/>
    <col min="11013" max="11013" width="14.109375" style="100" customWidth="1"/>
    <col min="11014" max="11015" width="11.44140625" style="100"/>
    <col min="11016" max="11016" width="13.44140625" style="100" customWidth="1"/>
    <col min="11017" max="11017" width="11.44140625" style="100"/>
    <col min="11018" max="11018" width="13.44140625" style="100" customWidth="1"/>
    <col min="11019" max="11264" width="11.44140625" style="100"/>
    <col min="11265" max="11265" width="16.33203125" style="100" customWidth="1"/>
    <col min="11266" max="11268" width="11.44140625" style="100"/>
    <col min="11269" max="11269" width="14.109375" style="100" customWidth="1"/>
    <col min="11270" max="11271" width="11.44140625" style="100"/>
    <col min="11272" max="11272" width="13.44140625" style="100" customWidth="1"/>
    <col min="11273" max="11273" width="11.44140625" style="100"/>
    <col min="11274" max="11274" width="13.44140625" style="100" customWidth="1"/>
    <col min="11275" max="11520" width="11.44140625" style="100"/>
    <col min="11521" max="11521" width="16.33203125" style="100" customWidth="1"/>
    <col min="11522" max="11524" width="11.44140625" style="100"/>
    <col min="11525" max="11525" width="14.109375" style="100" customWidth="1"/>
    <col min="11526" max="11527" width="11.44140625" style="100"/>
    <col min="11528" max="11528" width="13.44140625" style="100" customWidth="1"/>
    <col min="11529" max="11529" width="11.44140625" style="100"/>
    <col min="11530" max="11530" width="13.44140625" style="100" customWidth="1"/>
    <col min="11531" max="11776" width="11.44140625" style="100"/>
    <col min="11777" max="11777" width="16.33203125" style="100" customWidth="1"/>
    <col min="11778" max="11780" width="11.44140625" style="100"/>
    <col min="11781" max="11781" width="14.109375" style="100" customWidth="1"/>
    <col min="11782" max="11783" width="11.44140625" style="100"/>
    <col min="11784" max="11784" width="13.44140625" style="100" customWidth="1"/>
    <col min="11785" max="11785" width="11.44140625" style="100"/>
    <col min="11786" max="11786" width="13.44140625" style="100" customWidth="1"/>
    <col min="11787" max="12032" width="11.44140625" style="100"/>
    <col min="12033" max="12033" width="16.33203125" style="100" customWidth="1"/>
    <col min="12034" max="12036" width="11.44140625" style="100"/>
    <col min="12037" max="12037" width="14.109375" style="100" customWidth="1"/>
    <col min="12038" max="12039" width="11.44140625" style="100"/>
    <col min="12040" max="12040" width="13.44140625" style="100" customWidth="1"/>
    <col min="12041" max="12041" width="11.44140625" style="100"/>
    <col min="12042" max="12042" width="13.44140625" style="100" customWidth="1"/>
    <col min="12043" max="12288" width="11.44140625" style="100"/>
    <col min="12289" max="12289" width="16.33203125" style="100" customWidth="1"/>
    <col min="12290" max="12292" width="11.44140625" style="100"/>
    <col min="12293" max="12293" width="14.109375" style="100" customWidth="1"/>
    <col min="12294" max="12295" width="11.44140625" style="100"/>
    <col min="12296" max="12296" width="13.44140625" style="100" customWidth="1"/>
    <col min="12297" max="12297" width="11.44140625" style="100"/>
    <col min="12298" max="12298" width="13.44140625" style="100" customWidth="1"/>
    <col min="12299" max="12544" width="11.44140625" style="100"/>
    <col min="12545" max="12545" width="16.33203125" style="100" customWidth="1"/>
    <col min="12546" max="12548" width="11.44140625" style="100"/>
    <col min="12549" max="12549" width="14.109375" style="100" customWidth="1"/>
    <col min="12550" max="12551" width="11.44140625" style="100"/>
    <col min="12552" max="12552" width="13.44140625" style="100" customWidth="1"/>
    <col min="12553" max="12553" width="11.44140625" style="100"/>
    <col min="12554" max="12554" width="13.44140625" style="100" customWidth="1"/>
    <col min="12555" max="12800" width="11.44140625" style="100"/>
    <col min="12801" max="12801" width="16.33203125" style="100" customWidth="1"/>
    <col min="12802" max="12804" width="11.44140625" style="100"/>
    <col min="12805" max="12805" width="14.109375" style="100" customWidth="1"/>
    <col min="12806" max="12807" width="11.44140625" style="100"/>
    <col min="12808" max="12808" width="13.44140625" style="100" customWidth="1"/>
    <col min="12809" max="12809" width="11.44140625" style="100"/>
    <col min="12810" max="12810" width="13.44140625" style="100" customWidth="1"/>
    <col min="12811" max="13056" width="11.44140625" style="100"/>
    <col min="13057" max="13057" width="16.33203125" style="100" customWidth="1"/>
    <col min="13058" max="13060" width="11.44140625" style="100"/>
    <col min="13061" max="13061" width="14.109375" style="100" customWidth="1"/>
    <col min="13062" max="13063" width="11.44140625" style="100"/>
    <col min="13064" max="13064" width="13.44140625" style="100" customWidth="1"/>
    <col min="13065" max="13065" width="11.44140625" style="100"/>
    <col min="13066" max="13066" width="13.44140625" style="100" customWidth="1"/>
    <col min="13067" max="13312" width="11.44140625" style="100"/>
    <col min="13313" max="13313" width="16.33203125" style="100" customWidth="1"/>
    <col min="13314" max="13316" width="11.44140625" style="100"/>
    <col min="13317" max="13317" width="14.109375" style="100" customWidth="1"/>
    <col min="13318" max="13319" width="11.44140625" style="100"/>
    <col min="13320" max="13320" width="13.44140625" style="100" customWidth="1"/>
    <col min="13321" max="13321" width="11.44140625" style="100"/>
    <col min="13322" max="13322" width="13.44140625" style="100" customWidth="1"/>
    <col min="13323" max="13568" width="11.44140625" style="100"/>
    <col min="13569" max="13569" width="16.33203125" style="100" customWidth="1"/>
    <col min="13570" max="13572" width="11.44140625" style="100"/>
    <col min="13573" max="13573" width="14.109375" style="100" customWidth="1"/>
    <col min="13574" max="13575" width="11.44140625" style="100"/>
    <col min="13576" max="13576" width="13.44140625" style="100" customWidth="1"/>
    <col min="13577" max="13577" width="11.44140625" style="100"/>
    <col min="13578" max="13578" width="13.44140625" style="100" customWidth="1"/>
    <col min="13579" max="13824" width="11.44140625" style="100"/>
    <col min="13825" max="13825" width="16.33203125" style="100" customWidth="1"/>
    <col min="13826" max="13828" width="11.44140625" style="100"/>
    <col min="13829" max="13829" width="14.109375" style="100" customWidth="1"/>
    <col min="13830" max="13831" width="11.44140625" style="100"/>
    <col min="13832" max="13832" width="13.44140625" style="100" customWidth="1"/>
    <col min="13833" max="13833" width="11.44140625" style="100"/>
    <col min="13834" max="13834" width="13.44140625" style="100" customWidth="1"/>
    <col min="13835" max="14080" width="11.44140625" style="100"/>
    <col min="14081" max="14081" width="16.33203125" style="100" customWidth="1"/>
    <col min="14082" max="14084" width="11.44140625" style="100"/>
    <col min="14085" max="14085" width="14.109375" style="100" customWidth="1"/>
    <col min="14086" max="14087" width="11.44140625" style="100"/>
    <col min="14088" max="14088" width="13.44140625" style="100" customWidth="1"/>
    <col min="14089" max="14089" width="11.44140625" style="100"/>
    <col min="14090" max="14090" width="13.44140625" style="100" customWidth="1"/>
    <col min="14091" max="14336" width="11.44140625" style="100"/>
    <col min="14337" max="14337" width="16.33203125" style="100" customWidth="1"/>
    <col min="14338" max="14340" width="11.44140625" style="100"/>
    <col min="14341" max="14341" width="14.109375" style="100" customWidth="1"/>
    <col min="14342" max="14343" width="11.44140625" style="100"/>
    <col min="14344" max="14344" width="13.44140625" style="100" customWidth="1"/>
    <col min="14345" max="14345" width="11.44140625" style="100"/>
    <col min="14346" max="14346" width="13.44140625" style="100" customWidth="1"/>
    <col min="14347" max="14592" width="11.44140625" style="100"/>
    <col min="14593" max="14593" width="16.33203125" style="100" customWidth="1"/>
    <col min="14594" max="14596" width="11.44140625" style="100"/>
    <col min="14597" max="14597" width="14.109375" style="100" customWidth="1"/>
    <col min="14598" max="14599" width="11.44140625" style="100"/>
    <col min="14600" max="14600" width="13.44140625" style="100" customWidth="1"/>
    <col min="14601" max="14601" width="11.44140625" style="100"/>
    <col min="14602" max="14602" width="13.44140625" style="100" customWidth="1"/>
    <col min="14603" max="14848" width="11.44140625" style="100"/>
    <col min="14849" max="14849" width="16.33203125" style="100" customWidth="1"/>
    <col min="14850" max="14852" width="11.44140625" style="100"/>
    <col min="14853" max="14853" width="14.109375" style="100" customWidth="1"/>
    <col min="14854" max="14855" width="11.44140625" style="100"/>
    <col min="14856" max="14856" width="13.44140625" style="100" customWidth="1"/>
    <col min="14857" max="14857" width="11.44140625" style="100"/>
    <col min="14858" max="14858" width="13.44140625" style="100" customWidth="1"/>
    <col min="14859" max="15104" width="11.44140625" style="100"/>
    <col min="15105" max="15105" width="16.33203125" style="100" customWidth="1"/>
    <col min="15106" max="15108" width="11.44140625" style="100"/>
    <col min="15109" max="15109" width="14.109375" style="100" customWidth="1"/>
    <col min="15110" max="15111" width="11.44140625" style="100"/>
    <col min="15112" max="15112" width="13.44140625" style="100" customWidth="1"/>
    <col min="15113" max="15113" width="11.44140625" style="100"/>
    <col min="15114" max="15114" width="13.44140625" style="100" customWidth="1"/>
    <col min="15115" max="15360" width="11.44140625" style="100"/>
    <col min="15361" max="15361" width="16.33203125" style="100" customWidth="1"/>
    <col min="15362" max="15364" width="11.44140625" style="100"/>
    <col min="15365" max="15365" width="14.109375" style="100" customWidth="1"/>
    <col min="15366" max="15367" width="11.44140625" style="100"/>
    <col min="15368" max="15368" width="13.44140625" style="100" customWidth="1"/>
    <col min="15369" max="15369" width="11.44140625" style="100"/>
    <col min="15370" max="15370" width="13.44140625" style="100" customWidth="1"/>
    <col min="15371" max="15616" width="11.44140625" style="100"/>
    <col min="15617" max="15617" width="16.33203125" style="100" customWidth="1"/>
    <col min="15618" max="15620" width="11.44140625" style="100"/>
    <col min="15621" max="15621" width="14.109375" style="100" customWidth="1"/>
    <col min="15622" max="15623" width="11.44140625" style="100"/>
    <col min="15624" max="15624" width="13.44140625" style="100" customWidth="1"/>
    <col min="15625" max="15625" width="11.44140625" style="100"/>
    <col min="15626" max="15626" width="13.44140625" style="100" customWidth="1"/>
    <col min="15627" max="15872" width="11.44140625" style="100"/>
    <col min="15873" max="15873" width="16.33203125" style="100" customWidth="1"/>
    <col min="15874" max="15876" width="11.44140625" style="100"/>
    <col min="15877" max="15877" width="14.109375" style="100" customWidth="1"/>
    <col min="15878" max="15879" width="11.44140625" style="100"/>
    <col min="15880" max="15880" width="13.44140625" style="100" customWidth="1"/>
    <col min="15881" max="15881" width="11.44140625" style="100"/>
    <col min="15882" max="15882" width="13.44140625" style="100" customWidth="1"/>
    <col min="15883" max="16128" width="11.44140625" style="100"/>
    <col min="16129" max="16129" width="16.33203125" style="100" customWidth="1"/>
    <col min="16130" max="16132" width="11.44140625" style="100"/>
    <col min="16133" max="16133" width="14.109375" style="100" customWidth="1"/>
    <col min="16134" max="16135" width="11.44140625" style="100"/>
    <col min="16136" max="16136" width="13.44140625" style="100" customWidth="1"/>
    <col min="16137" max="16137" width="11.44140625" style="100"/>
    <col min="16138" max="16138" width="13.44140625" style="100" customWidth="1"/>
    <col min="16139" max="16384" width="11.44140625" style="100"/>
  </cols>
  <sheetData>
    <row r="5" spans="2:9" x14ac:dyDescent="0.25">
      <c r="B5" s="99"/>
      <c r="C5" s="99"/>
      <c r="D5" s="99"/>
      <c r="E5" s="99"/>
      <c r="F5" s="99"/>
      <c r="G5" s="99"/>
      <c r="H5" s="99"/>
    </row>
    <row r="6" spans="2:9" ht="22.8" x14ac:dyDescent="0.4">
      <c r="B6" s="101"/>
      <c r="C6" s="99"/>
      <c r="D6" s="99"/>
      <c r="E6" s="99"/>
      <c r="F6" s="99"/>
      <c r="G6" s="99"/>
      <c r="H6" s="99"/>
      <c r="I6" s="102"/>
    </row>
    <row r="7" spans="2:9" x14ac:dyDescent="0.25">
      <c r="B7" s="99"/>
      <c r="C7" s="99"/>
      <c r="D7" s="99"/>
      <c r="E7" s="99"/>
      <c r="F7" s="99"/>
      <c r="G7" s="99"/>
      <c r="H7" s="99"/>
      <c r="I7" s="99"/>
    </row>
    <row r="8" spans="2:9" x14ac:dyDescent="0.25">
      <c r="B8" s="99"/>
      <c r="C8" s="99"/>
      <c r="D8" s="99"/>
      <c r="F8" s="99"/>
      <c r="G8" s="99"/>
      <c r="H8" s="99"/>
    </row>
    <row r="9" spans="2:9" x14ac:dyDescent="0.25">
      <c r="B9" s="99"/>
      <c r="C9" s="99"/>
      <c r="D9" s="99"/>
      <c r="E9" s="99"/>
      <c r="F9" s="99"/>
      <c r="G9" s="99"/>
      <c r="H9" s="99"/>
    </row>
    <row r="10" spans="2:9" ht="22.8" x14ac:dyDescent="0.4">
      <c r="B10" s="99"/>
      <c r="C10" s="99"/>
      <c r="D10" s="99"/>
      <c r="I10" s="102"/>
    </row>
    <row r="11" spans="2:9" x14ac:dyDescent="0.25">
      <c r="B11" s="99"/>
      <c r="C11" s="99"/>
      <c r="D11" s="99"/>
    </row>
    <row r="12" spans="2:9" ht="27" customHeight="1" x14ac:dyDescent="0.4">
      <c r="B12" s="99"/>
      <c r="C12" s="99"/>
      <c r="D12" s="99"/>
      <c r="E12" s="99"/>
      <c r="F12" s="99"/>
      <c r="G12" s="99"/>
      <c r="H12" s="99"/>
      <c r="I12" s="102"/>
    </row>
    <row r="13" spans="2:9" ht="19.5" customHeight="1" x14ac:dyDescent="0.4">
      <c r="B13" s="99"/>
      <c r="C13" s="94"/>
      <c r="D13" s="94"/>
      <c r="E13" s="94"/>
      <c r="F13" s="94"/>
      <c r="G13" s="94"/>
      <c r="H13" s="94"/>
      <c r="I13" s="102"/>
    </row>
    <row r="14" spans="2:9" x14ac:dyDescent="0.25">
      <c r="B14" s="99"/>
      <c r="C14" s="99"/>
      <c r="D14" s="99"/>
      <c r="F14" s="99"/>
      <c r="G14" s="99"/>
      <c r="H14" s="99"/>
    </row>
    <row r="15" spans="2:9" x14ac:dyDescent="0.25">
      <c r="B15" s="99"/>
      <c r="C15" s="99"/>
      <c r="D15" s="99"/>
      <c r="F15" s="99"/>
      <c r="G15" s="99"/>
      <c r="H15" s="99"/>
      <c r="I15" s="99"/>
    </row>
    <row r="16" spans="2:9" ht="34.799999999999997" x14ac:dyDescent="0.55000000000000004">
      <c r="B16" s="99"/>
      <c r="C16" s="99"/>
      <c r="D16" s="99"/>
      <c r="E16" s="103"/>
      <c r="F16" s="99"/>
      <c r="G16" s="99"/>
      <c r="H16" s="99"/>
      <c r="I16" s="99"/>
    </row>
    <row r="17" spans="2:9" ht="32.4" x14ac:dyDescent="0.55000000000000004">
      <c r="B17" s="99"/>
      <c r="C17" s="99"/>
      <c r="D17" s="99"/>
      <c r="E17" s="104"/>
      <c r="F17" s="99"/>
      <c r="G17" s="99"/>
      <c r="H17" s="99"/>
      <c r="I17" s="99"/>
    </row>
    <row r="18" spans="2:9" ht="32.4" x14ac:dyDescent="0.55000000000000004">
      <c r="D18" s="104"/>
    </row>
    <row r="19" spans="2:9" ht="18" x14ac:dyDescent="0.35">
      <c r="E19" s="105"/>
      <c r="I19" s="106"/>
    </row>
    <row r="21" spans="2:9" x14ac:dyDescent="0.25">
      <c r="E21" s="107"/>
    </row>
    <row r="22" spans="2:9" ht="25.8" x14ac:dyDescent="0.5">
      <c r="E22" s="108"/>
    </row>
    <row r="25" spans="2:9" ht="18" x14ac:dyDescent="0.35">
      <c r="E25" s="109"/>
    </row>
    <row r="26" spans="2:9" ht="18" x14ac:dyDescent="0.35">
      <c r="E26" s="110"/>
    </row>
    <row r="28" spans="2:9" x14ac:dyDescent="0.25">
      <c r="D28" s="94"/>
      <c r="E28" s="94"/>
      <c r="F28" s="94"/>
      <c r="G28" s="94"/>
      <c r="H28" s="94"/>
    </row>
    <row r="33" spans="1:9" ht="35.4" x14ac:dyDescent="0.25">
      <c r="A33" s="111"/>
    </row>
    <row r="36" spans="1:9" ht="32.4" x14ac:dyDescent="0.25">
      <c r="B36" s="112"/>
    </row>
    <row r="39" spans="1:9" ht="17.399999999999999" x14ac:dyDescent="0.3">
      <c r="B39" s="113"/>
    </row>
    <row r="41" spans="1:9" ht="18" x14ac:dyDescent="0.35">
      <c r="I41" s="114"/>
    </row>
    <row r="43" spans="1:9" ht="18" x14ac:dyDescent="0.35">
      <c r="B43" s="192"/>
      <c r="C43" s="192"/>
      <c r="D43" s="192"/>
    </row>
    <row r="57" spans="10:10" ht="18" x14ac:dyDescent="0.3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42</v>
      </c>
      <c r="B7" s="19" t="s">
        <v>3</v>
      </c>
      <c r="C7" s="20">
        <v>124066.90919999999</v>
      </c>
      <c r="D7" s="20">
        <v>135636.54006907999</v>
      </c>
      <c r="E7" s="21">
        <v>153817.8972717381</v>
      </c>
      <c r="F7" s="22" t="s">
        <v>241</v>
      </c>
      <c r="G7" s="23">
        <v>23.979793051649679</v>
      </c>
      <c r="H7" s="24">
        <v>13.404468437043818</v>
      </c>
    </row>
    <row r="8" spans="1:8" x14ac:dyDescent="0.25">
      <c r="A8" s="199"/>
      <c r="B8" s="25" t="s">
        <v>242</v>
      </c>
      <c r="C8" s="26">
        <v>55817.752245418</v>
      </c>
      <c r="D8" s="26">
        <v>61041.058319816999</v>
      </c>
      <c r="E8" s="26">
        <v>69216.435027458996</v>
      </c>
      <c r="F8" s="27"/>
      <c r="G8" s="28">
        <v>24.004339556938859</v>
      </c>
      <c r="H8" s="29">
        <v>13.393242077829214</v>
      </c>
    </row>
    <row r="9" spans="1:8" x14ac:dyDescent="0.25">
      <c r="A9" s="30" t="s">
        <v>18</v>
      </c>
      <c r="B9" s="31" t="s">
        <v>3</v>
      </c>
      <c r="C9" s="20">
        <v>11420.313200000001</v>
      </c>
      <c r="D9" s="20">
        <v>10335.766454119999</v>
      </c>
      <c r="E9" s="21">
        <v>9660.6409525002764</v>
      </c>
      <c r="F9" s="22" t="s">
        <v>241</v>
      </c>
      <c r="G9" s="32">
        <v>-15.408266101666328</v>
      </c>
      <c r="H9" s="33">
        <v>-6.5319345654390872</v>
      </c>
    </row>
    <row r="10" spans="1:8" x14ac:dyDescent="0.25">
      <c r="A10" s="34"/>
      <c r="B10" s="25" t="s">
        <v>242</v>
      </c>
      <c r="C10" s="26">
        <v>5380.3367565219996</v>
      </c>
      <c r="D10" s="26">
        <v>3987.3642260870001</v>
      </c>
      <c r="E10" s="26">
        <v>3966.398034844</v>
      </c>
      <c r="F10" s="27"/>
      <c r="G10" s="35">
        <v>-26.279743920564727</v>
      </c>
      <c r="H10" s="29">
        <v>-0.52581580347815304</v>
      </c>
    </row>
    <row r="11" spans="1:8" x14ac:dyDescent="0.25">
      <c r="A11" s="30" t="s">
        <v>19</v>
      </c>
      <c r="B11" s="31" t="s">
        <v>3</v>
      </c>
      <c r="C11" s="20">
        <v>6407.0439999999999</v>
      </c>
      <c r="D11" s="20">
        <v>6803.5548470659996</v>
      </c>
      <c r="E11" s="21">
        <v>7214.3403773449791</v>
      </c>
      <c r="F11" s="22" t="s">
        <v>241</v>
      </c>
      <c r="G11" s="37">
        <v>12.600137869272942</v>
      </c>
      <c r="H11" s="33">
        <v>6.0378072862325496</v>
      </c>
    </row>
    <row r="12" spans="1:8" x14ac:dyDescent="0.25">
      <c r="A12" s="34"/>
      <c r="B12" s="25" t="s">
        <v>242</v>
      </c>
      <c r="C12" s="26">
        <v>2363.1225217390001</v>
      </c>
      <c r="D12" s="26">
        <v>2632.2140869569998</v>
      </c>
      <c r="E12" s="26">
        <v>2746.3267828150001</v>
      </c>
      <c r="F12" s="27"/>
      <c r="G12" s="28">
        <v>16.216013243105294</v>
      </c>
      <c r="H12" s="29">
        <v>4.335236120171416</v>
      </c>
    </row>
    <row r="13" spans="1:8" x14ac:dyDescent="0.25">
      <c r="A13" s="30" t="s">
        <v>20</v>
      </c>
      <c r="B13" s="31" t="s">
        <v>3</v>
      </c>
      <c r="C13" s="20">
        <v>23698.497142856999</v>
      </c>
      <c r="D13" s="20">
        <v>22348.216593841</v>
      </c>
      <c r="E13" s="21">
        <v>19587.563374770714</v>
      </c>
      <c r="F13" s="22" t="s">
        <v>241</v>
      </c>
      <c r="G13" s="23">
        <v>-17.346812092366662</v>
      </c>
      <c r="H13" s="24">
        <v>-12.352901662099967</v>
      </c>
    </row>
    <row r="14" spans="1:8" x14ac:dyDescent="0.25">
      <c r="A14" s="34"/>
      <c r="B14" s="25" t="s">
        <v>242</v>
      </c>
      <c r="C14" s="26">
        <v>10703.534534160999</v>
      </c>
      <c r="D14" s="26">
        <v>10404.578136646</v>
      </c>
      <c r="E14" s="26">
        <v>9026.6318013399996</v>
      </c>
      <c r="F14" s="27"/>
      <c r="G14" s="38">
        <v>-15.666812934260733</v>
      </c>
      <c r="H14" s="24">
        <v>-13.243654064673038</v>
      </c>
    </row>
    <row r="15" spans="1:8" x14ac:dyDescent="0.25">
      <c r="A15" s="30" t="s">
        <v>21</v>
      </c>
      <c r="B15" s="31" t="s">
        <v>3</v>
      </c>
      <c r="C15" s="20">
        <v>1663.145</v>
      </c>
      <c r="D15" s="20">
        <v>1871.35483987</v>
      </c>
      <c r="E15" s="21">
        <v>1859.8819043166868</v>
      </c>
      <c r="F15" s="22" t="s">
        <v>241</v>
      </c>
      <c r="G15" s="37">
        <v>11.829209378417801</v>
      </c>
      <c r="H15" s="33">
        <v>-0.61308177951489995</v>
      </c>
    </row>
    <row r="16" spans="1:8" x14ac:dyDescent="0.25">
      <c r="A16" s="34"/>
      <c r="B16" s="25" t="s">
        <v>242</v>
      </c>
      <c r="C16" s="26">
        <v>785.15590579699995</v>
      </c>
      <c r="D16" s="26">
        <v>882.16862318799997</v>
      </c>
      <c r="E16" s="26">
        <v>877.18427539100003</v>
      </c>
      <c r="F16" s="27"/>
      <c r="G16" s="28">
        <v>11.72103131550459</v>
      </c>
      <c r="H16" s="29">
        <v>-0.5650107775299773</v>
      </c>
    </row>
    <row r="17" spans="1:8" x14ac:dyDescent="0.25">
      <c r="A17" s="30" t="s">
        <v>22</v>
      </c>
      <c r="B17" s="31" t="s">
        <v>3</v>
      </c>
      <c r="C17" s="20">
        <v>4825.1450000000004</v>
      </c>
      <c r="D17" s="20">
        <v>5157.3548398700004</v>
      </c>
      <c r="E17" s="21">
        <v>5342.6032427763212</v>
      </c>
      <c r="F17" s="22" t="s">
        <v>241</v>
      </c>
      <c r="G17" s="37">
        <v>10.724200884663986</v>
      </c>
      <c r="H17" s="33">
        <v>3.5919266495727555</v>
      </c>
    </row>
    <row r="18" spans="1:8" x14ac:dyDescent="0.25">
      <c r="A18" s="34"/>
      <c r="B18" s="25" t="s">
        <v>242</v>
      </c>
      <c r="C18" s="26">
        <v>2169.1559057969998</v>
      </c>
      <c r="D18" s="26">
        <v>1928.1686231880001</v>
      </c>
      <c r="E18" s="26">
        <v>2116.184275391</v>
      </c>
      <c r="F18" s="27"/>
      <c r="G18" s="28">
        <v>-2.4420388716382604</v>
      </c>
      <c r="H18" s="29">
        <v>9.7509963569544169</v>
      </c>
    </row>
    <row r="19" spans="1:8" x14ac:dyDescent="0.25">
      <c r="A19" s="30" t="s">
        <v>190</v>
      </c>
      <c r="B19" s="31" t="s">
        <v>3</v>
      </c>
      <c r="C19" s="20">
        <v>52770.242857142999</v>
      </c>
      <c r="D19" s="20">
        <v>64641.041484601999</v>
      </c>
      <c r="E19" s="21">
        <v>77258.344917209397</v>
      </c>
      <c r="F19" s="22" t="s">
        <v>241</v>
      </c>
      <c r="G19" s="23">
        <v>46.405134284409854</v>
      </c>
      <c r="H19" s="24">
        <v>19.519028689556222</v>
      </c>
    </row>
    <row r="20" spans="1:8" x14ac:dyDescent="0.25">
      <c r="A20" s="30"/>
      <c r="B20" s="25" t="s">
        <v>242</v>
      </c>
      <c r="C20" s="26">
        <v>24134.336335404001</v>
      </c>
      <c r="D20" s="26">
        <v>29321.445341614999</v>
      </c>
      <c r="E20" s="26">
        <v>35140.579503351</v>
      </c>
      <c r="F20" s="27"/>
      <c r="G20" s="38">
        <v>45.604084632736829</v>
      </c>
      <c r="H20" s="24">
        <v>19.846000406661716</v>
      </c>
    </row>
    <row r="21" spans="1:8" x14ac:dyDescent="0.25">
      <c r="A21" s="39" t="s">
        <v>12</v>
      </c>
      <c r="B21" s="31" t="s">
        <v>3</v>
      </c>
      <c r="C21" s="20">
        <v>1342.087</v>
      </c>
      <c r="D21" s="20">
        <v>1255.2129039219999</v>
      </c>
      <c r="E21" s="21">
        <v>1364.0738676145766</v>
      </c>
      <c r="F21" s="22" t="s">
        <v>241</v>
      </c>
      <c r="G21" s="37">
        <v>1.6382594879897283</v>
      </c>
      <c r="H21" s="33">
        <v>8.6727090959974191</v>
      </c>
    </row>
    <row r="22" spans="1:8" x14ac:dyDescent="0.25">
      <c r="A22" s="34"/>
      <c r="B22" s="25" t="s">
        <v>242</v>
      </c>
      <c r="C22" s="26">
        <v>609.09354347800002</v>
      </c>
      <c r="D22" s="26">
        <v>571.10117391300003</v>
      </c>
      <c r="E22" s="26">
        <v>620.11056523499997</v>
      </c>
      <c r="F22" s="27"/>
      <c r="G22" s="28">
        <v>1.8087569429961974</v>
      </c>
      <c r="H22" s="29">
        <v>8.5815602489841751</v>
      </c>
    </row>
    <row r="23" spans="1:8" x14ac:dyDescent="0.25">
      <c r="A23" s="39" t="s">
        <v>23</v>
      </c>
      <c r="B23" s="31" t="s">
        <v>3</v>
      </c>
      <c r="C23" s="20">
        <v>4004.145</v>
      </c>
      <c r="D23" s="20">
        <v>4258.3548398700004</v>
      </c>
      <c r="E23" s="21">
        <v>4589.3653033222072</v>
      </c>
      <c r="F23" s="22" t="s">
        <v>241</v>
      </c>
      <c r="G23" s="23">
        <v>14.615362413753914</v>
      </c>
      <c r="H23" s="24">
        <v>7.7732005880071711</v>
      </c>
    </row>
    <row r="24" spans="1:8" x14ac:dyDescent="0.25">
      <c r="A24" s="34"/>
      <c r="B24" s="25" t="s">
        <v>242</v>
      </c>
      <c r="C24" s="26">
        <v>1910.1559057970001</v>
      </c>
      <c r="D24" s="26">
        <v>2045.1686231880001</v>
      </c>
      <c r="E24" s="26">
        <v>2199.184275391</v>
      </c>
      <c r="F24" s="27"/>
      <c r="G24" s="28">
        <v>15.131140275872127</v>
      </c>
      <c r="H24" s="29">
        <v>7.5307067816697213</v>
      </c>
    </row>
    <row r="25" spans="1:8" x14ac:dyDescent="0.25">
      <c r="A25" s="30" t="s">
        <v>24</v>
      </c>
      <c r="B25" s="31" t="s">
        <v>3</v>
      </c>
      <c r="C25" s="20">
        <v>19741.29</v>
      </c>
      <c r="D25" s="20">
        <v>20760.709679741001</v>
      </c>
      <c r="E25" s="21">
        <v>28915.891016101825</v>
      </c>
      <c r="F25" s="22" t="s">
        <v>241</v>
      </c>
      <c r="G25" s="23">
        <v>46.474171728908431</v>
      </c>
      <c r="H25" s="24">
        <v>39.281804245444107</v>
      </c>
    </row>
    <row r="26" spans="1:8" ht="13.8" thickBot="1" x14ac:dyDescent="0.3">
      <c r="A26" s="41"/>
      <c r="B26" s="42" t="s">
        <v>242</v>
      </c>
      <c r="C26" s="43">
        <v>8436.3118115939997</v>
      </c>
      <c r="D26" s="43">
        <v>9893.3372463769992</v>
      </c>
      <c r="E26" s="43">
        <v>13270.368550781999</v>
      </c>
      <c r="F26" s="44"/>
      <c r="G26" s="45">
        <v>57.300593519369073</v>
      </c>
      <c r="H26" s="46">
        <v>34.134399953278546</v>
      </c>
    </row>
    <row r="31" spans="1:8" x14ac:dyDescent="0.25">
      <c r="A31" s="47"/>
      <c r="B31" s="48"/>
      <c r="C31" s="49"/>
      <c r="D31" s="55"/>
      <c r="E31" s="49"/>
      <c r="F31" s="49"/>
      <c r="G31" s="50"/>
      <c r="H31" s="51"/>
    </row>
    <row r="32" spans="1:8" ht="16.8" thickBot="1" x14ac:dyDescent="0.4">
      <c r="A32" s="4" t="s">
        <v>43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42</v>
      </c>
      <c r="B35" s="19" t="s">
        <v>3</v>
      </c>
      <c r="C35" s="80">
        <v>1323.5516696760001</v>
      </c>
      <c r="D35" s="80">
        <v>1365.661892734</v>
      </c>
      <c r="E35" s="83">
        <v>1459.0704714860065</v>
      </c>
      <c r="F35" s="22" t="s">
        <v>241</v>
      </c>
      <c r="G35" s="23">
        <v>10.239026168368696</v>
      </c>
      <c r="H35" s="24">
        <v>6.8398026809554153</v>
      </c>
    </row>
    <row r="36" spans="1:8" ht="12.75" customHeight="1" x14ac:dyDescent="0.25">
      <c r="A36" s="199"/>
      <c r="B36" s="25" t="s">
        <v>242</v>
      </c>
      <c r="C36" s="82">
        <v>614.15601791300003</v>
      </c>
      <c r="D36" s="82">
        <v>612.58934535399999</v>
      </c>
      <c r="E36" s="82">
        <v>661.83725309399995</v>
      </c>
      <c r="F36" s="27"/>
      <c r="G36" s="28">
        <v>7.7637007194081349</v>
      </c>
      <c r="H36" s="29">
        <v>8.0393020403482183</v>
      </c>
    </row>
    <row r="37" spans="1:8" x14ac:dyDescent="0.25">
      <c r="A37" s="30" t="s">
        <v>18</v>
      </c>
      <c r="B37" s="31" t="s">
        <v>3</v>
      </c>
      <c r="C37" s="80">
        <v>447.58915100600001</v>
      </c>
      <c r="D37" s="80">
        <v>429.32155007400002</v>
      </c>
      <c r="E37" s="83">
        <v>467.36195506806712</v>
      </c>
      <c r="F37" s="22" t="s">
        <v>241</v>
      </c>
      <c r="G37" s="32">
        <v>4.417623621489895</v>
      </c>
      <c r="H37" s="33">
        <v>8.8605859611543565</v>
      </c>
    </row>
    <row r="38" spans="1:8" x14ac:dyDescent="0.25">
      <c r="A38" s="34"/>
      <c r="B38" s="25" t="s">
        <v>242</v>
      </c>
      <c r="C38" s="82">
        <v>224.24115385299999</v>
      </c>
      <c r="D38" s="82">
        <v>208.96809085500001</v>
      </c>
      <c r="E38" s="82">
        <v>229.662477043</v>
      </c>
      <c r="F38" s="27"/>
      <c r="G38" s="35">
        <v>2.4176307947264348</v>
      </c>
      <c r="H38" s="29">
        <v>9.903132149663719</v>
      </c>
    </row>
    <row r="39" spans="1:8" x14ac:dyDescent="0.25">
      <c r="A39" s="30" t="s">
        <v>19</v>
      </c>
      <c r="B39" s="31" t="s">
        <v>3</v>
      </c>
      <c r="C39" s="80">
        <v>166.65580827100001</v>
      </c>
      <c r="D39" s="80">
        <v>206.89560650799999</v>
      </c>
      <c r="E39" s="83">
        <v>216.62023176825645</v>
      </c>
      <c r="F39" s="22" t="s">
        <v>241</v>
      </c>
      <c r="G39" s="37">
        <v>29.980607346135201</v>
      </c>
      <c r="H39" s="33">
        <v>4.7002570157914221</v>
      </c>
    </row>
    <row r="40" spans="1:8" x14ac:dyDescent="0.25">
      <c r="A40" s="34"/>
      <c r="B40" s="25" t="s">
        <v>242</v>
      </c>
      <c r="C40" s="82">
        <v>43.674539367999998</v>
      </c>
      <c r="D40" s="82">
        <v>52.414600847999999</v>
      </c>
      <c r="E40" s="82">
        <v>55.494148508000002</v>
      </c>
      <c r="F40" s="27"/>
      <c r="G40" s="28">
        <v>27.062927992001079</v>
      </c>
      <c r="H40" s="29">
        <v>5.8753622276558986</v>
      </c>
    </row>
    <row r="41" spans="1:8" x14ac:dyDescent="0.25">
      <c r="A41" s="30" t="s">
        <v>20</v>
      </c>
      <c r="B41" s="31" t="s">
        <v>3</v>
      </c>
      <c r="C41" s="80">
        <v>290.73853262900002</v>
      </c>
      <c r="D41" s="80">
        <v>272.00910261600001</v>
      </c>
      <c r="E41" s="83">
        <v>226.80931029876879</v>
      </c>
      <c r="F41" s="22" t="s">
        <v>241</v>
      </c>
      <c r="G41" s="23">
        <v>-21.988561939881833</v>
      </c>
      <c r="H41" s="24">
        <v>-16.617014608162052</v>
      </c>
    </row>
    <row r="42" spans="1:8" x14ac:dyDescent="0.25">
      <c r="A42" s="34"/>
      <c r="B42" s="25" t="s">
        <v>242</v>
      </c>
      <c r="C42" s="82">
        <v>146.75009674399999</v>
      </c>
      <c r="D42" s="82">
        <v>133.85634097299999</v>
      </c>
      <c r="E42" s="82">
        <v>112.553456457</v>
      </c>
      <c r="F42" s="27"/>
      <c r="G42" s="38">
        <v>-23.302635600066921</v>
      </c>
      <c r="H42" s="24">
        <v>-15.914736919558393</v>
      </c>
    </row>
    <row r="43" spans="1:8" x14ac:dyDescent="0.25">
      <c r="A43" s="30" t="s">
        <v>21</v>
      </c>
      <c r="B43" s="31" t="s">
        <v>3</v>
      </c>
      <c r="C43" s="80">
        <v>7.9317948840000003</v>
      </c>
      <c r="D43" s="80">
        <v>9.4231151929999992</v>
      </c>
      <c r="E43" s="83">
        <v>9.5062535506755932</v>
      </c>
      <c r="F43" s="22" t="s">
        <v>241</v>
      </c>
      <c r="G43" s="37">
        <v>19.849966996140893</v>
      </c>
      <c r="H43" s="33">
        <v>0.88228102886138515</v>
      </c>
    </row>
    <row r="44" spans="1:8" x14ac:dyDescent="0.25">
      <c r="A44" s="34"/>
      <c r="B44" s="25" t="s">
        <v>242</v>
      </c>
      <c r="C44" s="82">
        <v>4.0283602820000004</v>
      </c>
      <c r="D44" s="82">
        <v>4.6739146800000002</v>
      </c>
      <c r="E44" s="82">
        <v>4.7521733499999996</v>
      </c>
      <c r="F44" s="27"/>
      <c r="G44" s="28">
        <v>17.967932789781173</v>
      </c>
      <c r="H44" s="29">
        <v>1.6743709579225481</v>
      </c>
    </row>
    <row r="45" spans="1:8" x14ac:dyDescent="0.25">
      <c r="A45" s="30" t="s">
        <v>22</v>
      </c>
      <c r="B45" s="31" t="s">
        <v>3</v>
      </c>
      <c r="C45" s="80">
        <v>24.428014526999998</v>
      </c>
      <c r="D45" s="80">
        <v>23.602795477000001</v>
      </c>
      <c r="E45" s="83">
        <v>23.683773825924263</v>
      </c>
      <c r="F45" s="22" t="s">
        <v>241</v>
      </c>
      <c r="G45" s="37">
        <v>-3.0466688164653561</v>
      </c>
      <c r="H45" s="33">
        <v>0.34308795753948118</v>
      </c>
    </row>
    <row r="46" spans="1:8" x14ac:dyDescent="0.25">
      <c r="A46" s="34"/>
      <c r="B46" s="25" t="s">
        <v>242</v>
      </c>
      <c r="C46" s="82">
        <v>11.310828425</v>
      </c>
      <c r="D46" s="82">
        <v>9.4795169880000003</v>
      </c>
      <c r="E46" s="82">
        <v>9.9519347790000001</v>
      </c>
      <c r="F46" s="27"/>
      <c r="G46" s="28">
        <v>-12.014094767775589</v>
      </c>
      <c r="H46" s="29">
        <v>4.9835639473828337</v>
      </c>
    </row>
    <row r="47" spans="1:8" x14ac:dyDescent="0.25">
      <c r="A47" s="30" t="s">
        <v>190</v>
      </c>
      <c r="B47" s="31" t="s">
        <v>3</v>
      </c>
      <c r="C47" s="80">
        <v>196.867293805</v>
      </c>
      <c r="D47" s="80">
        <v>233.15142418299999</v>
      </c>
      <c r="E47" s="83">
        <v>269.95608190494488</v>
      </c>
      <c r="F47" s="22" t="s">
        <v>241</v>
      </c>
      <c r="G47" s="23">
        <v>37.125917000891178</v>
      </c>
      <c r="H47" s="24">
        <v>15.785731462252201</v>
      </c>
    </row>
    <row r="48" spans="1:8" x14ac:dyDescent="0.25">
      <c r="A48" s="30"/>
      <c r="B48" s="25" t="s">
        <v>242</v>
      </c>
      <c r="C48" s="82">
        <v>94.112229099000004</v>
      </c>
      <c r="D48" s="82">
        <v>110.255762565</v>
      </c>
      <c r="E48" s="82">
        <v>128.12103210699999</v>
      </c>
      <c r="F48" s="27"/>
      <c r="G48" s="38">
        <v>36.136433419534598</v>
      </c>
      <c r="H48" s="24">
        <v>16.20347918909701</v>
      </c>
    </row>
    <row r="49" spans="1:8" x14ac:dyDescent="0.25">
      <c r="A49" s="39" t="s">
        <v>12</v>
      </c>
      <c r="B49" s="31" t="s">
        <v>3</v>
      </c>
      <c r="C49" s="80">
        <v>15.776880630999999</v>
      </c>
      <c r="D49" s="80">
        <v>13.56127234</v>
      </c>
      <c r="E49" s="83">
        <v>18.880301500930553</v>
      </c>
      <c r="F49" s="22" t="s">
        <v>241</v>
      </c>
      <c r="G49" s="37">
        <v>19.670687397055147</v>
      </c>
      <c r="H49" s="33">
        <v>39.222198533995027</v>
      </c>
    </row>
    <row r="50" spans="1:8" x14ac:dyDescent="0.25">
      <c r="A50" s="34"/>
      <c r="B50" s="25" t="s">
        <v>242</v>
      </c>
      <c r="C50" s="82">
        <v>6.814030142</v>
      </c>
      <c r="D50" s="82">
        <v>6.2161308809999998</v>
      </c>
      <c r="E50" s="82">
        <v>8.4809494230000002</v>
      </c>
      <c r="F50" s="27"/>
      <c r="G50" s="28">
        <v>24.463045308906416</v>
      </c>
      <c r="H50" s="29">
        <v>36.434537582253341</v>
      </c>
    </row>
    <row r="51" spans="1:8" x14ac:dyDescent="0.25">
      <c r="A51" s="39" t="s">
        <v>23</v>
      </c>
      <c r="B51" s="31" t="s">
        <v>3</v>
      </c>
      <c r="C51" s="80">
        <v>90.88944042</v>
      </c>
      <c r="D51" s="80">
        <v>86.480130617</v>
      </c>
      <c r="E51" s="83">
        <v>93.65979295686995</v>
      </c>
      <c r="F51" s="22" t="s">
        <v>241</v>
      </c>
      <c r="G51" s="23">
        <v>3.0480466422371393</v>
      </c>
      <c r="H51" s="24">
        <v>8.3020946992633071</v>
      </c>
    </row>
    <row r="52" spans="1:8" x14ac:dyDescent="0.25">
      <c r="A52" s="34"/>
      <c r="B52" s="25" t="s">
        <v>242</v>
      </c>
      <c r="C52" s="82">
        <v>44.013242552000001</v>
      </c>
      <c r="D52" s="82">
        <v>42.019468586999999</v>
      </c>
      <c r="E52" s="82">
        <v>45.456790511999998</v>
      </c>
      <c r="F52" s="27"/>
      <c r="G52" s="38">
        <v>3.279803705201914</v>
      </c>
      <c r="H52" s="24">
        <v>8.1803079395997855</v>
      </c>
    </row>
    <row r="53" spans="1:8" x14ac:dyDescent="0.25">
      <c r="A53" s="30" t="s">
        <v>24</v>
      </c>
      <c r="B53" s="31" t="s">
        <v>3</v>
      </c>
      <c r="C53" s="80">
        <v>82.674753503000005</v>
      </c>
      <c r="D53" s="80">
        <v>91.216895726999994</v>
      </c>
      <c r="E53" s="83">
        <v>138.97743417809178</v>
      </c>
      <c r="F53" s="22" t="s">
        <v>241</v>
      </c>
      <c r="G53" s="37">
        <v>68.101419465434191</v>
      </c>
      <c r="H53" s="33">
        <v>52.359311364895291</v>
      </c>
    </row>
    <row r="54" spans="1:8" ht="13.8" thickBot="1" x14ac:dyDescent="0.3">
      <c r="A54" s="41"/>
      <c r="B54" s="42" t="s">
        <v>242</v>
      </c>
      <c r="C54" s="86">
        <v>39.211537448000001</v>
      </c>
      <c r="D54" s="86">
        <v>44.705518976</v>
      </c>
      <c r="E54" s="86">
        <v>67.364290913999994</v>
      </c>
      <c r="F54" s="44"/>
      <c r="G54" s="45">
        <v>71.797117119762248</v>
      </c>
      <c r="H54" s="46">
        <v>50.684507096683689</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3">
        <v>14</v>
      </c>
    </row>
    <row r="62" spans="1:8"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44</v>
      </c>
      <c r="B7" s="19" t="s">
        <v>3</v>
      </c>
      <c r="C7" s="20">
        <v>108145.685466667</v>
      </c>
      <c r="D7" s="20">
        <v>110745.20394415699</v>
      </c>
      <c r="E7" s="21">
        <v>109978.20597538356</v>
      </c>
      <c r="F7" s="22" t="s">
        <v>241</v>
      </c>
      <c r="G7" s="23">
        <v>1.694492480961145</v>
      </c>
      <c r="H7" s="24">
        <v>-0.69257894830387556</v>
      </c>
    </row>
    <row r="8" spans="1:8" x14ac:dyDescent="0.25">
      <c r="A8" s="199"/>
      <c r="B8" s="25" t="s">
        <v>242</v>
      </c>
      <c r="C8" s="26">
        <v>52228.503339786002</v>
      </c>
      <c r="D8" s="26">
        <v>52562.962486265998</v>
      </c>
      <c r="E8" s="26">
        <v>52500.265517266002</v>
      </c>
      <c r="F8" s="27"/>
      <c r="G8" s="28">
        <v>0.52033307504903803</v>
      </c>
      <c r="H8" s="29">
        <v>-0.11927974762909344</v>
      </c>
    </row>
    <row r="9" spans="1:8" x14ac:dyDescent="0.25">
      <c r="A9" s="30" t="s">
        <v>18</v>
      </c>
      <c r="B9" s="31" t="s">
        <v>3</v>
      </c>
      <c r="C9" s="20">
        <v>11525.9748</v>
      </c>
      <c r="D9" s="20">
        <v>11306.750091579999</v>
      </c>
      <c r="E9" s="21">
        <v>10954.763226440999</v>
      </c>
      <c r="F9" s="22" t="s">
        <v>241</v>
      </c>
      <c r="G9" s="32">
        <v>-4.9558634603209555</v>
      </c>
      <c r="H9" s="33">
        <v>-3.1130684085882621</v>
      </c>
    </row>
    <row r="10" spans="1:8" x14ac:dyDescent="0.25">
      <c r="A10" s="34"/>
      <c r="B10" s="25" t="s">
        <v>242</v>
      </c>
      <c r="C10" s="26">
        <v>5612.1097217389997</v>
      </c>
      <c r="D10" s="26">
        <v>4819.7791652169999</v>
      </c>
      <c r="E10" s="26">
        <v>4871.9730856440001</v>
      </c>
      <c r="F10" s="27"/>
      <c r="G10" s="35">
        <v>-13.18820680265776</v>
      </c>
      <c r="H10" s="29">
        <v>1.0829110346729038</v>
      </c>
    </row>
    <row r="11" spans="1:8" x14ac:dyDescent="0.25">
      <c r="A11" s="30" t="s">
        <v>19</v>
      </c>
      <c r="B11" s="31" t="s">
        <v>3</v>
      </c>
      <c r="C11" s="20">
        <v>43902.915999999997</v>
      </c>
      <c r="D11" s="20">
        <v>49166.166971933999</v>
      </c>
      <c r="E11" s="21">
        <v>48282.679191849405</v>
      </c>
      <c r="F11" s="22" t="s">
        <v>241</v>
      </c>
      <c r="G11" s="37">
        <v>9.9760188864206754</v>
      </c>
      <c r="H11" s="33">
        <v>-1.7969425613123917</v>
      </c>
    </row>
    <row r="12" spans="1:8" x14ac:dyDescent="0.25">
      <c r="A12" s="34"/>
      <c r="B12" s="25" t="s">
        <v>242</v>
      </c>
      <c r="C12" s="26">
        <v>20718.36573913</v>
      </c>
      <c r="D12" s="26">
        <v>22954.597217391001</v>
      </c>
      <c r="E12" s="26">
        <v>22622.576952144998</v>
      </c>
      <c r="F12" s="27"/>
      <c r="G12" s="28">
        <v>9.1909334789789199</v>
      </c>
      <c r="H12" s="29">
        <v>-1.4464216562007692</v>
      </c>
    </row>
    <row r="13" spans="1:8" x14ac:dyDescent="0.25">
      <c r="A13" s="30" t="s">
        <v>20</v>
      </c>
      <c r="B13" s="31" t="s">
        <v>3</v>
      </c>
      <c r="C13" s="20">
        <v>4741.8171428570004</v>
      </c>
      <c r="D13" s="20">
        <v>4341.9366533020002</v>
      </c>
      <c r="E13" s="21">
        <v>3333.7312560161022</v>
      </c>
      <c r="F13" s="22" t="s">
        <v>241</v>
      </c>
      <c r="G13" s="23">
        <v>-29.695069304011795</v>
      </c>
      <c r="H13" s="24">
        <v>-23.220177487370009</v>
      </c>
    </row>
    <row r="14" spans="1:8" x14ac:dyDescent="0.25">
      <c r="A14" s="34"/>
      <c r="B14" s="25" t="s">
        <v>242</v>
      </c>
      <c r="C14" s="26">
        <v>2283.459875776</v>
      </c>
      <c r="D14" s="26">
        <v>2112.5224844720001</v>
      </c>
      <c r="E14" s="26">
        <v>1616.41759626</v>
      </c>
      <c r="F14" s="27"/>
      <c r="G14" s="38">
        <v>-29.211911564214176</v>
      </c>
      <c r="H14" s="24">
        <v>-23.484005110411672</v>
      </c>
    </row>
    <row r="15" spans="1:8" x14ac:dyDescent="0.25">
      <c r="A15" s="30" t="s">
        <v>21</v>
      </c>
      <c r="B15" s="31" t="s">
        <v>3</v>
      </c>
      <c r="C15" s="20">
        <v>2857.4883333329999</v>
      </c>
      <c r="D15" s="20">
        <v>2942.6065238800002</v>
      </c>
      <c r="E15" s="21">
        <v>2914.205310588482</v>
      </c>
      <c r="F15" s="22" t="s">
        <v>241</v>
      </c>
      <c r="G15" s="37">
        <v>1.9848542019881705</v>
      </c>
      <c r="H15" s="33">
        <v>-0.96517196781272219</v>
      </c>
    </row>
    <row r="16" spans="1:8" x14ac:dyDescent="0.25">
      <c r="A16" s="34"/>
      <c r="B16" s="25" t="s">
        <v>242</v>
      </c>
      <c r="C16" s="26">
        <v>1416.217463768</v>
      </c>
      <c r="D16" s="26">
        <v>1488.527391304</v>
      </c>
      <c r="E16" s="26">
        <v>1464.080132242</v>
      </c>
      <c r="F16" s="27"/>
      <c r="G16" s="28">
        <v>3.3796129265809327</v>
      </c>
      <c r="H16" s="29">
        <v>-1.6423788507232899</v>
      </c>
    </row>
    <row r="17" spans="1:8" x14ac:dyDescent="0.25">
      <c r="A17" s="30" t="s">
        <v>22</v>
      </c>
      <c r="B17" s="31" t="s">
        <v>3</v>
      </c>
      <c r="C17" s="20">
        <v>610.48833333300001</v>
      </c>
      <c r="D17" s="20">
        <v>587.60652388000005</v>
      </c>
      <c r="E17" s="21">
        <v>560.09166109780381</v>
      </c>
      <c r="F17" s="22" t="s">
        <v>241</v>
      </c>
      <c r="G17" s="37">
        <v>-8.2551409230135988</v>
      </c>
      <c r="H17" s="33">
        <v>-4.6825318753294312</v>
      </c>
    </row>
    <row r="18" spans="1:8" x14ac:dyDescent="0.25">
      <c r="A18" s="34"/>
      <c r="B18" s="25" t="s">
        <v>242</v>
      </c>
      <c r="C18" s="26">
        <v>259.21746376800002</v>
      </c>
      <c r="D18" s="26">
        <v>225.52739130399999</v>
      </c>
      <c r="E18" s="26">
        <v>222.08013224199999</v>
      </c>
      <c r="F18" s="27"/>
      <c r="G18" s="28">
        <v>-14.326708928545798</v>
      </c>
      <c r="H18" s="29">
        <v>-1.5285323179893737</v>
      </c>
    </row>
    <row r="19" spans="1:8" x14ac:dyDescent="0.25">
      <c r="A19" s="30" t="s">
        <v>190</v>
      </c>
      <c r="B19" s="31" t="s">
        <v>3</v>
      </c>
      <c r="C19" s="20">
        <v>27071.042857142998</v>
      </c>
      <c r="D19" s="20">
        <v>30023.341633255</v>
      </c>
      <c r="E19" s="21">
        <v>30254.869546879978</v>
      </c>
      <c r="F19" s="22" t="s">
        <v>241</v>
      </c>
      <c r="G19" s="23">
        <v>11.76100494738381</v>
      </c>
      <c r="H19" s="24">
        <v>0.77115970784720389</v>
      </c>
    </row>
    <row r="20" spans="1:8" x14ac:dyDescent="0.25">
      <c r="A20" s="30"/>
      <c r="B20" s="25" t="s">
        <v>242</v>
      </c>
      <c r="C20" s="26">
        <v>13413.149689440999</v>
      </c>
      <c r="D20" s="26">
        <v>14344.806211180001</v>
      </c>
      <c r="E20" s="26">
        <v>14629.543990648999</v>
      </c>
      <c r="F20" s="27"/>
      <c r="G20" s="38">
        <v>9.0686701436394088</v>
      </c>
      <c r="H20" s="24">
        <v>1.984953824242524</v>
      </c>
    </row>
    <row r="21" spans="1:8" x14ac:dyDescent="0.25">
      <c r="A21" s="39" t="s">
        <v>12</v>
      </c>
      <c r="B21" s="31" t="s">
        <v>3</v>
      </c>
      <c r="C21" s="20">
        <v>517.49300000000005</v>
      </c>
      <c r="D21" s="20">
        <v>423.763914328</v>
      </c>
      <c r="E21" s="21">
        <v>358.58283820971815</v>
      </c>
      <c r="F21" s="22" t="s">
        <v>241</v>
      </c>
      <c r="G21" s="37">
        <v>-30.707693010394706</v>
      </c>
      <c r="H21" s="33">
        <v>-15.381459797407544</v>
      </c>
    </row>
    <row r="22" spans="1:8" x14ac:dyDescent="0.25">
      <c r="A22" s="34"/>
      <c r="B22" s="25" t="s">
        <v>242</v>
      </c>
      <c r="C22" s="26">
        <v>259.53047826099998</v>
      </c>
      <c r="D22" s="26">
        <v>200.71643478300001</v>
      </c>
      <c r="E22" s="26">
        <v>173.04807934499999</v>
      </c>
      <c r="F22" s="27"/>
      <c r="G22" s="28">
        <v>-33.322636900097692</v>
      </c>
      <c r="H22" s="29">
        <v>-13.784798174555576</v>
      </c>
    </row>
    <row r="23" spans="1:8" x14ac:dyDescent="0.25">
      <c r="A23" s="39" t="s">
        <v>23</v>
      </c>
      <c r="B23" s="31" t="s">
        <v>3</v>
      </c>
      <c r="C23" s="20">
        <v>5843.4883333329999</v>
      </c>
      <c r="D23" s="20">
        <v>6162.6065238800002</v>
      </c>
      <c r="E23" s="21">
        <v>6448.9637965198508</v>
      </c>
      <c r="F23" s="22" t="s">
        <v>241</v>
      </c>
      <c r="G23" s="23">
        <v>10.361541405551165</v>
      </c>
      <c r="H23" s="24">
        <v>4.6466908365838435</v>
      </c>
    </row>
    <row r="24" spans="1:8" x14ac:dyDescent="0.25">
      <c r="A24" s="34"/>
      <c r="B24" s="25" t="s">
        <v>242</v>
      </c>
      <c r="C24" s="26">
        <v>2802.217463768</v>
      </c>
      <c r="D24" s="26">
        <v>2934.527391304</v>
      </c>
      <c r="E24" s="26">
        <v>3078.0801322420002</v>
      </c>
      <c r="F24" s="27"/>
      <c r="G24" s="28">
        <v>9.8444418408220713</v>
      </c>
      <c r="H24" s="29">
        <v>4.8918521382146878</v>
      </c>
    </row>
    <row r="25" spans="1:8" x14ac:dyDescent="0.25">
      <c r="A25" s="30" t="s">
        <v>24</v>
      </c>
      <c r="B25" s="31" t="s">
        <v>3</v>
      </c>
      <c r="C25" s="20">
        <v>14889.976666667</v>
      </c>
      <c r="D25" s="20">
        <v>10837.213047759</v>
      </c>
      <c r="E25" s="21">
        <v>11598.547425122173</v>
      </c>
      <c r="F25" s="22" t="s">
        <v>241</v>
      </c>
      <c r="G25" s="23">
        <v>-22.104999324230562</v>
      </c>
      <c r="H25" s="24">
        <v>7.0251860326821571</v>
      </c>
    </row>
    <row r="26" spans="1:8" ht="13.8" thickBot="1" x14ac:dyDescent="0.3">
      <c r="A26" s="41"/>
      <c r="B26" s="42" t="s">
        <v>242</v>
      </c>
      <c r="C26" s="43">
        <v>7171.434927536</v>
      </c>
      <c r="D26" s="43">
        <v>5064.0547826089996</v>
      </c>
      <c r="E26" s="43">
        <v>5474.160264485</v>
      </c>
      <c r="F26" s="44"/>
      <c r="G26" s="45">
        <v>-23.667155599976397</v>
      </c>
      <c r="H26" s="46">
        <v>8.0983618756334579</v>
      </c>
    </row>
    <row r="31" spans="1:8" x14ac:dyDescent="0.25">
      <c r="A31" s="47"/>
      <c r="B31" s="48"/>
      <c r="C31" s="49"/>
      <c r="D31" s="55"/>
      <c r="E31" s="49"/>
      <c r="F31" s="49"/>
      <c r="G31" s="50"/>
      <c r="H31" s="51"/>
    </row>
    <row r="32" spans="1:8" ht="16.8" thickBot="1" x14ac:dyDescent="0.4">
      <c r="A32" s="4" t="s">
        <v>99</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44</v>
      </c>
      <c r="B35" s="19" t="s">
        <v>3</v>
      </c>
      <c r="C35" s="80">
        <v>4492.1725980459996</v>
      </c>
      <c r="D35" s="80">
        <v>5043.1056053210004</v>
      </c>
      <c r="E35" s="83">
        <v>5172.940491210883</v>
      </c>
      <c r="F35" s="22" t="s">
        <v>241</v>
      </c>
      <c r="G35" s="23">
        <v>15.15453554614092</v>
      </c>
      <c r="H35" s="24">
        <v>2.5745026190388245</v>
      </c>
    </row>
    <row r="36" spans="1:8" ht="12.75" customHeight="1" x14ac:dyDescent="0.25">
      <c r="A36" s="199"/>
      <c r="B36" s="25" t="s">
        <v>242</v>
      </c>
      <c r="C36" s="82">
        <v>2190.9153680210002</v>
      </c>
      <c r="D36" s="82">
        <v>2252.6142814159998</v>
      </c>
      <c r="E36" s="82">
        <v>2377.2990657680002</v>
      </c>
      <c r="F36" s="27"/>
      <c r="G36" s="28">
        <v>8.5071153576943459</v>
      </c>
      <c r="H36" s="29">
        <v>5.535114705639856</v>
      </c>
    </row>
    <row r="37" spans="1:8" x14ac:dyDescent="0.25">
      <c r="A37" s="30" t="s">
        <v>18</v>
      </c>
      <c r="B37" s="31" t="s">
        <v>3</v>
      </c>
      <c r="C37" s="80">
        <v>1806.1311491710001</v>
      </c>
      <c r="D37" s="80">
        <v>1839.5446309690001</v>
      </c>
      <c r="E37" s="83">
        <v>1822.9242995654981</v>
      </c>
      <c r="F37" s="22" t="s">
        <v>241</v>
      </c>
      <c r="G37" s="32">
        <v>0.92978576900166843</v>
      </c>
      <c r="H37" s="33">
        <v>-0.90350248228263297</v>
      </c>
    </row>
    <row r="38" spans="1:8" x14ac:dyDescent="0.25">
      <c r="A38" s="34"/>
      <c r="B38" s="25" t="s">
        <v>242</v>
      </c>
      <c r="C38" s="82">
        <v>971.05932679</v>
      </c>
      <c r="D38" s="82">
        <v>918.28339008900002</v>
      </c>
      <c r="E38" s="82">
        <v>932.21237006700005</v>
      </c>
      <c r="F38" s="27"/>
      <c r="G38" s="35">
        <v>-4.0004720258869355</v>
      </c>
      <c r="H38" s="29">
        <v>1.5168498230867584</v>
      </c>
    </row>
    <row r="39" spans="1:8" x14ac:dyDescent="0.25">
      <c r="A39" s="30" t="s">
        <v>19</v>
      </c>
      <c r="B39" s="31" t="s">
        <v>3</v>
      </c>
      <c r="C39" s="80">
        <v>1752.8804751109999</v>
      </c>
      <c r="D39" s="80">
        <v>2283.2039715880001</v>
      </c>
      <c r="E39" s="83">
        <v>2321.3130610674039</v>
      </c>
      <c r="F39" s="22" t="s">
        <v>241</v>
      </c>
      <c r="G39" s="37">
        <v>32.428485229171628</v>
      </c>
      <c r="H39" s="33">
        <v>1.6691057808951797</v>
      </c>
    </row>
    <row r="40" spans="1:8" x14ac:dyDescent="0.25">
      <c r="A40" s="34"/>
      <c r="B40" s="25" t="s">
        <v>242</v>
      </c>
      <c r="C40" s="82">
        <v>782.96699885199996</v>
      </c>
      <c r="D40" s="82">
        <v>916.61999870800003</v>
      </c>
      <c r="E40" s="82">
        <v>964.46020100299995</v>
      </c>
      <c r="F40" s="27"/>
      <c r="G40" s="28">
        <v>23.180185425070093</v>
      </c>
      <c r="H40" s="29">
        <v>5.219196871378756</v>
      </c>
    </row>
    <row r="41" spans="1:8" x14ac:dyDescent="0.25">
      <c r="A41" s="30" t="s">
        <v>20</v>
      </c>
      <c r="B41" s="31" t="s">
        <v>3</v>
      </c>
      <c r="C41" s="80">
        <v>88.555282128000002</v>
      </c>
      <c r="D41" s="80">
        <v>76.574071103999998</v>
      </c>
      <c r="E41" s="83">
        <v>62.882949186130126</v>
      </c>
      <c r="F41" s="22" t="s">
        <v>241</v>
      </c>
      <c r="G41" s="23">
        <v>-28.990176898496529</v>
      </c>
      <c r="H41" s="24">
        <v>-17.879579497967541</v>
      </c>
    </row>
    <row r="42" spans="1:8" x14ac:dyDescent="0.25">
      <c r="A42" s="34"/>
      <c r="B42" s="25" t="s">
        <v>242</v>
      </c>
      <c r="C42" s="82">
        <v>45.357330658000002</v>
      </c>
      <c r="D42" s="82">
        <v>39.529646692999997</v>
      </c>
      <c r="E42" s="82">
        <v>32.376885047000002</v>
      </c>
      <c r="F42" s="27"/>
      <c r="G42" s="38">
        <v>-28.618186790739955</v>
      </c>
      <c r="H42" s="24">
        <v>-18.094676386942325</v>
      </c>
    </row>
    <row r="43" spans="1:8" x14ac:dyDescent="0.25">
      <c r="A43" s="30" t="s">
        <v>21</v>
      </c>
      <c r="B43" s="31" t="s">
        <v>3</v>
      </c>
      <c r="C43" s="80">
        <v>21.615658198999999</v>
      </c>
      <c r="D43" s="80">
        <v>21.809884699000001</v>
      </c>
      <c r="E43" s="83">
        <v>25.821272864527693</v>
      </c>
      <c r="F43" s="22" t="s">
        <v>241</v>
      </c>
      <c r="G43" s="37">
        <v>19.456334046410205</v>
      </c>
      <c r="H43" s="33">
        <v>18.392523485975218</v>
      </c>
    </row>
    <row r="44" spans="1:8" x14ac:dyDescent="0.25">
      <c r="A44" s="34"/>
      <c r="B44" s="25" t="s">
        <v>242</v>
      </c>
      <c r="C44" s="82">
        <v>11.227376470999999</v>
      </c>
      <c r="D44" s="82">
        <v>11.322454045000001</v>
      </c>
      <c r="E44" s="82">
        <v>13.407229374</v>
      </c>
      <c r="F44" s="27"/>
      <c r="G44" s="28">
        <v>19.415514467075184</v>
      </c>
      <c r="H44" s="29">
        <v>18.412751517597343</v>
      </c>
    </row>
    <row r="45" spans="1:8" x14ac:dyDescent="0.25">
      <c r="A45" s="30" t="s">
        <v>22</v>
      </c>
      <c r="B45" s="31" t="s">
        <v>3</v>
      </c>
      <c r="C45" s="80">
        <v>3.5826513050000002</v>
      </c>
      <c r="D45" s="80">
        <v>3.8347147189999999</v>
      </c>
      <c r="E45" s="83">
        <v>3.7672264871291996</v>
      </c>
      <c r="F45" s="22" t="s">
        <v>241</v>
      </c>
      <c r="G45" s="37">
        <v>5.1519158973580232</v>
      </c>
      <c r="H45" s="33">
        <v>-1.7599283601571187</v>
      </c>
    </row>
    <row r="46" spans="1:8" x14ac:dyDescent="0.25">
      <c r="A46" s="34"/>
      <c r="B46" s="25" t="s">
        <v>242</v>
      </c>
      <c r="C46" s="82">
        <v>1.7157108649999999</v>
      </c>
      <c r="D46" s="82">
        <v>1.4777054270000001</v>
      </c>
      <c r="E46" s="82">
        <v>1.5528044240000001</v>
      </c>
      <c r="F46" s="27"/>
      <c r="G46" s="28">
        <v>-9.4949821862904571</v>
      </c>
      <c r="H46" s="29">
        <v>5.0821358322046706</v>
      </c>
    </row>
    <row r="47" spans="1:8" x14ac:dyDescent="0.25">
      <c r="A47" s="30" t="s">
        <v>190</v>
      </c>
      <c r="B47" s="31" t="s">
        <v>3</v>
      </c>
      <c r="C47" s="80">
        <v>325.71855430400001</v>
      </c>
      <c r="D47" s="80">
        <v>406.92351700299997</v>
      </c>
      <c r="E47" s="83">
        <v>480.22590389877871</v>
      </c>
      <c r="F47" s="22" t="s">
        <v>241</v>
      </c>
      <c r="G47" s="23">
        <v>47.435845318954023</v>
      </c>
      <c r="H47" s="24">
        <v>18.01379960432179</v>
      </c>
    </row>
    <row r="48" spans="1:8" x14ac:dyDescent="0.25">
      <c r="A48" s="30"/>
      <c r="B48" s="25" t="s">
        <v>242</v>
      </c>
      <c r="C48" s="82">
        <v>162.619856545</v>
      </c>
      <c r="D48" s="82">
        <v>174.89835124800001</v>
      </c>
      <c r="E48" s="82">
        <v>216.44140912200001</v>
      </c>
      <c r="F48" s="27"/>
      <c r="G48" s="38">
        <v>33.096544124737051</v>
      </c>
      <c r="H48" s="24">
        <v>23.752686962207733</v>
      </c>
    </row>
    <row r="49" spans="1:8" x14ac:dyDescent="0.25">
      <c r="A49" s="39" t="s">
        <v>12</v>
      </c>
      <c r="B49" s="31" t="s">
        <v>3</v>
      </c>
      <c r="C49" s="80">
        <v>3.5029887359999998</v>
      </c>
      <c r="D49" s="80">
        <v>5.5450821440000002</v>
      </c>
      <c r="E49" s="83">
        <v>5.1397981389341956</v>
      </c>
      <c r="F49" s="22" t="s">
        <v>241</v>
      </c>
      <c r="G49" s="37">
        <v>46.726082391096668</v>
      </c>
      <c r="H49" s="33">
        <v>-7.3088909152470904</v>
      </c>
    </row>
    <row r="50" spans="1:8" x14ac:dyDescent="0.25">
      <c r="A50" s="34"/>
      <c r="B50" s="25" t="s">
        <v>242</v>
      </c>
      <c r="C50" s="82">
        <v>3.1580307689999998</v>
      </c>
      <c r="D50" s="82">
        <v>2.0864467269999998</v>
      </c>
      <c r="E50" s="82">
        <v>2.4000673250000002</v>
      </c>
      <c r="F50" s="27"/>
      <c r="G50" s="28">
        <v>-24.001141833080084</v>
      </c>
      <c r="H50" s="29">
        <v>15.031325455931494</v>
      </c>
    </row>
    <row r="51" spans="1:8" x14ac:dyDescent="0.25">
      <c r="A51" s="39" t="s">
        <v>23</v>
      </c>
      <c r="B51" s="31" t="s">
        <v>3</v>
      </c>
      <c r="C51" s="80">
        <v>142.29272244500001</v>
      </c>
      <c r="D51" s="80">
        <v>145.168091729</v>
      </c>
      <c r="E51" s="83">
        <v>159.05602043350231</v>
      </c>
      <c r="F51" s="22" t="s">
        <v>241</v>
      </c>
      <c r="G51" s="23">
        <v>11.780854073532666</v>
      </c>
      <c r="H51" s="24">
        <v>9.5667915304888993</v>
      </c>
    </row>
    <row r="52" spans="1:8" x14ac:dyDescent="0.25">
      <c r="A52" s="34"/>
      <c r="B52" s="25" t="s">
        <v>242</v>
      </c>
      <c r="C52" s="82">
        <v>68.039884293</v>
      </c>
      <c r="D52" s="82">
        <v>66.288858069</v>
      </c>
      <c r="E52" s="82">
        <v>73.737440749000001</v>
      </c>
      <c r="F52" s="27"/>
      <c r="G52" s="28">
        <v>8.3738479499239276</v>
      </c>
      <c r="H52" s="29">
        <v>11.236553015058391</v>
      </c>
    </row>
    <row r="53" spans="1:8" x14ac:dyDescent="0.25">
      <c r="A53" s="30" t="s">
        <v>24</v>
      </c>
      <c r="B53" s="31" t="s">
        <v>3</v>
      </c>
      <c r="C53" s="80">
        <v>347.89311664899998</v>
      </c>
      <c r="D53" s="80">
        <v>260.50164136500001</v>
      </c>
      <c r="E53" s="83">
        <v>312.83834844017269</v>
      </c>
      <c r="F53" s="22" t="s">
        <v>241</v>
      </c>
      <c r="G53" s="23">
        <v>-10.076304051797365</v>
      </c>
      <c r="H53" s="24">
        <v>20.090739851362954</v>
      </c>
    </row>
    <row r="54" spans="1:8" ht="13.8" thickBot="1" x14ac:dyDescent="0.3">
      <c r="A54" s="41"/>
      <c r="B54" s="42" t="s">
        <v>242</v>
      </c>
      <c r="C54" s="86">
        <v>144.77085278000001</v>
      </c>
      <c r="D54" s="86">
        <v>122.107430409</v>
      </c>
      <c r="E54" s="86">
        <v>140.71065865599999</v>
      </c>
      <c r="F54" s="44"/>
      <c r="G54" s="45">
        <v>-2.8045660062319797</v>
      </c>
      <c r="H54" s="46">
        <v>15.235132034707718</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15</v>
      </c>
    </row>
    <row r="62" spans="1:8"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45</v>
      </c>
      <c r="B7" s="19" t="s">
        <v>3</v>
      </c>
      <c r="C7" s="20">
        <v>16072.498266667</v>
      </c>
      <c r="D7" s="20">
        <v>14653.806941663001</v>
      </c>
      <c r="E7" s="21">
        <v>13985.960862249969</v>
      </c>
      <c r="F7" s="22" t="s">
        <v>241</v>
      </c>
      <c r="G7" s="23">
        <v>-12.98203533637539</v>
      </c>
      <c r="H7" s="24">
        <v>-4.5574920023972965</v>
      </c>
    </row>
    <row r="8" spans="1:8" ht="12.75" customHeight="1" x14ac:dyDescent="0.25">
      <c r="A8" s="199"/>
      <c r="B8" s="25" t="s">
        <v>242</v>
      </c>
      <c r="C8" s="26">
        <v>8377.4704651280008</v>
      </c>
      <c r="D8" s="26">
        <v>7377.228430911</v>
      </c>
      <c r="E8" s="26">
        <v>7122.0658691990002</v>
      </c>
      <c r="F8" s="27"/>
      <c r="G8" s="28">
        <v>-14.985485190962351</v>
      </c>
      <c r="H8" s="29">
        <v>-3.4587862379705427</v>
      </c>
    </row>
    <row r="9" spans="1:8" x14ac:dyDescent="0.25">
      <c r="A9" s="30" t="s">
        <v>18</v>
      </c>
      <c r="B9" s="31" t="s">
        <v>3</v>
      </c>
      <c r="C9" s="20">
        <v>1877.5236</v>
      </c>
      <c r="D9" s="20">
        <v>1689.5725934</v>
      </c>
      <c r="E9" s="21">
        <v>1813.6562618601361</v>
      </c>
      <c r="F9" s="22" t="s">
        <v>241</v>
      </c>
      <c r="G9" s="32">
        <v>-3.4016796454576621</v>
      </c>
      <c r="H9" s="33">
        <v>7.3440862467138572</v>
      </c>
    </row>
    <row r="10" spans="1:8" x14ac:dyDescent="0.25">
      <c r="A10" s="34"/>
      <c r="B10" s="25" t="s">
        <v>242</v>
      </c>
      <c r="C10" s="26">
        <v>1005.478191304</v>
      </c>
      <c r="D10" s="26">
        <v>731.63596521700003</v>
      </c>
      <c r="E10" s="26">
        <v>838.89061962899996</v>
      </c>
      <c r="F10" s="27"/>
      <c r="G10" s="35">
        <v>-16.56799452397405</v>
      </c>
      <c r="H10" s="29">
        <v>14.65956561883732</v>
      </c>
    </row>
    <row r="11" spans="1:8" x14ac:dyDescent="0.25">
      <c r="A11" s="30" t="s">
        <v>19</v>
      </c>
      <c r="B11" s="31" t="s">
        <v>3</v>
      </c>
      <c r="C11" s="20">
        <v>3615.4119999999998</v>
      </c>
      <c r="D11" s="20">
        <v>4269.9086446680003</v>
      </c>
      <c r="E11" s="21">
        <v>3594.7946401197105</v>
      </c>
      <c r="F11" s="22" t="s">
        <v>241</v>
      </c>
      <c r="G11" s="37">
        <v>-0.57026308150466321</v>
      </c>
      <c r="H11" s="33">
        <v>-15.810970695856241</v>
      </c>
    </row>
    <row r="12" spans="1:8" x14ac:dyDescent="0.25">
      <c r="A12" s="34"/>
      <c r="B12" s="25" t="s">
        <v>242</v>
      </c>
      <c r="C12" s="26">
        <v>1820.927304348</v>
      </c>
      <c r="D12" s="26">
        <v>2571.4532173910002</v>
      </c>
      <c r="E12" s="26">
        <v>2032.3020654300001</v>
      </c>
      <c r="F12" s="27"/>
      <c r="G12" s="28">
        <v>11.608083451617233</v>
      </c>
      <c r="H12" s="29">
        <v>-20.966788285886977</v>
      </c>
    </row>
    <row r="13" spans="1:8" x14ac:dyDescent="0.25">
      <c r="A13" s="30" t="s">
        <v>20</v>
      </c>
      <c r="B13" s="31" t="s">
        <v>3</v>
      </c>
      <c r="C13" s="20">
        <v>1697.0057142860001</v>
      </c>
      <c r="D13" s="20">
        <v>1531.670783175</v>
      </c>
      <c r="E13" s="21">
        <v>1519.3114938758633</v>
      </c>
      <c r="F13" s="22" t="s">
        <v>241</v>
      </c>
      <c r="G13" s="23">
        <v>-10.471044317308028</v>
      </c>
      <c r="H13" s="24">
        <v>-0.80691552224539009</v>
      </c>
    </row>
    <row r="14" spans="1:8" x14ac:dyDescent="0.25">
      <c r="A14" s="34"/>
      <c r="B14" s="25" t="s">
        <v>242</v>
      </c>
      <c r="C14" s="26">
        <v>891.346335404</v>
      </c>
      <c r="D14" s="26">
        <v>732.59677018599996</v>
      </c>
      <c r="E14" s="26">
        <v>749.00098353800001</v>
      </c>
      <c r="F14" s="27"/>
      <c r="G14" s="38">
        <v>-15.969701810854744</v>
      </c>
      <c r="H14" s="24">
        <v>2.2391872336312844</v>
      </c>
    </row>
    <row r="15" spans="1:8" x14ac:dyDescent="0.25">
      <c r="A15" s="30" t="s">
        <v>21</v>
      </c>
      <c r="B15" s="31" t="s">
        <v>3</v>
      </c>
      <c r="C15" s="20">
        <v>413.16833333300002</v>
      </c>
      <c r="D15" s="20">
        <v>343.65397842599998</v>
      </c>
      <c r="E15" s="21">
        <v>328.8395683227676</v>
      </c>
      <c r="F15" s="22" t="s">
        <v>241</v>
      </c>
      <c r="G15" s="37">
        <v>-20.410268214400205</v>
      </c>
      <c r="H15" s="33">
        <v>-4.3108507490834711</v>
      </c>
    </row>
    <row r="16" spans="1:8" x14ac:dyDescent="0.25">
      <c r="A16" s="34"/>
      <c r="B16" s="25" t="s">
        <v>242</v>
      </c>
      <c r="C16" s="26">
        <v>216.68434782599999</v>
      </c>
      <c r="D16" s="26">
        <v>177.75739130400001</v>
      </c>
      <c r="E16" s="26">
        <v>170.87528686499999</v>
      </c>
      <c r="F16" s="27"/>
      <c r="G16" s="28">
        <v>-21.140918308407393</v>
      </c>
      <c r="H16" s="29">
        <v>-3.8716277216457797</v>
      </c>
    </row>
    <row r="17" spans="1:8" x14ac:dyDescent="0.25">
      <c r="A17" s="30" t="s">
        <v>22</v>
      </c>
      <c r="B17" s="31" t="s">
        <v>3</v>
      </c>
      <c r="C17" s="20">
        <v>285.16833333300002</v>
      </c>
      <c r="D17" s="20">
        <v>291.65397842599998</v>
      </c>
      <c r="E17" s="21">
        <v>336.73117286366494</v>
      </c>
      <c r="F17" s="22" t="s">
        <v>241</v>
      </c>
      <c r="G17" s="37">
        <v>18.081544653996829</v>
      </c>
      <c r="H17" s="33">
        <v>15.4557104555672</v>
      </c>
    </row>
    <row r="18" spans="1:8" x14ac:dyDescent="0.25">
      <c r="A18" s="34"/>
      <c r="B18" s="25" t="s">
        <v>242</v>
      </c>
      <c r="C18" s="26">
        <v>146.68434782599999</v>
      </c>
      <c r="D18" s="26">
        <v>129.75739130400001</v>
      </c>
      <c r="E18" s="26">
        <v>156.87528686499999</v>
      </c>
      <c r="F18" s="27"/>
      <c r="G18" s="28">
        <v>6.9475299785146234</v>
      </c>
      <c r="H18" s="29">
        <v>20.898921663327258</v>
      </c>
    </row>
    <row r="19" spans="1:8" x14ac:dyDescent="0.25">
      <c r="A19" s="30" t="s">
        <v>190</v>
      </c>
      <c r="B19" s="31" t="s">
        <v>3</v>
      </c>
      <c r="C19" s="20">
        <v>4681.0142857139999</v>
      </c>
      <c r="D19" s="20">
        <v>3726.1769579380002</v>
      </c>
      <c r="E19" s="21">
        <v>3867.9019076446793</v>
      </c>
      <c r="F19" s="22" t="s">
        <v>241</v>
      </c>
      <c r="G19" s="23">
        <v>-17.370431458644774</v>
      </c>
      <c r="H19" s="24">
        <v>3.8034948770953463</v>
      </c>
    </row>
    <row r="20" spans="1:8" x14ac:dyDescent="0.25">
      <c r="A20" s="30"/>
      <c r="B20" s="25" t="s">
        <v>242</v>
      </c>
      <c r="C20" s="26">
        <v>2251.8658385089998</v>
      </c>
      <c r="D20" s="26">
        <v>1617.4919254660001</v>
      </c>
      <c r="E20" s="26">
        <v>1735.5024588450001</v>
      </c>
      <c r="F20" s="27"/>
      <c r="G20" s="38">
        <v>-22.930468184813932</v>
      </c>
      <c r="H20" s="24">
        <v>7.2958962898687076</v>
      </c>
    </row>
    <row r="21" spans="1:8" x14ac:dyDescent="0.25">
      <c r="A21" s="39" t="s">
        <v>12</v>
      </c>
      <c r="B21" s="31" t="s">
        <v>3</v>
      </c>
      <c r="C21" s="20">
        <v>44.701000000000001</v>
      </c>
      <c r="D21" s="20">
        <v>44.992387055999998</v>
      </c>
      <c r="E21" s="21">
        <v>54.401927973251723</v>
      </c>
      <c r="F21" s="22" t="s">
        <v>241</v>
      </c>
      <c r="G21" s="37">
        <v>21.701814217247303</v>
      </c>
      <c r="H21" s="33">
        <v>20.913629022483505</v>
      </c>
    </row>
    <row r="22" spans="1:8" x14ac:dyDescent="0.25">
      <c r="A22" s="34"/>
      <c r="B22" s="25" t="s">
        <v>242</v>
      </c>
      <c r="C22" s="26">
        <v>22.410608696000001</v>
      </c>
      <c r="D22" s="26">
        <v>20.454434783</v>
      </c>
      <c r="E22" s="26">
        <v>25.525172119</v>
      </c>
      <c r="F22" s="27"/>
      <c r="G22" s="28">
        <v>13.897719001072502</v>
      </c>
      <c r="H22" s="29">
        <v>24.790405551633071</v>
      </c>
    </row>
    <row r="23" spans="1:8" x14ac:dyDescent="0.25">
      <c r="A23" s="39" t="s">
        <v>23</v>
      </c>
      <c r="B23" s="31" t="s">
        <v>3</v>
      </c>
      <c r="C23" s="20">
        <v>1718.168333333</v>
      </c>
      <c r="D23" s="20">
        <v>1891.6539784260001</v>
      </c>
      <c r="E23" s="21">
        <v>2036.6357316925141</v>
      </c>
      <c r="F23" s="22" t="s">
        <v>241</v>
      </c>
      <c r="G23" s="23">
        <v>18.53528505799737</v>
      </c>
      <c r="H23" s="24">
        <v>7.6642850605875594</v>
      </c>
    </row>
    <row r="24" spans="1:8" x14ac:dyDescent="0.25">
      <c r="A24" s="34"/>
      <c r="B24" s="25" t="s">
        <v>242</v>
      </c>
      <c r="C24" s="26">
        <v>800.68434782600002</v>
      </c>
      <c r="D24" s="26">
        <v>857.75739130399995</v>
      </c>
      <c r="E24" s="26">
        <v>931.87528686500002</v>
      </c>
      <c r="F24" s="27"/>
      <c r="G24" s="28">
        <v>16.384851208245379</v>
      </c>
      <c r="H24" s="29">
        <v>8.640892671099337</v>
      </c>
    </row>
    <row r="25" spans="1:8" x14ac:dyDescent="0.25">
      <c r="A25" s="30" t="s">
        <v>24</v>
      </c>
      <c r="B25" s="31" t="s">
        <v>3</v>
      </c>
      <c r="C25" s="20">
        <v>2353.3366666669999</v>
      </c>
      <c r="D25" s="20">
        <v>1332.307956852</v>
      </c>
      <c r="E25" s="21">
        <v>1063.2733344984474</v>
      </c>
      <c r="F25" s="22" t="s">
        <v>241</v>
      </c>
      <c r="G25" s="23">
        <v>-54.818477544721745</v>
      </c>
      <c r="H25" s="24">
        <v>-20.193125843760043</v>
      </c>
    </row>
    <row r="26" spans="1:8" ht="13.8" thickBot="1" x14ac:dyDescent="0.3">
      <c r="A26" s="41"/>
      <c r="B26" s="42" t="s">
        <v>242</v>
      </c>
      <c r="C26" s="43">
        <v>1544.368695652</v>
      </c>
      <c r="D26" s="43">
        <v>740.51478260900001</v>
      </c>
      <c r="E26" s="43">
        <v>622.75057373000004</v>
      </c>
      <c r="F26" s="44"/>
      <c r="G26" s="45">
        <v>-59.676042677937872</v>
      </c>
      <c r="H26" s="46">
        <v>-15.903019310983936</v>
      </c>
    </row>
    <row r="31" spans="1:8" x14ac:dyDescent="0.25">
      <c r="A31" s="47"/>
      <c r="B31" s="48"/>
      <c r="C31" s="49"/>
      <c r="D31" s="55"/>
      <c r="E31" s="49"/>
      <c r="F31" s="49"/>
      <c r="G31" s="50"/>
      <c r="H31" s="51"/>
    </row>
    <row r="32" spans="1:8" ht="16.8" thickBot="1" x14ac:dyDescent="0.4">
      <c r="A32" s="4" t="s">
        <v>98</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45</v>
      </c>
      <c r="B35" s="19" t="s">
        <v>3</v>
      </c>
      <c r="C35" s="80">
        <v>734.41756642099995</v>
      </c>
      <c r="D35" s="80">
        <v>746.15060483299999</v>
      </c>
      <c r="E35" s="83">
        <v>702.41655262847155</v>
      </c>
      <c r="F35" s="22" t="s">
        <v>241</v>
      </c>
      <c r="G35" s="23">
        <v>-4.3573322937354675</v>
      </c>
      <c r="H35" s="24">
        <v>-5.8612901901107222</v>
      </c>
    </row>
    <row r="36" spans="1:8" ht="12.75" customHeight="1" x14ac:dyDescent="0.25">
      <c r="A36" s="199"/>
      <c r="B36" s="25" t="s">
        <v>242</v>
      </c>
      <c r="C36" s="82">
        <v>388.79056866500002</v>
      </c>
      <c r="D36" s="82">
        <v>382.28262150900002</v>
      </c>
      <c r="E36" s="82">
        <v>363.78056596200003</v>
      </c>
      <c r="F36" s="27"/>
      <c r="G36" s="28">
        <v>-6.4327699071707087</v>
      </c>
      <c r="H36" s="29">
        <v>-4.8398892615013551</v>
      </c>
    </row>
    <row r="37" spans="1:8" x14ac:dyDescent="0.25">
      <c r="A37" s="30" t="s">
        <v>18</v>
      </c>
      <c r="B37" s="31" t="s">
        <v>3</v>
      </c>
      <c r="C37" s="80">
        <v>300.22438638900002</v>
      </c>
      <c r="D37" s="80">
        <v>305.17532433700001</v>
      </c>
      <c r="E37" s="83">
        <v>296.96307335387331</v>
      </c>
      <c r="F37" s="22" t="s">
        <v>241</v>
      </c>
      <c r="G37" s="32">
        <v>-1.0862918480249846</v>
      </c>
      <c r="H37" s="33">
        <v>-2.6909944311415046</v>
      </c>
    </row>
    <row r="38" spans="1:8" x14ac:dyDescent="0.25">
      <c r="A38" s="34"/>
      <c r="B38" s="25" t="s">
        <v>242</v>
      </c>
      <c r="C38" s="82">
        <v>167.30441808</v>
      </c>
      <c r="D38" s="82">
        <v>144.29653622399999</v>
      </c>
      <c r="E38" s="82">
        <v>147.88223199199999</v>
      </c>
      <c r="F38" s="27"/>
      <c r="G38" s="35">
        <v>-11.608890136250267</v>
      </c>
      <c r="H38" s="29">
        <v>2.4849493008159982</v>
      </c>
    </row>
    <row r="39" spans="1:8" x14ac:dyDescent="0.25">
      <c r="A39" s="30" t="s">
        <v>19</v>
      </c>
      <c r="B39" s="31" t="s">
        <v>3</v>
      </c>
      <c r="C39" s="80">
        <v>154.376926005</v>
      </c>
      <c r="D39" s="80">
        <v>224.48284302299999</v>
      </c>
      <c r="E39" s="83">
        <v>171.57861361957208</v>
      </c>
      <c r="F39" s="22" t="s">
        <v>241</v>
      </c>
      <c r="G39" s="37">
        <v>11.142654579101375</v>
      </c>
      <c r="H39" s="33">
        <v>-23.5671593833153</v>
      </c>
    </row>
    <row r="40" spans="1:8" x14ac:dyDescent="0.25">
      <c r="A40" s="34"/>
      <c r="B40" s="25" t="s">
        <v>242</v>
      </c>
      <c r="C40" s="82">
        <v>83.286261436999993</v>
      </c>
      <c r="D40" s="82">
        <v>139.62996285200001</v>
      </c>
      <c r="E40" s="82">
        <v>101.54650536</v>
      </c>
      <c r="F40" s="27"/>
      <c r="G40" s="28">
        <v>21.924677141154376</v>
      </c>
      <c r="H40" s="29">
        <v>-27.274559639012693</v>
      </c>
    </row>
    <row r="41" spans="1:8" x14ac:dyDescent="0.25">
      <c r="A41" s="30" t="s">
        <v>20</v>
      </c>
      <c r="B41" s="31" t="s">
        <v>3</v>
      </c>
      <c r="C41" s="80">
        <v>44.724691919000001</v>
      </c>
      <c r="D41" s="80">
        <v>45.466021824000002</v>
      </c>
      <c r="E41" s="83">
        <v>48.524618566305485</v>
      </c>
      <c r="F41" s="22" t="s">
        <v>241</v>
      </c>
      <c r="G41" s="23">
        <v>8.4962612021732014</v>
      </c>
      <c r="H41" s="24">
        <v>6.7272143451331203</v>
      </c>
    </row>
    <row r="42" spans="1:8" x14ac:dyDescent="0.25">
      <c r="A42" s="34"/>
      <c r="B42" s="25" t="s">
        <v>242</v>
      </c>
      <c r="C42" s="82">
        <v>26.43822024</v>
      </c>
      <c r="D42" s="82">
        <v>21.063294945999999</v>
      </c>
      <c r="E42" s="82">
        <v>24.226964340999999</v>
      </c>
      <c r="F42" s="27"/>
      <c r="G42" s="38">
        <v>-8.3638606491917216</v>
      </c>
      <c r="H42" s="24">
        <v>15.019821937216875</v>
      </c>
    </row>
    <row r="43" spans="1:8" x14ac:dyDescent="0.25">
      <c r="A43" s="30" t="s">
        <v>21</v>
      </c>
      <c r="B43" s="31" t="s">
        <v>3</v>
      </c>
      <c r="C43" s="80">
        <v>9.7928673289999999</v>
      </c>
      <c r="D43" s="80">
        <v>7.1380364309999997</v>
      </c>
      <c r="E43" s="83">
        <v>6.6409981028909506</v>
      </c>
      <c r="F43" s="22" t="s">
        <v>241</v>
      </c>
      <c r="G43" s="37">
        <v>-32.185356139516927</v>
      </c>
      <c r="H43" s="33">
        <v>-6.9632360791890306</v>
      </c>
    </row>
    <row r="44" spans="1:8" x14ac:dyDescent="0.25">
      <c r="A44" s="34"/>
      <c r="B44" s="25" t="s">
        <v>242</v>
      </c>
      <c r="C44" s="82">
        <v>4.5078336349999999</v>
      </c>
      <c r="D44" s="82">
        <v>2.8346240379999998</v>
      </c>
      <c r="E44" s="82">
        <v>2.7637312569999999</v>
      </c>
      <c r="F44" s="27"/>
      <c r="G44" s="28">
        <v>-38.690477937303022</v>
      </c>
      <c r="H44" s="29">
        <v>-2.5009588590809813</v>
      </c>
    </row>
    <row r="45" spans="1:8" x14ac:dyDescent="0.25">
      <c r="A45" s="30" t="s">
        <v>22</v>
      </c>
      <c r="B45" s="31" t="s">
        <v>3</v>
      </c>
      <c r="C45" s="80">
        <v>1.438553446</v>
      </c>
      <c r="D45" s="80">
        <v>1.8862829290000001</v>
      </c>
      <c r="E45" s="83">
        <v>2.0236043790064864</v>
      </c>
      <c r="F45" s="22" t="s">
        <v>241</v>
      </c>
      <c r="G45" s="37">
        <v>40.669391508064024</v>
      </c>
      <c r="H45" s="33">
        <v>7.2800027978457251</v>
      </c>
    </row>
    <row r="46" spans="1:8" x14ac:dyDescent="0.25">
      <c r="A46" s="34"/>
      <c r="B46" s="25" t="s">
        <v>242</v>
      </c>
      <c r="C46" s="82">
        <v>0.81299689900000005</v>
      </c>
      <c r="D46" s="82">
        <v>0.82986820400000005</v>
      </c>
      <c r="E46" s="82">
        <v>0.96126723199999997</v>
      </c>
      <c r="F46" s="27"/>
      <c r="G46" s="28">
        <v>18.237502896059638</v>
      </c>
      <c r="H46" s="29">
        <v>15.833722435279611</v>
      </c>
    </row>
    <row r="47" spans="1:8" x14ac:dyDescent="0.25">
      <c r="A47" s="30" t="s">
        <v>190</v>
      </c>
      <c r="B47" s="31" t="s">
        <v>3</v>
      </c>
      <c r="C47" s="80">
        <v>146.905877734</v>
      </c>
      <c r="D47" s="80">
        <v>87.990470318000007</v>
      </c>
      <c r="E47" s="83">
        <v>92.868701244354725</v>
      </c>
      <c r="F47" s="22" t="s">
        <v>241</v>
      </c>
      <c r="G47" s="23">
        <v>-36.783536045773111</v>
      </c>
      <c r="H47" s="24">
        <v>5.5440446092908076</v>
      </c>
    </row>
    <row r="48" spans="1:8" x14ac:dyDescent="0.25">
      <c r="A48" s="30"/>
      <c r="B48" s="25" t="s">
        <v>242</v>
      </c>
      <c r="C48" s="82">
        <v>68.603408715</v>
      </c>
      <c r="D48" s="82">
        <v>41.131334643000002</v>
      </c>
      <c r="E48" s="82">
        <v>43.397323020999998</v>
      </c>
      <c r="F48" s="27"/>
      <c r="G48" s="38">
        <v>-36.741739464745784</v>
      </c>
      <c r="H48" s="24">
        <v>5.5091535387015114</v>
      </c>
    </row>
    <row r="49" spans="1:8" x14ac:dyDescent="0.25">
      <c r="A49" s="39" t="s">
        <v>12</v>
      </c>
      <c r="B49" s="31" t="s">
        <v>3</v>
      </c>
      <c r="C49" s="80">
        <v>0.53863706099999997</v>
      </c>
      <c r="D49" s="80">
        <v>0.399393104</v>
      </c>
      <c r="E49" s="83">
        <v>0.46932944600400145</v>
      </c>
      <c r="F49" s="22" t="s">
        <v>241</v>
      </c>
      <c r="G49" s="37">
        <v>-12.867219880363649</v>
      </c>
      <c r="H49" s="33">
        <v>17.510653364711445</v>
      </c>
    </row>
    <row r="50" spans="1:8" x14ac:dyDescent="0.25">
      <c r="A50" s="34"/>
      <c r="B50" s="25" t="s">
        <v>242</v>
      </c>
      <c r="C50" s="82">
        <v>0.31924572200000001</v>
      </c>
      <c r="D50" s="82">
        <v>0.17461337399999999</v>
      </c>
      <c r="E50" s="82">
        <v>0.224852999</v>
      </c>
      <c r="F50" s="27"/>
      <c r="G50" s="28">
        <v>-29.567419857234611</v>
      </c>
      <c r="H50" s="29">
        <v>28.771922705072996</v>
      </c>
    </row>
    <row r="51" spans="1:8" x14ac:dyDescent="0.25">
      <c r="A51" s="39" t="s">
        <v>23</v>
      </c>
      <c r="B51" s="31" t="s">
        <v>3</v>
      </c>
      <c r="C51" s="80">
        <v>44.321216325999998</v>
      </c>
      <c r="D51" s="80">
        <v>49.364097039999997</v>
      </c>
      <c r="E51" s="83">
        <v>61.824747570645151</v>
      </c>
      <c r="F51" s="22" t="s">
        <v>241</v>
      </c>
      <c r="G51" s="23">
        <v>39.492443338873642</v>
      </c>
      <c r="H51" s="24">
        <v>25.242334566655231</v>
      </c>
    </row>
    <row r="52" spans="1:8" x14ac:dyDescent="0.25">
      <c r="A52" s="34"/>
      <c r="B52" s="25" t="s">
        <v>242</v>
      </c>
      <c r="C52" s="82">
        <v>19.257779873</v>
      </c>
      <c r="D52" s="82">
        <v>19.504116754000002</v>
      </c>
      <c r="E52" s="82">
        <v>25.188715261999999</v>
      </c>
      <c r="F52" s="27"/>
      <c r="G52" s="28">
        <v>30.797607139104088</v>
      </c>
      <c r="H52" s="29">
        <v>29.145634122776528</v>
      </c>
    </row>
    <row r="53" spans="1:8" x14ac:dyDescent="0.25">
      <c r="A53" s="30" t="s">
        <v>24</v>
      </c>
      <c r="B53" s="31" t="s">
        <v>3</v>
      </c>
      <c r="C53" s="80">
        <v>32.094410214</v>
      </c>
      <c r="D53" s="80">
        <v>24.248135826999999</v>
      </c>
      <c r="E53" s="83">
        <v>32.486640963502651</v>
      </c>
      <c r="F53" s="22" t="s">
        <v>241</v>
      </c>
      <c r="G53" s="23">
        <v>1.2221154615003798</v>
      </c>
      <c r="H53" s="24">
        <v>33.975828885489733</v>
      </c>
    </row>
    <row r="54" spans="1:8" ht="13.8" thickBot="1" x14ac:dyDescent="0.3">
      <c r="A54" s="41"/>
      <c r="B54" s="42" t="s">
        <v>242</v>
      </c>
      <c r="C54" s="86">
        <v>18.260404063999999</v>
      </c>
      <c r="D54" s="86">
        <v>12.818270474</v>
      </c>
      <c r="E54" s="86">
        <v>17.588974497999999</v>
      </c>
      <c r="F54" s="44"/>
      <c r="G54" s="45">
        <v>-3.6769699270987672</v>
      </c>
      <c r="H54" s="46">
        <v>37.218000928258448</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3">
        <v>16</v>
      </c>
    </row>
    <row r="62" spans="1:8"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164</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166</v>
      </c>
      <c r="B7" s="19" t="s">
        <v>3</v>
      </c>
      <c r="C7" s="20">
        <v>42956.936227273</v>
      </c>
      <c r="D7" s="20">
        <v>40113.599095906997</v>
      </c>
      <c r="E7" s="79">
        <v>37596.055451708089</v>
      </c>
      <c r="F7" s="22" t="s">
        <v>241</v>
      </c>
      <c r="G7" s="23">
        <v>-12.479662765524068</v>
      </c>
      <c r="H7" s="24">
        <v>-6.2760353120639962</v>
      </c>
    </row>
    <row r="8" spans="1:8" x14ac:dyDescent="0.25">
      <c r="A8" s="199"/>
      <c r="B8" s="25" t="s">
        <v>242</v>
      </c>
      <c r="C8" s="26">
        <v>22114.084249084</v>
      </c>
      <c r="D8" s="26">
        <v>20119.271221531999</v>
      </c>
      <c r="E8" s="26">
        <v>19019.623626183002</v>
      </c>
      <c r="F8" s="27"/>
      <c r="G8" s="28">
        <v>-13.99316647276126</v>
      </c>
      <c r="H8" s="29">
        <v>-5.4656432792264127</v>
      </c>
    </row>
    <row r="9" spans="1:8" x14ac:dyDescent="0.25">
      <c r="A9" s="30" t="s">
        <v>18</v>
      </c>
      <c r="B9" s="31" t="s">
        <v>3</v>
      </c>
      <c r="C9" s="20">
        <v>6046.3249999999998</v>
      </c>
      <c r="D9" s="20">
        <v>4773.6505913069996</v>
      </c>
      <c r="E9" s="36">
        <v>4618.8411802086903</v>
      </c>
      <c r="F9" s="22" t="s">
        <v>241</v>
      </c>
      <c r="G9" s="32">
        <v>-23.609114954808234</v>
      </c>
      <c r="H9" s="33">
        <v>-3.2429983748752562</v>
      </c>
    </row>
    <row r="10" spans="1:8" x14ac:dyDescent="0.25">
      <c r="A10" s="34"/>
      <c r="B10" s="25" t="s">
        <v>242</v>
      </c>
      <c r="C10" s="26">
        <v>3161.2583333329999</v>
      </c>
      <c r="D10" s="26">
        <v>2432.463731884</v>
      </c>
      <c r="E10" s="26">
        <v>2373.6745937219998</v>
      </c>
      <c r="F10" s="27"/>
      <c r="G10" s="35">
        <v>-24.913615293838674</v>
      </c>
      <c r="H10" s="29">
        <v>-2.4168556920874096</v>
      </c>
    </row>
    <row r="11" spans="1:8" x14ac:dyDescent="0.25">
      <c r="A11" s="30" t="s">
        <v>19</v>
      </c>
      <c r="B11" s="31" t="s">
        <v>3</v>
      </c>
      <c r="C11" s="20">
        <v>18245.972727273002</v>
      </c>
      <c r="D11" s="20">
        <v>18400.492844278</v>
      </c>
      <c r="E11" s="36">
        <v>17485.528037586726</v>
      </c>
      <c r="F11" s="22" t="s">
        <v>241</v>
      </c>
      <c r="G11" s="37">
        <v>-4.1677399229563008</v>
      </c>
      <c r="H11" s="33">
        <v>-4.9725016304430198</v>
      </c>
    </row>
    <row r="12" spans="1:8" x14ac:dyDescent="0.25">
      <c r="A12" s="34"/>
      <c r="B12" s="25" t="s">
        <v>242</v>
      </c>
      <c r="C12" s="26">
        <v>9155.754545455</v>
      </c>
      <c r="D12" s="26">
        <v>9471.8813043480004</v>
      </c>
      <c r="E12" s="26">
        <v>8924.0259430900005</v>
      </c>
      <c r="F12" s="27"/>
      <c r="G12" s="28">
        <v>-2.5309612792102598</v>
      </c>
      <c r="H12" s="29">
        <v>-5.7840184399957622</v>
      </c>
    </row>
    <row r="13" spans="1:8" x14ac:dyDescent="0.25">
      <c r="A13" s="30" t="s">
        <v>20</v>
      </c>
      <c r="B13" s="31" t="s">
        <v>3</v>
      </c>
      <c r="C13" s="20">
        <v>3402.9949999999999</v>
      </c>
      <c r="D13" s="20">
        <v>2924.9903547839999</v>
      </c>
      <c r="E13" s="36">
        <v>2577.8351716322841</v>
      </c>
      <c r="F13" s="22" t="s">
        <v>241</v>
      </c>
      <c r="G13" s="23">
        <v>-24.248047039966735</v>
      </c>
      <c r="H13" s="24">
        <v>-11.868592406943236</v>
      </c>
    </row>
    <row r="14" spans="1:8" x14ac:dyDescent="0.25">
      <c r="A14" s="34"/>
      <c r="B14" s="25" t="s">
        <v>242</v>
      </c>
      <c r="C14" s="26">
        <v>1730.355</v>
      </c>
      <c r="D14" s="26">
        <v>1527.8782391300001</v>
      </c>
      <c r="E14" s="26">
        <v>1334.4047562329999</v>
      </c>
      <c r="F14" s="27"/>
      <c r="G14" s="38">
        <v>-22.882601764782379</v>
      </c>
      <c r="H14" s="24">
        <v>-12.662886213181963</v>
      </c>
    </row>
    <row r="15" spans="1:8" x14ac:dyDescent="0.25">
      <c r="A15" s="30" t="s">
        <v>21</v>
      </c>
      <c r="B15" s="31" t="s">
        <v>3</v>
      </c>
      <c r="C15" s="20">
        <v>1193.9949999999999</v>
      </c>
      <c r="D15" s="20">
        <v>1181.9903547839999</v>
      </c>
      <c r="E15" s="36">
        <v>1113.2800053923941</v>
      </c>
      <c r="F15" s="22" t="s">
        <v>241</v>
      </c>
      <c r="G15" s="37">
        <v>-6.7600781081667662</v>
      </c>
      <c r="H15" s="33">
        <v>-5.8131057595780646</v>
      </c>
    </row>
    <row r="16" spans="1:8" x14ac:dyDescent="0.25">
      <c r="A16" s="34"/>
      <c r="B16" s="25" t="s">
        <v>242</v>
      </c>
      <c r="C16" s="26">
        <v>687.35500000000002</v>
      </c>
      <c r="D16" s="26">
        <v>649.87823913</v>
      </c>
      <c r="E16" s="26">
        <v>621.40475623299994</v>
      </c>
      <c r="F16" s="27"/>
      <c r="G16" s="28">
        <v>-9.5947863574135823</v>
      </c>
      <c r="H16" s="29">
        <v>-4.3813565653648965</v>
      </c>
    </row>
    <row r="17" spans="1:8" x14ac:dyDescent="0.25">
      <c r="A17" s="30" t="s">
        <v>190</v>
      </c>
      <c r="B17" s="31" t="s">
        <v>3</v>
      </c>
      <c r="C17" s="20">
        <v>8019.3249999999998</v>
      </c>
      <c r="D17" s="20">
        <v>7974.6505913069996</v>
      </c>
      <c r="E17" s="36">
        <v>7083.2707548995231</v>
      </c>
      <c r="F17" s="22" t="s">
        <v>241</v>
      </c>
      <c r="G17" s="37">
        <v>-11.672481725088787</v>
      </c>
      <c r="H17" s="33">
        <v>-11.177666359190098</v>
      </c>
    </row>
    <row r="18" spans="1:8" x14ac:dyDescent="0.25">
      <c r="A18" s="34"/>
      <c r="B18" s="25" t="s">
        <v>242</v>
      </c>
      <c r="C18" s="26">
        <v>4174.2583333330003</v>
      </c>
      <c r="D18" s="26">
        <v>4123.4637318839996</v>
      </c>
      <c r="E18" s="26">
        <v>3670.6745937219998</v>
      </c>
      <c r="F18" s="27"/>
      <c r="G18" s="28">
        <v>-12.064029089663606</v>
      </c>
      <c r="H18" s="29">
        <v>-10.980795942519947</v>
      </c>
    </row>
    <row r="19" spans="1:8" x14ac:dyDescent="0.25">
      <c r="A19" s="39" t="s">
        <v>12</v>
      </c>
      <c r="B19" s="31" t="s">
        <v>3</v>
      </c>
      <c r="C19" s="20">
        <v>615.995</v>
      </c>
      <c r="D19" s="20">
        <v>495.99035478399998</v>
      </c>
      <c r="E19" s="36">
        <v>410.79436671109403</v>
      </c>
      <c r="F19" s="22" t="s">
        <v>241</v>
      </c>
      <c r="G19" s="37">
        <v>-33.312061508438546</v>
      </c>
      <c r="H19" s="33">
        <v>-17.176944521432915</v>
      </c>
    </row>
    <row r="20" spans="1:8" x14ac:dyDescent="0.25">
      <c r="A20" s="34"/>
      <c r="B20" s="25" t="s">
        <v>242</v>
      </c>
      <c r="C20" s="26">
        <v>323.35500000000002</v>
      </c>
      <c r="D20" s="26">
        <v>297.87823913</v>
      </c>
      <c r="E20" s="26">
        <v>235.404756233</v>
      </c>
      <c r="F20" s="27"/>
      <c r="G20" s="28">
        <v>-27.199283687278694</v>
      </c>
      <c r="H20" s="29">
        <v>-20.972825366318659</v>
      </c>
    </row>
    <row r="21" spans="1:8" x14ac:dyDescent="0.25">
      <c r="A21" s="39" t="s">
        <v>23</v>
      </c>
      <c r="B21" s="31" t="s">
        <v>3</v>
      </c>
      <c r="C21" s="20">
        <v>924.33</v>
      </c>
      <c r="D21" s="20">
        <v>580.66023652299998</v>
      </c>
      <c r="E21" s="36">
        <v>478.40463424309041</v>
      </c>
      <c r="F21" s="22" t="s">
        <v>241</v>
      </c>
      <c r="G21" s="23">
        <v>-48.243091293900406</v>
      </c>
      <c r="H21" s="24">
        <v>-17.61022984666856</v>
      </c>
    </row>
    <row r="22" spans="1:8" x14ac:dyDescent="0.25">
      <c r="A22" s="34"/>
      <c r="B22" s="25" t="s">
        <v>242</v>
      </c>
      <c r="C22" s="26">
        <v>515.90333333299998</v>
      </c>
      <c r="D22" s="26">
        <v>386.58549275399997</v>
      </c>
      <c r="E22" s="26">
        <v>299.269837489</v>
      </c>
      <c r="F22" s="27"/>
      <c r="G22" s="38">
        <v>-41.991102178859087</v>
      </c>
      <c r="H22" s="24">
        <v>-22.586376597572553</v>
      </c>
    </row>
    <row r="23" spans="1:8" x14ac:dyDescent="0.25">
      <c r="A23" s="30" t="s">
        <v>24</v>
      </c>
      <c r="B23" s="31" t="s">
        <v>3</v>
      </c>
      <c r="C23" s="20">
        <v>5593.9984999999997</v>
      </c>
      <c r="D23" s="20">
        <v>5128.9971064350002</v>
      </c>
      <c r="E23" s="36">
        <v>5305.8974398145756</v>
      </c>
      <c r="F23" s="22" t="s">
        <v>241</v>
      </c>
      <c r="G23" s="37">
        <v>-5.1501812198452228</v>
      </c>
      <c r="H23" s="33">
        <v>3.4490238483002997</v>
      </c>
    </row>
    <row r="24" spans="1:8" ht="13.8" thickBot="1" x14ac:dyDescent="0.3">
      <c r="A24" s="41"/>
      <c r="B24" s="42" t="s">
        <v>242</v>
      </c>
      <c r="C24" s="43">
        <v>2862.3065000000001</v>
      </c>
      <c r="D24" s="43">
        <v>1814.863471739</v>
      </c>
      <c r="E24" s="43">
        <v>2092.6214268700001</v>
      </c>
      <c r="F24" s="44"/>
      <c r="G24" s="45">
        <v>-26.890379249392055</v>
      </c>
      <c r="H24" s="46">
        <v>15.304619849164339</v>
      </c>
    </row>
    <row r="29" spans="1:8" x14ac:dyDescent="0.25">
      <c r="A29" s="58"/>
      <c r="B29" s="58"/>
      <c r="C29" s="21"/>
      <c r="D29" s="21"/>
      <c r="E29" s="21"/>
      <c r="F29" s="59"/>
      <c r="G29" s="38"/>
      <c r="H29" s="60"/>
    </row>
    <row r="30" spans="1:8" x14ac:dyDescent="0.25">
      <c r="A30" s="58"/>
      <c r="B30" s="62"/>
      <c r="C30" s="21"/>
      <c r="D30" s="21"/>
      <c r="E30" s="21"/>
      <c r="F30" s="63"/>
      <c r="G30" s="38"/>
      <c r="H30" s="60"/>
    </row>
    <row r="31" spans="1:8" x14ac:dyDescent="0.25">
      <c r="A31" s="47"/>
      <c r="B31" s="48"/>
      <c r="C31" s="49"/>
      <c r="D31" s="55"/>
      <c r="E31" s="49"/>
      <c r="F31" s="49"/>
      <c r="G31" s="50"/>
      <c r="H31" s="51"/>
    </row>
    <row r="32" spans="1:8" ht="16.2" thickBot="1" x14ac:dyDescent="0.35">
      <c r="A32" s="4" t="s">
        <v>165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166</v>
      </c>
      <c r="B35" s="19" t="s">
        <v>3</v>
      </c>
      <c r="C35" s="80">
        <v>5832.965228219</v>
      </c>
      <c r="D35" s="80">
        <v>5391.969568126</v>
      </c>
      <c r="E35" s="81">
        <v>6509.4282922794737</v>
      </c>
      <c r="F35" s="22" t="s">
        <v>241</v>
      </c>
      <c r="G35" s="23">
        <v>11.597241498849471</v>
      </c>
      <c r="H35" s="24">
        <v>20.724499833218673</v>
      </c>
    </row>
    <row r="36" spans="1:8" ht="12.75" customHeight="1" x14ac:dyDescent="0.25">
      <c r="A36" s="199"/>
      <c r="B36" s="25" t="s">
        <v>242</v>
      </c>
      <c r="C36" s="82">
        <v>2701.945756992</v>
      </c>
      <c r="D36" s="82">
        <v>2460.811699936</v>
      </c>
      <c r="E36" s="82">
        <v>2985.487429965</v>
      </c>
      <c r="F36" s="27"/>
      <c r="G36" s="28">
        <v>10.49398094833181</v>
      </c>
      <c r="H36" s="29">
        <v>21.321246564401733</v>
      </c>
    </row>
    <row r="37" spans="1:8" x14ac:dyDescent="0.25">
      <c r="A37" s="30" t="s">
        <v>18</v>
      </c>
      <c r="B37" s="31" t="s">
        <v>3</v>
      </c>
      <c r="C37" s="80">
        <v>2688.5944829650002</v>
      </c>
      <c r="D37" s="80">
        <v>2389.417706966</v>
      </c>
      <c r="E37" s="83">
        <v>4031.4262686788966</v>
      </c>
      <c r="F37" s="22" t="s">
        <v>241</v>
      </c>
      <c r="G37" s="32">
        <v>49.945493610959602</v>
      </c>
      <c r="H37" s="33">
        <v>68.720029860239976</v>
      </c>
    </row>
    <row r="38" spans="1:8" x14ac:dyDescent="0.25">
      <c r="A38" s="34"/>
      <c r="B38" s="25" t="s">
        <v>242</v>
      </c>
      <c r="C38" s="82">
        <v>1117.7794881029999</v>
      </c>
      <c r="D38" s="82">
        <v>979.26701838899999</v>
      </c>
      <c r="E38" s="82">
        <v>1660.090678178</v>
      </c>
      <c r="F38" s="27"/>
      <c r="G38" s="35">
        <v>48.516831436526388</v>
      </c>
      <c r="H38" s="29">
        <v>69.523801680672193</v>
      </c>
    </row>
    <row r="39" spans="1:8" x14ac:dyDescent="0.25">
      <c r="A39" s="30" t="s">
        <v>19</v>
      </c>
      <c r="B39" s="31" t="s">
        <v>3</v>
      </c>
      <c r="C39" s="80">
        <v>1471.397036653</v>
      </c>
      <c r="D39" s="80">
        <v>1446.6180713900001</v>
      </c>
      <c r="E39" s="83">
        <v>1348.567168644722</v>
      </c>
      <c r="F39" s="22" t="s">
        <v>241</v>
      </c>
      <c r="G39" s="37">
        <v>-8.3478398385034183</v>
      </c>
      <c r="H39" s="33">
        <v>-6.7779398505000472</v>
      </c>
    </row>
    <row r="40" spans="1:8" x14ac:dyDescent="0.25">
      <c r="A40" s="34"/>
      <c r="B40" s="25" t="s">
        <v>242</v>
      </c>
      <c r="C40" s="82">
        <v>781.92830191200005</v>
      </c>
      <c r="D40" s="82">
        <v>698.12445108500003</v>
      </c>
      <c r="E40" s="82">
        <v>671.368395652</v>
      </c>
      <c r="F40" s="27"/>
      <c r="G40" s="28">
        <v>-14.139391807363268</v>
      </c>
      <c r="H40" s="29">
        <v>-3.8325624308698423</v>
      </c>
    </row>
    <row r="41" spans="1:8" x14ac:dyDescent="0.25">
      <c r="A41" s="30" t="s">
        <v>20</v>
      </c>
      <c r="B41" s="31" t="s">
        <v>3</v>
      </c>
      <c r="C41" s="80">
        <v>165.40193741499999</v>
      </c>
      <c r="D41" s="80">
        <v>154.991751193</v>
      </c>
      <c r="E41" s="83">
        <v>162.80049240937049</v>
      </c>
      <c r="F41" s="22" t="s">
        <v>241</v>
      </c>
      <c r="G41" s="23">
        <v>-1.5728020156755349</v>
      </c>
      <c r="H41" s="24">
        <v>5.038165680602475</v>
      </c>
    </row>
    <row r="42" spans="1:8" x14ac:dyDescent="0.25">
      <c r="A42" s="34"/>
      <c r="B42" s="25" t="s">
        <v>242</v>
      </c>
      <c r="C42" s="82">
        <v>93.645539769999999</v>
      </c>
      <c r="D42" s="82">
        <v>73.883671875000005</v>
      </c>
      <c r="E42" s="82">
        <v>81.921580840999994</v>
      </c>
      <c r="F42" s="27"/>
      <c r="G42" s="38">
        <v>-12.519505955964235</v>
      </c>
      <c r="H42" s="24">
        <v>10.879141171541832</v>
      </c>
    </row>
    <row r="43" spans="1:8" x14ac:dyDescent="0.25">
      <c r="A43" s="30" t="s">
        <v>21</v>
      </c>
      <c r="B43" s="31" t="s">
        <v>3</v>
      </c>
      <c r="C43" s="80">
        <v>15.654153259999999</v>
      </c>
      <c r="D43" s="80">
        <v>24.551870165</v>
      </c>
      <c r="E43" s="83">
        <v>20.378346898237439</v>
      </c>
      <c r="F43" s="22" t="s">
        <v>241</v>
      </c>
      <c r="G43" s="37">
        <v>30.178531919122406</v>
      </c>
      <c r="H43" s="33">
        <v>-16.998799841782073</v>
      </c>
    </row>
    <row r="44" spans="1:8" x14ac:dyDescent="0.25">
      <c r="A44" s="34"/>
      <c r="B44" s="25" t="s">
        <v>242</v>
      </c>
      <c r="C44" s="82">
        <v>8.0581922460000008</v>
      </c>
      <c r="D44" s="82">
        <v>8.6551999659999996</v>
      </c>
      <c r="E44" s="82">
        <v>8.0272262790000006</v>
      </c>
      <c r="F44" s="27"/>
      <c r="G44" s="28">
        <v>-0.38427932785261021</v>
      </c>
      <c r="H44" s="29">
        <v>-7.2554497812511727</v>
      </c>
    </row>
    <row r="45" spans="1:8" x14ac:dyDescent="0.25">
      <c r="A45" s="30" t="s">
        <v>190</v>
      </c>
      <c r="B45" s="31" t="s">
        <v>3</v>
      </c>
      <c r="C45" s="80">
        <v>583.87298741400002</v>
      </c>
      <c r="D45" s="80">
        <v>509.62744555799998</v>
      </c>
      <c r="E45" s="83">
        <v>534.17786036389964</v>
      </c>
      <c r="F45" s="22" t="s">
        <v>241</v>
      </c>
      <c r="G45" s="37">
        <v>-8.5112906610395527</v>
      </c>
      <c r="H45" s="33">
        <v>4.8173258759678816</v>
      </c>
    </row>
    <row r="46" spans="1:8" x14ac:dyDescent="0.25">
      <c r="A46" s="34"/>
      <c r="B46" s="25" t="s">
        <v>242</v>
      </c>
      <c r="C46" s="82">
        <v>300.38454247700002</v>
      </c>
      <c r="D46" s="82">
        <v>229.21065923500001</v>
      </c>
      <c r="E46" s="82">
        <v>250.76591481400001</v>
      </c>
      <c r="F46" s="27"/>
      <c r="G46" s="28">
        <v>-16.518369172341565</v>
      </c>
      <c r="H46" s="29">
        <v>9.4041244202785208</v>
      </c>
    </row>
    <row r="47" spans="1:8" x14ac:dyDescent="0.25">
      <c r="A47" s="39" t="s">
        <v>12</v>
      </c>
      <c r="B47" s="31" t="s">
        <v>3</v>
      </c>
      <c r="C47" s="80">
        <v>29.310601472999998</v>
      </c>
      <c r="D47" s="80">
        <v>13.515949715</v>
      </c>
      <c r="E47" s="83">
        <v>17.530346259154463</v>
      </c>
      <c r="F47" s="22" t="s">
        <v>241</v>
      </c>
      <c r="G47" s="37">
        <v>-40.19110704601929</v>
      </c>
      <c r="H47" s="33">
        <v>29.701179930399462</v>
      </c>
    </row>
    <row r="48" spans="1:8" x14ac:dyDescent="0.25">
      <c r="A48" s="34"/>
      <c r="B48" s="25" t="s">
        <v>242</v>
      </c>
      <c r="C48" s="82">
        <v>11.844914677</v>
      </c>
      <c r="D48" s="82">
        <v>11.201595033</v>
      </c>
      <c r="E48" s="82">
        <v>10.759766282999999</v>
      </c>
      <c r="F48" s="27"/>
      <c r="G48" s="28">
        <v>-9.1613019054252902</v>
      </c>
      <c r="H48" s="29">
        <v>-3.9443378259825437</v>
      </c>
    </row>
    <row r="49" spans="1:8" x14ac:dyDescent="0.25">
      <c r="A49" s="39" t="s">
        <v>23</v>
      </c>
      <c r="B49" s="31" t="s">
        <v>3</v>
      </c>
      <c r="C49" s="80">
        <v>29.976083490000001</v>
      </c>
      <c r="D49" s="80">
        <v>18.271812063999999</v>
      </c>
      <c r="E49" s="83">
        <v>18.943402774531865</v>
      </c>
      <c r="F49" s="22" t="s">
        <v>241</v>
      </c>
      <c r="G49" s="23">
        <v>-36.80494391186437</v>
      </c>
      <c r="H49" s="24">
        <v>3.6755561417746208</v>
      </c>
    </row>
    <row r="50" spans="1:8" x14ac:dyDescent="0.25">
      <c r="A50" s="34"/>
      <c r="B50" s="25" t="s">
        <v>242</v>
      </c>
      <c r="C50" s="82">
        <v>14.155034384</v>
      </c>
      <c r="D50" s="82">
        <v>10.849642920000001</v>
      </c>
      <c r="E50" s="82">
        <v>10.359351981</v>
      </c>
      <c r="F50" s="27"/>
      <c r="G50" s="38">
        <v>-26.815070172421557</v>
      </c>
      <c r="H50" s="24">
        <v>-4.5189592193509753</v>
      </c>
    </row>
    <row r="51" spans="1:8" x14ac:dyDescent="0.25">
      <c r="A51" s="30" t="s">
        <v>24</v>
      </c>
      <c r="B51" s="31" t="s">
        <v>3</v>
      </c>
      <c r="C51" s="80">
        <v>848.75794555000004</v>
      </c>
      <c r="D51" s="80">
        <v>834.974961076</v>
      </c>
      <c r="E51" s="83">
        <v>582.69806909359033</v>
      </c>
      <c r="F51" s="22" t="s">
        <v>241</v>
      </c>
      <c r="G51" s="37">
        <v>-31.34696739528033</v>
      </c>
      <c r="H51" s="33">
        <v>-30.213707445467605</v>
      </c>
    </row>
    <row r="52" spans="1:8" ht="13.8" thickBot="1" x14ac:dyDescent="0.3">
      <c r="A52" s="41"/>
      <c r="B52" s="42" t="s">
        <v>242</v>
      </c>
      <c r="C52" s="86">
        <v>374.14974342400001</v>
      </c>
      <c r="D52" s="86">
        <v>449.61946143400002</v>
      </c>
      <c r="E52" s="86">
        <v>292.194515938</v>
      </c>
      <c r="F52" s="44"/>
      <c r="G52" s="45">
        <v>-21.90439227246118</v>
      </c>
      <c r="H52" s="46">
        <v>-35.012929599158042</v>
      </c>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17</v>
      </c>
    </row>
    <row r="62" spans="1:8"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152</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x14ac:dyDescent="0.25">
      <c r="A7" s="198" t="s">
        <v>58</v>
      </c>
      <c r="B7" s="19" t="s">
        <v>3</v>
      </c>
      <c r="C7" s="20">
        <v>9685</v>
      </c>
      <c r="D7" s="20">
        <v>9463</v>
      </c>
      <c r="E7" s="79">
        <v>10394.693656264486</v>
      </c>
      <c r="F7" s="22" t="s">
        <v>241</v>
      </c>
      <c r="G7" s="23">
        <v>7.3277610352554063</v>
      </c>
      <c r="H7" s="24">
        <v>9.8456478523141158</v>
      </c>
    </row>
    <row r="8" spans="1:9" x14ac:dyDescent="0.25">
      <c r="A8" s="199"/>
      <c r="B8" s="25" t="s">
        <v>242</v>
      </c>
      <c r="C8" s="26">
        <v>4955</v>
      </c>
      <c r="D8" s="26">
        <v>4950.7766367349996</v>
      </c>
      <c r="E8" s="26">
        <v>5397.5735274389999</v>
      </c>
      <c r="F8" s="27"/>
      <c r="G8" s="28">
        <v>8.931857264157415</v>
      </c>
      <c r="H8" s="29">
        <v>9.0247838569154055</v>
      </c>
    </row>
    <row r="9" spans="1:9" x14ac:dyDescent="0.25">
      <c r="A9" s="30" t="s">
        <v>9</v>
      </c>
      <c r="B9" s="31" t="s">
        <v>3</v>
      </c>
      <c r="C9" s="20">
        <v>8938</v>
      </c>
      <c r="D9" s="20">
        <v>8892</v>
      </c>
      <c r="E9" s="21">
        <v>9967.540427771959</v>
      </c>
      <c r="F9" s="22" t="s">
        <v>241</v>
      </c>
      <c r="G9" s="32">
        <v>11.518689055403428</v>
      </c>
      <c r="H9" s="33">
        <v>12.095596353710732</v>
      </c>
    </row>
    <row r="10" spans="1:9" x14ac:dyDescent="0.25">
      <c r="A10" s="34"/>
      <c r="B10" s="25" t="s">
        <v>242</v>
      </c>
      <c r="C10" s="26">
        <v>4526</v>
      </c>
      <c r="D10" s="26">
        <v>4649.4373714290005</v>
      </c>
      <c r="E10" s="26">
        <v>5155.810030529</v>
      </c>
      <c r="F10" s="27"/>
      <c r="G10" s="35">
        <v>13.915378491581976</v>
      </c>
      <c r="H10" s="29">
        <v>10.891052371447827</v>
      </c>
    </row>
    <row r="11" spans="1:9" x14ac:dyDescent="0.25">
      <c r="A11" s="30" t="s">
        <v>46</v>
      </c>
      <c r="B11" s="31" t="s">
        <v>3</v>
      </c>
      <c r="C11" s="20">
        <v>751</v>
      </c>
      <c r="D11" s="20">
        <v>536</v>
      </c>
      <c r="E11" s="21">
        <v>382.94244925978734</v>
      </c>
      <c r="F11" s="22" t="s">
        <v>241</v>
      </c>
      <c r="G11" s="37">
        <v>-49.008994772331917</v>
      </c>
      <c r="H11" s="33">
        <v>-28.555513197800877</v>
      </c>
    </row>
    <row r="12" spans="1:9" ht="13.8" thickBot="1" x14ac:dyDescent="0.3">
      <c r="A12" s="56"/>
      <c r="B12" s="42" t="s">
        <v>242</v>
      </c>
      <c r="C12" s="43">
        <v>431</v>
      </c>
      <c r="D12" s="43">
        <v>301.33926530600002</v>
      </c>
      <c r="E12" s="43">
        <v>216.763496909</v>
      </c>
      <c r="F12" s="44"/>
      <c r="G12" s="57">
        <v>-49.706845264733182</v>
      </c>
      <c r="H12" s="46">
        <v>-28.066627265157805</v>
      </c>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59</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58</v>
      </c>
      <c r="B35" s="19" t="s">
        <v>3</v>
      </c>
      <c r="C35" s="80">
        <v>2427.3984782100001</v>
      </c>
      <c r="D35" s="80">
        <v>1966.977229306</v>
      </c>
      <c r="E35" s="81">
        <v>2060.3416393368461</v>
      </c>
      <c r="F35" s="22" t="s">
        <v>241</v>
      </c>
      <c r="G35" s="23">
        <v>-15.121408461285156</v>
      </c>
      <c r="H35" s="24">
        <v>4.7465933331514663</v>
      </c>
    </row>
    <row r="36" spans="1:9" ht="12.75" customHeight="1" x14ac:dyDescent="0.25">
      <c r="A36" s="199"/>
      <c r="B36" s="25" t="s">
        <v>242</v>
      </c>
      <c r="C36" s="82">
        <v>1149.4538215069999</v>
      </c>
      <c r="D36" s="82">
        <v>1005.193879384</v>
      </c>
      <c r="E36" s="82">
        <v>1025.8261380930001</v>
      </c>
      <c r="F36" s="27"/>
      <c r="G36" s="28">
        <v>-10.7553414587736</v>
      </c>
      <c r="H36" s="29">
        <v>2.0525650953668588</v>
      </c>
    </row>
    <row r="37" spans="1:9" x14ac:dyDescent="0.25">
      <c r="A37" s="30" t="s">
        <v>9</v>
      </c>
      <c r="B37" s="31" t="s">
        <v>3</v>
      </c>
      <c r="C37" s="80">
        <v>1763.7225609120001</v>
      </c>
      <c r="D37" s="80">
        <v>1431.049438328</v>
      </c>
      <c r="E37" s="83">
        <v>1472.2680964273088</v>
      </c>
      <c r="F37" s="22" t="s">
        <v>241</v>
      </c>
      <c r="G37" s="32">
        <v>-16.524960951567323</v>
      </c>
      <c r="H37" s="33">
        <v>2.8803098617939895</v>
      </c>
    </row>
    <row r="38" spans="1:9" x14ac:dyDescent="0.25">
      <c r="A38" s="34"/>
      <c r="B38" s="25" t="s">
        <v>242</v>
      </c>
      <c r="C38" s="82">
        <v>821.10176008500002</v>
      </c>
      <c r="D38" s="82">
        <v>724.36929769799997</v>
      </c>
      <c r="E38" s="82">
        <v>724.16659869299997</v>
      </c>
      <c r="F38" s="27"/>
      <c r="G38" s="35">
        <v>-11.805499160294744</v>
      </c>
      <c r="H38" s="29">
        <v>-2.798282666647367E-2</v>
      </c>
    </row>
    <row r="39" spans="1:9" x14ac:dyDescent="0.25">
      <c r="A39" s="30" t="s">
        <v>46</v>
      </c>
      <c r="B39" s="31" t="s">
        <v>3</v>
      </c>
      <c r="C39" s="80">
        <v>663.67591729699996</v>
      </c>
      <c r="D39" s="80">
        <v>535.92779097799996</v>
      </c>
      <c r="E39" s="83">
        <v>587.03429614025777</v>
      </c>
      <c r="F39" s="22" t="s">
        <v>241</v>
      </c>
      <c r="G39" s="37">
        <v>-11.54804915460636</v>
      </c>
      <c r="H39" s="33">
        <v>9.5360804240054193</v>
      </c>
    </row>
    <row r="40" spans="1:9" ht="13.8" thickBot="1" x14ac:dyDescent="0.3">
      <c r="A40" s="56"/>
      <c r="B40" s="42" t="s">
        <v>242</v>
      </c>
      <c r="C40" s="86">
        <v>328.35206142200002</v>
      </c>
      <c r="D40" s="86">
        <v>280.82458168599999</v>
      </c>
      <c r="E40" s="86">
        <v>301.65953940000003</v>
      </c>
      <c r="F40" s="44"/>
      <c r="G40" s="57">
        <v>-8.1292384480250348</v>
      </c>
      <c r="H40" s="46">
        <v>7.4192072463572032</v>
      </c>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3">
        <v>18</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153</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x14ac:dyDescent="0.25">
      <c r="A7" s="198" t="s">
        <v>57</v>
      </c>
      <c r="B7" s="19" t="s">
        <v>3</v>
      </c>
      <c r="C7" s="20">
        <v>5158</v>
      </c>
      <c r="D7" s="20">
        <v>4979</v>
      </c>
      <c r="E7" s="79">
        <v>4867.2691180014108</v>
      </c>
      <c r="F7" s="22" t="s">
        <v>241</v>
      </c>
      <c r="G7" s="23">
        <v>-5.6365041100928579</v>
      </c>
      <c r="H7" s="24">
        <v>-2.2440426189714628</v>
      </c>
    </row>
    <row r="8" spans="1:9" x14ac:dyDescent="0.25">
      <c r="A8" s="199"/>
      <c r="B8" s="25" t="s">
        <v>242</v>
      </c>
      <c r="C8" s="26">
        <v>2786</v>
      </c>
      <c r="D8" s="26">
        <v>2612</v>
      </c>
      <c r="E8" s="26">
        <v>2578.0918587430001</v>
      </c>
      <c r="F8" s="27"/>
      <c r="G8" s="28">
        <v>-7.4626037780689103</v>
      </c>
      <c r="H8" s="29">
        <v>-1.2981677357197441</v>
      </c>
    </row>
    <row r="9" spans="1:9" x14ac:dyDescent="0.25">
      <c r="A9" s="30" t="s">
        <v>9</v>
      </c>
      <c r="B9" s="31" t="s">
        <v>3</v>
      </c>
      <c r="C9" s="20">
        <v>1817</v>
      </c>
      <c r="D9" s="20">
        <v>1520</v>
      </c>
      <c r="E9" s="21">
        <v>1377.5886833080563</v>
      </c>
      <c r="F9" s="22" t="s">
        <v>241</v>
      </c>
      <c r="G9" s="32">
        <v>-24.183341590090464</v>
      </c>
      <c r="H9" s="33">
        <v>-9.3691655718383942</v>
      </c>
    </row>
    <row r="10" spans="1:9" x14ac:dyDescent="0.25">
      <c r="A10" s="34"/>
      <c r="B10" s="25" t="s">
        <v>242</v>
      </c>
      <c r="C10" s="26">
        <v>956</v>
      </c>
      <c r="D10" s="26">
        <v>1206</v>
      </c>
      <c r="E10" s="26">
        <v>934.72790582899995</v>
      </c>
      <c r="F10" s="27"/>
      <c r="G10" s="35">
        <v>-2.2251144530334841</v>
      </c>
      <c r="H10" s="29">
        <v>-22.493540146849085</v>
      </c>
    </row>
    <row r="11" spans="1:9" x14ac:dyDescent="0.25">
      <c r="A11" s="30" t="s">
        <v>46</v>
      </c>
      <c r="B11" s="31" t="s">
        <v>3</v>
      </c>
      <c r="C11" s="20">
        <v>2391</v>
      </c>
      <c r="D11" s="20">
        <v>2367</v>
      </c>
      <c r="E11" s="21">
        <v>2159.2649917154249</v>
      </c>
      <c r="F11" s="22" t="s">
        <v>241</v>
      </c>
      <c r="G11" s="37">
        <v>-9.6919702335665079</v>
      </c>
      <c r="H11" s="33">
        <v>-8.7762994628041895</v>
      </c>
    </row>
    <row r="12" spans="1:9" x14ac:dyDescent="0.25">
      <c r="A12" s="34"/>
      <c r="B12" s="25" t="s">
        <v>242</v>
      </c>
      <c r="C12" s="26">
        <v>1283</v>
      </c>
      <c r="D12" s="26">
        <v>1015</v>
      </c>
      <c r="E12" s="26">
        <v>992.36395291400004</v>
      </c>
      <c r="F12" s="27"/>
      <c r="G12" s="28">
        <v>-22.652848564770068</v>
      </c>
      <c r="H12" s="29">
        <v>-2.2301524222660021</v>
      </c>
    </row>
    <row r="13" spans="1:9" x14ac:dyDescent="0.25">
      <c r="A13" s="30" t="s">
        <v>24</v>
      </c>
      <c r="B13" s="31" t="s">
        <v>3</v>
      </c>
      <c r="C13" s="20">
        <v>1005</v>
      </c>
      <c r="D13" s="20">
        <v>1332</v>
      </c>
      <c r="E13" s="21">
        <v>1687.8539068619059</v>
      </c>
      <c r="F13" s="22" t="s">
        <v>241</v>
      </c>
      <c r="G13" s="23">
        <v>67.945662374318999</v>
      </c>
      <c r="H13" s="24">
        <v>26.715758773416368</v>
      </c>
    </row>
    <row r="14" spans="1:9" ht="13.8" thickBot="1" x14ac:dyDescent="0.3">
      <c r="A14" s="56"/>
      <c r="B14" s="42" t="s">
        <v>242</v>
      </c>
      <c r="C14" s="43">
        <v>571</v>
      </c>
      <c r="D14" s="43">
        <v>449</v>
      </c>
      <c r="E14" s="43">
        <v>658.18197645700002</v>
      </c>
      <c r="F14" s="44"/>
      <c r="G14" s="57">
        <v>15.268297102802109</v>
      </c>
      <c r="H14" s="46">
        <v>46.588413464810685</v>
      </c>
    </row>
    <row r="15" spans="1:9" x14ac:dyDescent="0.25">
      <c r="A15" s="58"/>
      <c r="B15" s="62"/>
      <c r="C15" s="21"/>
      <c r="D15" s="21"/>
      <c r="E15" s="21"/>
      <c r="F15" s="63"/>
      <c r="G15" s="38"/>
      <c r="H15" s="60"/>
      <c r="I15" s="61"/>
    </row>
    <row r="16" spans="1:9" x14ac:dyDescent="0.25">
      <c r="A16" s="58"/>
      <c r="B16" s="62"/>
      <c r="C16" s="21"/>
      <c r="D16" s="21"/>
      <c r="E16" s="21"/>
      <c r="F16" s="63"/>
      <c r="G16" s="38"/>
      <c r="H16" s="60"/>
      <c r="I16" s="61"/>
    </row>
    <row r="17" spans="1:9" x14ac:dyDescent="0.25">
      <c r="A17" s="58"/>
      <c r="B17" s="62"/>
      <c r="C17" s="21"/>
      <c r="D17" s="21"/>
      <c r="E17" s="21"/>
      <c r="F17" s="63"/>
      <c r="G17" s="38"/>
      <c r="H17" s="60"/>
      <c r="I17" s="61"/>
    </row>
    <row r="18" spans="1:9" x14ac:dyDescent="0.25">
      <c r="A18" s="58"/>
      <c r="B18" s="62"/>
      <c r="C18" s="21"/>
      <c r="D18" s="21"/>
      <c r="E18" s="21"/>
      <c r="F18" s="63"/>
      <c r="G18" s="38"/>
      <c r="H18" s="60"/>
      <c r="I18" s="61"/>
    </row>
    <row r="19" spans="1:9" x14ac:dyDescent="0.25">
      <c r="A19" s="58"/>
      <c r="B19" s="62"/>
      <c r="C19" s="21"/>
      <c r="D19" s="21"/>
      <c r="E19" s="21"/>
      <c r="F19" s="63"/>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66" t="s">
        <v>73</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57</v>
      </c>
      <c r="B35" s="19" t="s">
        <v>3</v>
      </c>
      <c r="C35" s="80">
        <v>1969.2178060450001</v>
      </c>
      <c r="D35" s="80">
        <v>1986.7947992970001</v>
      </c>
      <c r="E35" s="81">
        <v>1619.1060743385276</v>
      </c>
      <c r="F35" s="22" t="s">
        <v>241</v>
      </c>
      <c r="G35" s="23">
        <v>-17.779228414029063</v>
      </c>
      <c r="H35" s="24">
        <v>-18.50662811723555</v>
      </c>
    </row>
    <row r="36" spans="1:9" ht="12.75" customHeight="1" x14ac:dyDescent="0.25">
      <c r="A36" s="199"/>
      <c r="B36" s="25" t="s">
        <v>242</v>
      </c>
      <c r="C36" s="82">
        <v>1024.114442474</v>
      </c>
      <c r="D36" s="82">
        <v>1159.859386956</v>
      </c>
      <c r="E36" s="82">
        <v>908.11823416300001</v>
      </c>
      <c r="F36" s="27"/>
      <c r="G36" s="28">
        <v>-11.326488866887047</v>
      </c>
      <c r="H36" s="29">
        <v>-21.704454490270891</v>
      </c>
    </row>
    <row r="37" spans="1:9" x14ac:dyDescent="0.25">
      <c r="A37" s="30" t="s">
        <v>9</v>
      </c>
      <c r="B37" s="31" t="s">
        <v>3</v>
      </c>
      <c r="C37" s="80">
        <v>471.23420600200001</v>
      </c>
      <c r="D37" s="80">
        <v>465.374435898</v>
      </c>
      <c r="E37" s="83">
        <v>296.35685624669554</v>
      </c>
      <c r="F37" s="22" t="s">
        <v>241</v>
      </c>
      <c r="G37" s="32">
        <v>-37.110495700000655</v>
      </c>
      <c r="H37" s="33">
        <v>-36.318621439779605</v>
      </c>
    </row>
    <row r="38" spans="1:9" x14ac:dyDescent="0.25">
      <c r="A38" s="34"/>
      <c r="B38" s="25" t="s">
        <v>242</v>
      </c>
      <c r="C38" s="82">
        <v>245.44274916500001</v>
      </c>
      <c r="D38" s="82">
        <v>375.56146225700002</v>
      </c>
      <c r="E38" s="82">
        <v>202.14318853200001</v>
      </c>
      <c r="F38" s="27"/>
      <c r="G38" s="35">
        <v>-17.641409567121357</v>
      </c>
      <c r="H38" s="29">
        <v>-46.175737170372486</v>
      </c>
    </row>
    <row r="39" spans="1:9" x14ac:dyDescent="0.25">
      <c r="A39" s="30" t="s">
        <v>46</v>
      </c>
      <c r="B39" s="31" t="s">
        <v>3</v>
      </c>
      <c r="C39" s="80">
        <v>1008.436840941</v>
      </c>
      <c r="D39" s="80">
        <v>1040.744808511</v>
      </c>
      <c r="E39" s="83">
        <v>953.67569350490191</v>
      </c>
      <c r="F39" s="22" t="s">
        <v>241</v>
      </c>
      <c r="G39" s="37">
        <v>-5.4303001648570302</v>
      </c>
      <c r="H39" s="33">
        <v>-8.3660388496838607</v>
      </c>
    </row>
    <row r="40" spans="1:9" x14ac:dyDescent="0.25">
      <c r="A40" s="34"/>
      <c r="B40" s="25" t="s">
        <v>242</v>
      </c>
      <c r="C40" s="82">
        <v>512.90929726900004</v>
      </c>
      <c r="D40" s="82">
        <v>542.998049251</v>
      </c>
      <c r="E40" s="82">
        <v>493.32821122600001</v>
      </c>
      <c r="F40" s="27"/>
      <c r="G40" s="28">
        <v>-3.817650829739307</v>
      </c>
      <c r="H40" s="29">
        <v>-9.1473326825968257</v>
      </c>
    </row>
    <row r="41" spans="1:9" x14ac:dyDescent="0.25">
      <c r="A41" s="30" t="s">
        <v>24</v>
      </c>
      <c r="B41" s="31" t="s">
        <v>3</v>
      </c>
      <c r="C41" s="80">
        <v>489.54675910100002</v>
      </c>
      <c r="D41" s="80">
        <v>480.67555488800002</v>
      </c>
      <c r="E41" s="83">
        <v>412.96711076495427</v>
      </c>
      <c r="F41" s="22" t="s">
        <v>241</v>
      </c>
      <c r="G41" s="23">
        <v>-15.642969116305878</v>
      </c>
      <c r="H41" s="24">
        <v>-14.086100995675181</v>
      </c>
    </row>
    <row r="42" spans="1:9" ht="13.8" thickBot="1" x14ac:dyDescent="0.3">
      <c r="A42" s="56"/>
      <c r="B42" s="42" t="s">
        <v>242</v>
      </c>
      <c r="C42" s="86">
        <v>265.76239603900001</v>
      </c>
      <c r="D42" s="86">
        <v>241.29987544799999</v>
      </c>
      <c r="E42" s="86">
        <v>212.64683440499999</v>
      </c>
      <c r="F42" s="44"/>
      <c r="G42" s="57">
        <v>-19.986108804574982</v>
      </c>
      <c r="H42" s="46">
        <v>-11.874453308275619</v>
      </c>
    </row>
    <row r="43" spans="1:9" x14ac:dyDescent="0.25">
      <c r="A43" s="58"/>
      <c r="B43" s="62"/>
      <c r="C43" s="21"/>
      <c r="D43" s="21"/>
      <c r="E43" s="21"/>
      <c r="F43" s="63"/>
      <c r="G43" s="38"/>
      <c r="H43" s="60"/>
    </row>
    <row r="44" spans="1:9" x14ac:dyDescent="0.25">
      <c r="A44" s="58"/>
      <c r="B44" s="62"/>
      <c r="C44" s="21"/>
      <c r="D44" s="21"/>
      <c r="E44" s="21"/>
      <c r="F44" s="63"/>
      <c r="G44" s="38"/>
      <c r="H44" s="60"/>
    </row>
    <row r="45" spans="1:9" x14ac:dyDescent="0.25">
      <c r="A45" s="58"/>
      <c r="B45" s="62"/>
      <c r="C45" s="21"/>
      <c r="D45" s="21"/>
      <c r="E45" s="21"/>
      <c r="F45" s="63"/>
      <c r="G45" s="38"/>
      <c r="H45" s="60"/>
    </row>
    <row r="46" spans="1:9" x14ac:dyDescent="0.25">
      <c r="A46" s="58"/>
      <c r="B46" s="62"/>
      <c r="C46" s="21"/>
      <c r="D46" s="21"/>
      <c r="E46" s="21"/>
      <c r="F46" s="63"/>
      <c r="G46" s="38"/>
      <c r="H46" s="60"/>
    </row>
    <row r="47" spans="1:9" x14ac:dyDescent="0.25">
      <c r="A47" s="58"/>
      <c r="B47" s="62"/>
      <c r="C47" s="21"/>
      <c r="D47" s="21"/>
      <c r="E47" s="21"/>
      <c r="F47" s="63"/>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G61" s="53"/>
      <c r="H61" s="201">
        <v>19</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2" t="s">
        <v>0</v>
      </c>
      <c r="B2" s="2"/>
      <c r="C2" s="2"/>
      <c r="D2" s="2"/>
      <c r="E2" s="2"/>
      <c r="F2" s="2"/>
      <c r="G2" s="2"/>
    </row>
    <row r="3" spans="1:9" ht="6" customHeight="1" x14ac:dyDescent="0.25">
      <c r="A3" s="3"/>
      <c r="B3" s="2"/>
      <c r="C3" s="2"/>
      <c r="D3" s="2"/>
      <c r="E3" s="2"/>
      <c r="F3" s="2"/>
      <c r="G3" s="2"/>
    </row>
    <row r="4" spans="1:9" ht="16.2" thickBot="1" x14ac:dyDescent="0.35">
      <c r="A4" s="4" t="s">
        <v>154</v>
      </c>
      <c r="B4" s="5"/>
      <c r="C4" s="5"/>
      <c r="D4" s="5"/>
      <c r="E4" s="5"/>
      <c r="F4" s="5"/>
      <c r="G4" s="5"/>
      <c r="H4" s="6"/>
    </row>
    <row r="5" spans="1:9" x14ac:dyDescent="0.25">
      <c r="A5" s="7"/>
      <c r="B5" s="8"/>
      <c r="C5" s="9"/>
      <c r="D5" s="8"/>
      <c r="E5" s="10"/>
      <c r="F5" s="11"/>
      <c r="G5" s="196" t="s">
        <v>1</v>
      </c>
      <c r="H5" s="197"/>
    </row>
    <row r="6" spans="1:9" x14ac:dyDescent="0.25">
      <c r="A6" s="12"/>
      <c r="B6" s="13"/>
      <c r="C6" s="14" t="s">
        <v>236</v>
      </c>
      <c r="D6" s="15" t="s">
        <v>237</v>
      </c>
      <c r="E6" s="15" t="s">
        <v>238</v>
      </c>
      <c r="F6" s="16"/>
      <c r="G6" s="17" t="s">
        <v>239</v>
      </c>
      <c r="H6" s="18" t="s">
        <v>240</v>
      </c>
    </row>
    <row r="7" spans="1:9" ht="12.75" customHeight="1" x14ac:dyDescent="0.25">
      <c r="A7" s="198" t="s">
        <v>60</v>
      </c>
      <c r="B7" s="19" t="s">
        <v>3</v>
      </c>
      <c r="C7" s="20">
        <v>24133</v>
      </c>
      <c r="D7" s="20">
        <v>25480.007092866999</v>
      </c>
      <c r="E7" s="79">
        <v>23865.339230445221</v>
      </c>
      <c r="F7" s="22" t="s">
        <v>241</v>
      </c>
      <c r="G7" s="23">
        <v>-1.1091069057091119</v>
      </c>
      <c r="H7" s="24">
        <v>-6.3369992658824543</v>
      </c>
    </row>
    <row r="8" spans="1:9" ht="13.5" customHeight="1" thickBot="1" x14ac:dyDescent="0.3">
      <c r="A8" s="204"/>
      <c r="B8" s="42" t="s">
        <v>242</v>
      </c>
      <c r="C8" s="43">
        <v>12649.523333333</v>
      </c>
      <c r="D8" s="43">
        <v>13539.56</v>
      </c>
      <c r="E8" s="43">
        <v>12623.589153782999</v>
      </c>
      <c r="F8" s="44"/>
      <c r="G8" s="57">
        <v>-0.2050210025041963</v>
      </c>
      <c r="H8" s="46">
        <v>-6.7651448512137762</v>
      </c>
    </row>
    <row r="9" spans="1:9" x14ac:dyDescent="0.25">
      <c r="A9" s="58"/>
      <c r="B9" s="58"/>
      <c r="C9" s="21"/>
      <c r="D9" s="21"/>
      <c r="E9" s="21"/>
      <c r="F9" s="59"/>
      <c r="G9" s="38"/>
      <c r="H9" s="60"/>
      <c r="I9" s="61"/>
    </row>
    <row r="10" spans="1:9" x14ac:dyDescent="0.25">
      <c r="A10" s="58"/>
      <c r="B10" s="58"/>
      <c r="C10" s="21"/>
      <c r="D10" s="21"/>
      <c r="E10" s="21"/>
      <c r="F10" s="59"/>
      <c r="G10" s="38"/>
      <c r="H10" s="60"/>
      <c r="I10" s="61"/>
    </row>
    <row r="11" spans="1:9" x14ac:dyDescent="0.25">
      <c r="A11" s="58"/>
      <c r="B11" s="58"/>
      <c r="C11" s="21"/>
      <c r="D11" s="21"/>
      <c r="E11" s="21"/>
      <c r="F11" s="59"/>
      <c r="G11" s="38"/>
      <c r="H11" s="60"/>
      <c r="I11" s="61"/>
    </row>
    <row r="12" spans="1:9" x14ac:dyDescent="0.25">
      <c r="A12" s="58"/>
      <c r="B12" s="58"/>
      <c r="C12" s="21"/>
      <c r="D12" s="21"/>
      <c r="E12" s="21"/>
      <c r="F12" s="59"/>
      <c r="G12" s="38"/>
      <c r="H12" s="60"/>
      <c r="I12" s="61"/>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60</v>
      </c>
      <c r="B35" s="19" t="s">
        <v>3</v>
      </c>
      <c r="C35" s="80">
        <v>617.195755996</v>
      </c>
      <c r="D35" s="80">
        <v>507.423043302</v>
      </c>
      <c r="E35" s="81">
        <v>469.13720006007577</v>
      </c>
      <c r="F35" s="22" t="s">
        <v>241</v>
      </c>
      <c r="G35" s="23">
        <v>-23.98891348450617</v>
      </c>
      <c r="H35" s="24">
        <v>-7.5451526585752333</v>
      </c>
    </row>
    <row r="36" spans="1:9" ht="12.75" customHeight="1" thickBot="1" x14ac:dyDescent="0.3">
      <c r="A36" s="204"/>
      <c r="B36" s="42" t="s">
        <v>242</v>
      </c>
      <c r="C36" s="86">
        <v>320.22656303700001</v>
      </c>
      <c r="D36" s="86">
        <v>289.64428472700001</v>
      </c>
      <c r="E36" s="86">
        <v>259.13745973699997</v>
      </c>
      <c r="F36" s="44"/>
      <c r="G36" s="57">
        <v>-19.076838198754174</v>
      </c>
      <c r="H36" s="46">
        <v>-10.532514052108368</v>
      </c>
    </row>
    <row r="37" spans="1:9" x14ac:dyDescent="0.25">
      <c r="A37" s="58"/>
      <c r="B37" s="58"/>
      <c r="C37" s="21"/>
      <c r="D37" s="21"/>
      <c r="E37" s="21"/>
      <c r="F37" s="59"/>
      <c r="G37" s="38"/>
      <c r="H37" s="60"/>
      <c r="I37" s="61"/>
    </row>
    <row r="38" spans="1:9" x14ac:dyDescent="0.25">
      <c r="A38" s="58"/>
      <c r="B38" s="62"/>
      <c r="C38" s="21"/>
      <c r="D38" s="21"/>
      <c r="E38" s="21"/>
      <c r="F38" s="63"/>
      <c r="G38" s="38"/>
      <c r="H38" s="60"/>
      <c r="I38" s="61"/>
    </row>
    <row r="39" spans="1:9" x14ac:dyDescent="0.25">
      <c r="A39" s="58"/>
      <c r="B39" s="58"/>
      <c r="C39" s="21"/>
      <c r="D39" s="21"/>
      <c r="E39" s="21"/>
      <c r="F39" s="59"/>
      <c r="G39" s="38"/>
      <c r="H39" s="60"/>
      <c r="I39" s="61"/>
    </row>
    <row r="40" spans="1:9" x14ac:dyDescent="0.25">
      <c r="A40" s="58"/>
      <c r="B40" s="62"/>
      <c r="C40" s="21"/>
      <c r="D40" s="21"/>
      <c r="E40" s="21"/>
      <c r="F40" s="63"/>
      <c r="G40" s="38"/>
      <c r="H40" s="60"/>
      <c r="I40" s="61"/>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3">
        <v>20</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217</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197</v>
      </c>
      <c r="B7" s="133" t="s">
        <v>3</v>
      </c>
      <c r="C7" s="20">
        <v>4554</v>
      </c>
      <c r="D7" s="20">
        <v>5258</v>
      </c>
      <c r="E7" s="79">
        <v>6202.9720964712078</v>
      </c>
      <c r="F7" s="22" t="s">
        <v>241</v>
      </c>
      <c r="G7" s="134">
        <v>36.209312614651026</v>
      </c>
      <c r="H7" s="135">
        <v>17.972082473777235</v>
      </c>
    </row>
    <row r="8" spans="1:8" ht="12.75" customHeight="1" x14ac:dyDescent="0.25">
      <c r="A8" s="210"/>
      <c r="B8" s="136" t="s">
        <v>242</v>
      </c>
      <c r="C8" s="26">
        <v>2326</v>
      </c>
      <c r="D8" s="26">
        <v>2476</v>
      </c>
      <c r="E8" s="26">
        <v>2999</v>
      </c>
      <c r="F8" s="27"/>
      <c r="G8" s="137">
        <v>28.933791917454869</v>
      </c>
      <c r="H8" s="138">
        <v>21.122778675282717</v>
      </c>
    </row>
    <row r="9" spans="1:8" x14ac:dyDescent="0.25">
      <c r="A9" s="139" t="s">
        <v>198</v>
      </c>
      <c r="B9" s="140" t="s">
        <v>3</v>
      </c>
      <c r="C9" s="20">
        <v>1793</v>
      </c>
      <c r="D9" s="20">
        <v>1714</v>
      </c>
      <c r="E9" s="20">
        <v>1982.0069784184705</v>
      </c>
      <c r="F9" s="22" t="s">
        <v>241</v>
      </c>
      <c r="G9" s="141">
        <v>10.541381953065837</v>
      </c>
      <c r="H9" s="142">
        <v>15.636346465488344</v>
      </c>
    </row>
    <row r="10" spans="1:8" x14ac:dyDescent="0.25">
      <c r="A10" s="143"/>
      <c r="B10" s="136" t="s">
        <v>242</v>
      </c>
      <c r="C10" s="26">
        <v>926</v>
      </c>
      <c r="D10" s="26">
        <v>860</v>
      </c>
      <c r="E10" s="26">
        <v>1004</v>
      </c>
      <c r="F10" s="27"/>
      <c r="G10" s="144">
        <v>8.4233261339092849</v>
      </c>
      <c r="H10" s="138">
        <v>16.744186046511629</v>
      </c>
    </row>
    <row r="11" spans="1:8" x14ac:dyDescent="0.25">
      <c r="A11" s="139" t="s">
        <v>199</v>
      </c>
      <c r="B11" s="140" t="s">
        <v>3</v>
      </c>
      <c r="C11" s="20">
        <v>355</v>
      </c>
      <c r="D11" s="20">
        <v>344</v>
      </c>
      <c r="E11" s="20">
        <v>445.36456637991165</v>
      </c>
      <c r="F11" s="22" t="s">
        <v>241</v>
      </c>
      <c r="G11" s="145">
        <v>25.454807430961026</v>
      </c>
      <c r="H11" s="142">
        <v>29.466443715090605</v>
      </c>
    </row>
    <row r="12" spans="1:8" x14ac:dyDescent="0.25">
      <c r="A12" s="143"/>
      <c r="B12" s="136" t="s">
        <v>242</v>
      </c>
      <c r="C12" s="26">
        <v>187</v>
      </c>
      <c r="D12" s="26">
        <v>184</v>
      </c>
      <c r="E12" s="26">
        <v>237</v>
      </c>
      <c r="F12" s="27"/>
      <c r="G12" s="137">
        <v>26.737967914438499</v>
      </c>
      <c r="H12" s="138">
        <v>28.804347826086968</v>
      </c>
    </row>
    <row r="13" spans="1:8" x14ac:dyDescent="0.25">
      <c r="A13" s="139" t="s">
        <v>233</v>
      </c>
      <c r="B13" s="140" t="s">
        <v>3</v>
      </c>
      <c r="C13" s="20">
        <v>154</v>
      </c>
      <c r="D13" s="20">
        <v>157</v>
      </c>
      <c r="E13" s="20">
        <v>295.2593462517126</v>
      </c>
      <c r="F13" s="22" t="s">
        <v>241</v>
      </c>
      <c r="G13" s="134">
        <v>91.72684821539778</v>
      </c>
      <c r="H13" s="135">
        <v>88.063277867332857</v>
      </c>
    </row>
    <row r="14" spans="1:8" x14ac:dyDescent="0.25">
      <c r="A14" s="143"/>
      <c r="B14" s="136" t="s">
        <v>242</v>
      </c>
      <c r="C14" s="26">
        <v>131</v>
      </c>
      <c r="D14" s="26">
        <v>39</v>
      </c>
      <c r="E14" s="26">
        <v>96</v>
      </c>
      <c r="F14" s="27"/>
      <c r="G14" s="146">
        <v>-26.717557251908403</v>
      </c>
      <c r="H14" s="135">
        <v>146.15384615384616</v>
      </c>
    </row>
    <row r="15" spans="1:8" x14ac:dyDescent="0.25">
      <c r="A15" s="139" t="s">
        <v>200</v>
      </c>
      <c r="B15" s="140" t="s">
        <v>3</v>
      </c>
      <c r="C15" s="20">
        <v>1833</v>
      </c>
      <c r="D15" s="20">
        <v>1989</v>
      </c>
      <c r="E15" s="20">
        <v>2346.2120731114233</v>
      </c>
      <c r="F15" s="22" t="s">
        <v>241</v>
      </c>
      <c r="G15" s="145">
        <v>27.998476438157297</v>
      </c>
      <c r="H15" s="142">
        <v>17.959380246929271</v>
      </c>
    </row>
    <row r="16" spans="1:8" x14ac:dyDescent="0.25">
      <c r="A16" s="143"/>
      <c r="B16" s="136" t="s">
        <v>242</v>
      </c>
      <c r="C16" s="26">
        <v>912</v>
      </c>
      <c r="D16" s="26">
        <v>974</v>
      </c>
      <c r="E16" s="26">
        <v>1155</v>
      </c>
      <c r="F16" s="27"/>
      <c r="G16" s="137">
        <v>26.64473684210526</v>
      </c>
      <c r="H16" s="138">
        <v>18.583162217659151</v>
      </c>
    </row>
    <row r="17" spans="1:9" x14ac:dyDescent="0.25">
      <c r="A17" s="139" t="s">
        <v>201</v>
      </c>
      <c r="B17" s="140" t="s">
        <v>3</v>
      </c>
      <c r="C17" s="20">
        <v>436</v>
      </c>
      <c r="D17" s="20">
        <v>385</v>
      </c>
      <c r="E17" s="20">
        <v>693.7096324868744</v>
      </c>
      <c r="F17" s="22" t="s">
        <v>241</v>
      </c>
      <c r="G17" s="145">
        <v>59.107713873136333</v>
      </c>
      <c r="H17" s="142">
        <v>80.184320126460875</v>
      </c>
    </row>
    <row r="18" spans="1:9" x14ac:dyDescent="0.25">
      <c r="A18" s="139"/>
      <c r="B18" s="136" t="s">
        <v>242</v>
      </c>
      <c r="C18" s="26">
        <v>204</v>
      </c>
      <c r="D18" s="26">
        <v>183</v>
      </c>
      <c r="E18" s="26">
        <v>328</v>
      </c>
      <c r="F18" s="27"/>
      <c r="G18" s="137">
        <v>60.784313725490193</v>
      </c>
      <c r="H18" s="138">
        <v>79.234972677595636</v>
      </c>
    </row>
    <row r="19" spans="1:9" x14ac:dyDescent="0.25">
      <c r="A19" s="147" t="s">
        <v>202</v>
      </c>
      <c r="B19" s="140" t="s">
        <v>3</v>
      </c>
      <c r="C19" s="20">
        <v>35</v>
      </c>
      <c r="D19" s="20">
        <v>33</v>
      </c>
      <c r="E19" s="20">
        <v>15.562499999999998</v>
      </c>
      <c r="F19" s="22" t="s">
        <v>241</v>
      </c>
      <c r="G19" s="134">
        <v>-55.535714285714292</v>
      </c>
      <c r="H19" s="135">
        <v>-52.840909090909093</v>
      </c>
    </row>
    <row r="20" spans="1:9" x14ac:dyDescent="0.25">
      <c r="A20" s="143"/>
      <c r="B20" s="136" t="s">
        <v>242</v>
      </c>
      <c r="C20" s="26">
        <v>16</v>
      </c>
      <c r="D20" s="26">
        <v>22</v>
      </c>
      <c r="E20" s="26">
        <v>9</v>
      </c>
      <c r="F20" s="27"/>
      <c r="G20" s="146">
        <v>-43.75</v>
      </c>
      <c r="H20" s="135">
        <v>-59.090909090909086</v>
      </c>
    </row>
    <row r="21" spans="1:9" x14ac:dyDescent="0.25">
      <c r="A21" s="147" t="s">
        <v>203</v>
      </c>
      <c r="B21" s="140" t="s">
        <v>3</v>
      </c>
      <c r="C21" s="20">
        <v>19</v>
      </c>
      <c r="D21" s="20">
        <v>19</v>
      </c>
      <c r="E21" s="20">
        <v>25.576923076923077</v>
      </c>
      <c r="F21" s="22" t="s">
        <v>241</v>
      </c>
      <c r="G21" s="145">
        <v>34.615384615384613</v>
      </c>
      <c r="H21" s="142">
        <v>34.615384615384613</v>
      </c>
    </row>
    <row r="22" spans="1:9" x14ac:dyDescent="0.25">
      <c r="A22" s="143"/>
      <c r="B22" s="136" t="s">
        <v>242</v>
      </c>
      <c r="C22" s="26">
        <v>13</v>
      </c>
      <c r="D22" s="26">
        <v>4</v>
      </c>
      <c r="E22" s="26">
        <v>7</v>
      </c>
      <c r="F22" s="27"/>
      <c r="G22" s="137">
        <v>-46.153846153846153</v>
      </c>
      <c r="H22" s="138">
        <v>75</v>
      </c>
    </row>
    <row r="23" spans="1:9" x14ac:dyDescent="0.25">
      <c r="A23" s="147" t="s">
        <v>204</v>
      </c>
      <c r="B23" s="140" t="s">
        <v>3</v>
      </c>
      <c r="C23" s="20">
        <v>157</v>
      </c>
      <c r="D23" s="20">
        <v>178</v>
      </c>
      <c r="E23" s="20">
        <v>279.85527316172477</v>
      </c>
      <c r="F23" s="22" t="s">
        <v>241</v>
      </c>
      <c r="G23" s="145">
        <v>78.251766345047628</v>
      </c>
      <c r="H23" s="142">
        <v>57.222063574002675</v>
      </c>
    </row>
    <row r="24" spans="1:9" x14ac:dyDescent="0.25">
      <c r="A24" s="143"/>
      <c r="B24" s="136" t="s">
        <v>242</v>
      </c>
      <c r="C24" s="26">
        <v>62</v>
      </c>
      <c r="D24" s="26">
        <v>99</v>
      </c>
      <c r="E24" s="26">
        <v>137</v>
      </c>
      <c r="F24" s="27"/>
      <c r="G24" s="137">
        <v>120.96774193548384</v>
      </c>
      <c r="H24" s="138">
        <v>38.383838383838395</v>
      </c>
    </row>
    <row r="25" spans="1:9" x14ac:dyDescent="0.25">
      <c r="A25" s="139" t="s">
        <v>24</v>
      </c>
      <c r="B25" s="140" t="s">
        <v>3</v>
      </c>
      <c r="C25" s="20">
        <v>1010</v>
      </c>
      <c r="D25" s="20">
        <v>1507</v>
      </c>
      <c r="E25" s="20">
        <v>1843.4376605923774</v>
      </c>
      <c r="F25" s="22" t="s">
        <v>241</v>
      </c>
      <c r="G25" s="134">
        <v>82.518580256671015</v>
      </c>
      <c r="H25" s="135">
        <v>22.324994067178324</v>
      </c>
      <c r="I25" s="148"/>
    </row>
    <row r="26" spans="1:9" ht="13.8" thickBot="1" x14ac:dyDescent="0.3">
      <c r="A26" s="149"/>
      <c r="B26" s="150" t="s">
        <v>242</v>
      </c>
      <c r="C26" s="43">
        <v>585</v>
      </c>
      <c r="D26" s="43">
        <v>530</v>
      </c>
      <c r="E26" s="43">
        <v>746</v>
      </c>
      <c r="F26" s="44"/>
      <c r="G26" s="151">
        <v>27.521367521367509</v>
      </c>
      <c r="H26" s="152">
        <v>40.754716981132077</v>
      </c>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218</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197</v>
      </c>
      <c r="B35" s="133" t="s">
        <v>3</v>
      </c>
      <c r="C35" s="80">
        <v>800.24281891500004</v>
      </c>
      <c r="D35" s="80">
        <v>831.72795936499995</v>
      </c>
      <c r="E35" s="81">
        <v>1026.480554568345</v>
      </c>
      <c r="F35" s="22" t="s">
        <v>241</v>
      </c>
      <c r="G35" s="134">
        <v>28.271135998456913</v>
      </c>
      <c r="H35" s="135">
        <v>23.415420031332474</v>
      </c>
    </row>
    <row r="36" spans="1:8" ht="12.75" customHeight="1" x14ac:dyDescent="0.25">
      <c r="A36" s="210"/>
      <c r="B36" s="136" t="s">
        <v>242</v>
      </c>
      <c r="C36" s="82">
        <v>442.828570528</v>
      </c>
      <c r="D36" s="82">
        <v>453.81565637</v>
      </c>
      <c r="E36" s="82">
        <v>562.70128167500002</v>
      </c>
      <c r="F36" s="27"/>
      <c r="G36" s="137">
        <v>27.069778041663312</v>
      </c>
      <c r="H36" s="138">
        <v>23.99336025027408</v>
      </c>
    </row>
    <row r="37" spans="1:8" x14ac:dyDescent="0.25">
      <c r="A37" s="139" t="s">
        <v>198</v>
      </c>
      <c r="B37" s="140" t="s">
        <v>3</v>
      </c>
      <c r="C37" s="80">
        <v>407.49456307100002</v>
      </c>
      <c r="D37" s="80">
        <v>412.13149725199997</v>
      </c>
      <c r="E37" s="80">
        <v>558.26692568376791</v>
      </c>
      <c r="F37" s="22" t="s">
        <v>241</v>
      </c>
      <c r="G37" s="141">
        <v>36.999846446171603</v>
      </c>
      <c r="H37" s="142">
        <v>35.458446977764623</v>
      </c>
    </row>
    <row r="38" spans="1:8" x14ac:dyDescent="0.25">
      <c r="A38" s="143"/>
      <c r="B38" s="136" t="s">
        <v>242</v>
      </c>
      <c r="C38" s="82">
        <v>222.80363765600001</v>
      </c>
      <c r="D38" s="82">
        <v>234.26569213299999</v>
      </c>
      <c r="E38" s="82">
        <v>313.19693063800003</v>
      </c>
      <c r="F38" s="27"/>
      <c r="G38" s="144">
        <v>40.570833552351445</v>
      </c>
      <c r="H38" s="138">
        <v>33.693042197654933</v>
      </c>
    </row>
    <row r="39" spans="1:8" x14ac:dyDescent="0.25">
      <c r="A39" s="139" t="s">
        <v>199</v>
      </c>
      <c r="B39" s="140" t="s">
        <v>3</v>
      </c>
      <c r="C39" s="80">
        <v>57.949384959</v>
      </c>
      <c r="D39" s="80">
        <v>52.074247155999998</v>
      </c>
      <c r="E39" s="80">
        <v>54.582553962620622</v>
      </c>
      <c r="F39" s="22" t="s">
        <v>241</v>
      </c>
      <c r="G39" s="145">
        <v>-5.8099512164994707</v>
      </c>
      <c r="H39" s="142">
        <v>4.8167893797992605</v>
      </c>
    </row>
    <row r="40" spans="1:8" x14ac:dyDescent="0.25">
      <c r="A40" s="143"/>
      <c r="B40" s="136" t="s">
        <v>242</v>
      </c>
      <c r="C40" s="82">
        <v>28.051179082000001</v>
      </c>
      <c r="D40" s="82">
        <v>29.373588363</v>
      </c>
      <c r="E40" s="82">
        <v>29.180750329999999</v>
      </c>
      <c r="F40" s="27"/>
      <c r="G40" s="137">
        <v>4.0268227039512539</v>
      </c>
      <c r="H40" s="138">
        <v>-0.65650144822927814</v>
      </c>
    </row>
    <row r="41" spans="1:8" x14ac:dyDescent="0.25">
      <c r="A41" s="139" t="s">
        <v>233</v>
      </c>
      <c r="B41" s="140" t="s">
        <v>3</v>
      </c>
      <c r="C41" s="80">
        <v>86.781303187000006</v>
      </c>
      <c r="D41" s="80">
        <v>85.579461268000003</v>
      </c>
      <c r="E41" s="80">
        <v>84.678244701252297</v>
      </c>
      <c r="F41" s="22" t="s">
        <v>241</v>
      </c>
      <c r="G41" s="134">
        <v>-2.4234004428533922</v>
      </c>
      <c r="H41" s="135">
        <v>-1.0530757653702238</v>
      </c>
    </row>
    <row r="42" spans="1:8" x14ac:dyDescent="0.25">
      <c r="A42" s="143"/>
      <c r="B42" s="136" t="s">
        <v>242</v>
      </c>
      <c r="C42" s="82">
        <v>60.831471282999999</v>
      </c>
      <c r="D42" s="82">
        <v>46.963258764999999</v>
      </c>
      <c r="E42" s="82">
        <v>50.094464565000003</v>
      </c>
      <c r="F42" s="27"/>
      <c r="G42" s="146">
        <v>-17.650414319340271</v>
      </c>
      <c r="H42" s="135">
        <v>6.6673520584852923</v>
      </c>
    </row>
    <row r="43" spans="1:8" x14ac:dyDescent="0.25">
      <c r="A43" s="139" t="s">
        <v>200</v>
      </c>
      <c r="B43" s="140" t="s">
        <v>3</v>
      </c>
      <c r="C43" s="80">
        <v>30.984959708000002</v>
      </c>
      <c r="D43" s="80">
        <v>34.345372112</v>
      </c>
      <c r="E43" s="80">
        <v>40.95973384794889</v>
      </c>
      <c r="F43" s="22" t="s">
        <v>241</v>
      </c>
      <c r="G43" s="145">
        <v>32.192309539694207</v>
      </c>
      <c r="H43" s="142">
        <v>19.258378434158473</v>
      </c>
    </row>
    <row r="44" spans="1:8" x14ac:dyDescent="0.25">
      <c r="A44" s="143"/>
      <c r="B44" s="136" t="s">
        <v>242</v>
      </c>
      <c r="C44" s="82">
        <v>18.041839701000001</v>
      </c>
      <c r="D44" s="82">
        <v>19.331365401999999</v>
      </c>
      <c r="E44" s="82">
        <v>23.313525236</v>
      </c>
      <c r="F44" s="27"/>
      <c r="G44" s="137">
        <v>29.219223883847093</v>
      </c>
      <c r="H44" s="138">
        <v>20.599475263076926</v>
      </c>
    </row>
    <row r="45" spans="1:8" x14ac:dyDescent="0.25">
      <c r="A45" s="139" t="s">
        <v>201</v>
      </c>
      <c r="B45" s="140" t="s">
        <v>3</v>
      </c>
      <c r="C45" s="80">
        <v>10.324812846</v>
      </c>
      <c r="D45" s="80">
        <v>11.843247022</v>
      </c>
      <c r="E45" s="80">
        <v>22.696477691001864</v>
      </c>
      <c r="F45" s="22" t="s">
        <v>241</v>
      </c>
      <c r="G45" s="145">
        <v>119.8245917822602</v>
      </c>
      <c r="H45" s="142">
        <v>91.640667874620164</v>
      </c>
    </row>
    <row r="46" spans="1:8" x14ac:dyDescent="0.25">
      <c r="A46" s="139"/>
      <c r="B46" s="136" t="s">
        <v>242</v>
      </c>
      <c r="C46" s="82">
        <v>4.9494534400000001</v>
      </c>
      <c r="D46" s="82">
        <v>5.4889634799999998</v>
      </c>
      <c r="E46" s="82">
        <v>10.636737487</v>
      </c>
      <c r="F46" s="27"/>
      <c r="G46" s="137">
        <v>114.90731483676711</v>
      </c>
      <c r="H46" s="138">
        <v>93.784081926520685</v>
      </c>
    </row>
    <row r="47" spans="1:8" x14ac:dyDescent="0.25">
      <c r="A47" s="147" t="s">
        <v>202</v>
      </c>
      <c r="B47" s="140" t="s">
        <v>3</v>
      </c>
      <c r="C47" s="80">
        <v>7.4859547659999999</v>
      </c>
      <c r="D47" s="80">
        <v>8.7836500219999998</v>
      </c>
      <c r="E47" s="80">
        <v>6.4640483671948603</v>
      </c>
      <c r="F47" s="22" t="s">
        <v>241</v>
      </c>
      <c r="G47" s="134">
        <v>-13.650982817134746</v>
      </c>
      <c r="H47" s="135">
        <v>-26.408174836148319</v>
      </c>
    </row>
    <row r="48" spans="1:8" x14ac:dyDescent="0.25">
      <c r="A48" s="143"/>
      <c r="B48" s="136" t="s">
        <v>242</v>
      </c>
      <c r="C48" s="82">
        <v>4.2225554399999998</v>
      </c>
      <c r="D48" s="82">
        <v>4.9141294799999997</v>
      </c>
      <c r="E48" s="82">
        <v>3.626256047</v>
      </c>
      <c r="F48" s="27"/>
      <c r="G48" s="146">
        <v>-14.121765870763795</v>
      </c>
      <c r="H48" s="135">
        <v>-26.207560021393647</v>
      </c>
    </row>
    <row r="49" spans="1:9" x14ac:dyDescent="0.25">
      <c r="A49" s="147" t="s">
        <v>203</v>
      </c>
      <c r="B49" s="140" t="s">
        <v>3</v>
      </c>
      <c r="C49" s="80">
        <v>5.0159747660000003</v>
      </c>
      <c r="D49" s="80">
        <v>5.6724030220000001</v>
      </c>
      <c r="E49" s="80">
        <v>5.7624915636292657</v>
      </c>
      <c r="F49" s="22" t="s">
        <v>241</v>
      </c>
      <c r="G49" s="145">
        <v>14.8827861473589</v>
      </c>
      <c r="H49" s="142">
        <v>1.5881900718242861</v>
      </c>
    </row>
    <row r="50" spans="1:9" x14ac:dyDescent="0.25">
      <c r="A50" s="143"/>
      <c r="B50" s="136" t="s">
        <v>242</v>
      </c>
      <c r="C50" s="82">
        <v>3.4017684400000001</v>
      </c>
      <c r="D50" s="82">
        <v>3.3725554799999999</v>
      </c>
      <c r="E50" s="82">
        <v>3.5729880469999999</v>
      </c>
      <c r="F50" s="27"/>
      <c r="G50" s="137">
        <v>5.0332528512728487</v>
      </c>
      <c r="H50" s="138">
        <v>5.9430472882836085</v>
      </c>
    </row>
    <row r="51" spans="1:9" x14ac:dyDescent="0.25">
      <c r="A51" s="147" t="s">
        <v>204</v>
      </c>
      <c r="B51" s="140" t="s">
        <v>3</v>
      </c>
      <c r="C51" s="80">
        <v>58.015099827999997</v>
      </c>
      <c r="D51" s="80">
        <v>64.914662112000002</v>
      </c>
      <c r="E51" s="80">
        <v>80.82467118816119</v>
      </c>
      <c r="F51" s="22" t="s">
        <v>241</v>
      </c>
      <c r="G51" s="145">
        <v>39.316611412866251</v>
      </c>
      <c r="H51" s="142">
        <v>24.509114826340749</v>
      </c>
    </row>
    <row r="52" spans="1:9" x14ac:dyDescent="0.25">
      <c r="A52" s="143"/>
      <c r="B52" s="136" t="s">
        <v>242</v>
      </c>
      <c r="C52" s="82">
        <v>26.767157201</v>
      </c>
      <c r="D52" s="82">
        <v>36.612945402000001</v>
      </c>
      <c r="E52" s="82">
        <v>42.439577235999998</v>
      </c>
      <c r="F52" s="27"/>
      <c r="G52" s="137">
        <v>58.550932089323595</v>
      </c>
      <c r="H52" s="138">
        <v>15.914130289232915</v>
      </c>
    </row>
    <row r="53" spans="1:9" x14ac:dyDescent="0.25">
      <c r="A53" s="139" t="s">
        <v>24</v>
      </c>
      <c r="B53" s="140" t="s">
        <v>3</v>
      </c>
      <c r="C53" s="80">
        <v>136.190765787</v>
      </c>
      <c r="D53" s="80">
        <v>156.383419398</v>
      </c>
      <c r="E53" s="80">
        <v>176.23001622125622</v>
      </c>
      <c r="F53" s="22" t="s">
        <v>241</v>
      </c>
      <c r="G53" s="134">
        <v>29.399387104465603</v>
      </c>
      <c r="H53" s="135">
        <v>12.690985335693483</v>
      </c>
      <c r="I53" s="148"/>
    </row>
    <row r="54" spans="1:9" ht="13.8" thickBot="1" x14ac:dyDescent="0.3">
      <c r="A54" s="149"/>
      <c r="B54" s="150" t="s">
        <v>242</v>
      </c>
      <c r="C54" s="86">
        <v>73.759508283000002</v>
      </c>
      <c r="D54" s="86">
        <v>73.493157865000001</v>
      </c>
      <c r="E54" s="86">
        <v>86.640052088999994</v>
      </c>
      <c r="F54" s="44"/>
      <c r="G54" s="151">
        <v>17.462892725070773</v>
      </c>
      <c r="H54" s="152">
        <v>17.888596171292022</v>
      </c>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243</v>
      </c>
      <c r="G61" s="163"/>
      <c r="H61" s="205">
        <v>21</v>
      </c>
    </row>
    <row r="62" spans="1:9" ht="12.75" customHeight="1" x14ac:dyDescent="0.25">
      <c r="A62" s="162" t="s">
        <v>244</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219</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205</v>
      </c>
      <c r="B7" s="133" t="s">
        <v>3</v>
      </c>
      <c r="C7" s="20">
        <v>733</v>
      </c>
      <c r="D7" s="20">
        <v>918</v>
      </c>
      <c r="E7" s="79">
        <v>980.9223065918344</v>
      </c>
      <c r="F7" s="22" t="s">
        <v>241</v>
      </c>
      <c r="G7" s="134">
        <v>33.822961335857372</v>
      </c>
      <c r="H7" s="135">
        <v>6.8542817638163882</v>
      </c>
    </row>
    <row r="8" spans="1:8" ht="12.75" customHeight="1" x14ac:dyDescent="0.25">
      <c r="A8" s="210"/>
      <c r="B8" s="136" t="s">
        <v>242</v>
      </c>
      <c r="C8" s="26">
        <v>325</v>
      </c>
      <c r="D8" s="26">
        <v>466</v>
      </c>
      <c r="E8" s="26">
        <v>475</v>
      </c>
      <c r="F8" s="27"/>
      <c r="G8" s="137">
        <v>46.153846153846132</v>
      </c>
      <c r="H8" s="138">
        <v>1.9313304721030136</v>
      </c>
    </row>
    <row r="9" spans="1:8" x14ac:dyDescent="0.25">
      <c r="A9" s="139" t="s">
        <v>206</v>
      </c>
      <c r="B9" s="140" t="s">
        <v>3</v>
      </c>
      <c r="C9" s="20">
        <v>350</v>
      </c>
      <c r="D9" s="20">
        <v>318</v>
      </c>
      <c r="E9" s="20">
        <v>306.74794730935082</v>
      </c>
      <c r="F9" s="22" t="s">
        <v>241</v>
      </c>
      <c r="G9" s="141">
        <v>-12.357729340185472</v>
      </c>
      <c r="H9" s="142">
        <v>-3.5383813492607459</v>
      </c>
    </row>
    <row r="10" spans="1:8" x14ac:dyDescent="0.25">
      <c r="A10" s="143"/>
      <c r="B10" s="136" t="s">
        <v>242</v>
      </c>
      <c r="C10" s="26">
        <v>189</v>
      </c>
      <c r="D10" s="26">
        <v>209</v>
      </c>
      <c r="E10" s="26">
        <v>188</v>
      </c>
      <c r="F10" s="27"/>
      <c r="G10" s="144">
        <v>-0.52910052910053196</v>
      </c>
      <c r="H10" s="138">
        <v>-10.047846889952154</v>
      </c>
    </row>
    <row r="11" spans="1:8" x14ac:dyDescent="0.25">
      <c r="A11" s="139" t="s">
        <v>207</v>
      </c>
      <c r="B11" s="140" t="s">
        <v>3</v>
      </c>
      <c r="C11" s="20">
        <v>97</v>
      </c>
      <c r="D11" s="20">
        <v>86</v>
      </c>
      <c r="E11" s="20">
        <v>76.955325381879049</v>
      </c>
      <c r="F11" s="22" t="s">
        <v>241</v>
      </c>
      <c r="G11" s="145">
        <v>-20.664613008372115</v>
      </c>
      <c r="H11" s="142">
        <v>-10.517063509442977</v>
      </c>
    </row>
    <row r="12" spans="1:8" x14ac:dyDescent="0.25">
      <c r="A12" s="143"/>
      <c r="B12" s="136" t="s">
        <v>242</v>
      </c>
      <c r="C12" s="26">
        <v>54</v>
      </c>
      <c r="D12" s="26">
        <v>59</v>
      </c>
      <c r="E12" s="26">
        <v>49</v>
      </c>
      <c r="F12" s="27"/>
      <c r="G12" s="137">
        <v>-9.2592592592592524</v>
      </c>
      <c r="H12" s="138">
        <v>-16.949152542372886</v>
      </c>
    </row>
    <row r="13" spans="1:8" x14ac:dyDescent="0.25">
      <c r="A13" s="139" t="s">
        <v>208</v>
      </c>
      <c r="B13" s="140" t="s">
        <v>3</v>
      </c>
      <c r="C13" s="20">
        <v>34</v>
      </c>
      <c r="D13" s="20">
        <v>38</v>
      </c>
      <c r="E13" s="20">
        <v>52.199999999999996</v>
      </c>
      <c r="F13" s="22" t="s">
        <v>241</v>
      </c>
      <c r="G13" s="134">
        <v>53.529411764705856</v>
      </c>
      <c r="H13" s="135">
        <v>37.368421052631561</v>
      </c>
    </row>
    <row r="14" spans="1:8" x14ac:dyDescent="0.25">
      <c r="A14" s="143"/>
      <c r="B14" s="136" t="s">
        <v>242</v>
      </c>
      <c r="C14" s="26">
        <v>17</v>
      </c>
      <c r="D14" s="26">
        <v>20</v>
      </c>
      <c r="E14" s="26">
        <v>27</v>
      </c>
      <c r="F14" s="27"/>
      <c r="G14" s="146">
        <v>58.823529411764696</v>
      </c>
      <c r="H14" s="135">
        <v>35</v>
      </c>
    </row>
    <row r="15" spans="1:8" x14ac:dyDescent="0.25">
      <c r="A15" s="139" t="s">
        <v>209</v>
      </c>
      <c r="B15" s="140" t="s">
        <v>3</v>
      </c>
      <c r="C15" s="20">
        <v>3</v>
      </c>
      <c r="D15" s="20">
        <v>5</v>
      </c>
      <c r="E15" s="20">
        <v>3.833333333333333</v>
      </c>
      <c r="F15" s="22" t="s">
        <v>241</v>
      </c>
      <c r="G15" s="145">
        <v>27.777777777777771</v>
      </c>
      <c r="H15" s="142">
        <v>-23.333333333333343</v>
      </c>
    </row>
    <row r="16" spans="1:8" x14ac:dyDescent="0.25">
      <c r="A16" s="143"/>
      <c r="B16" s="136" t="s">
        <v>242</v>
      </c>
      <c r="C16" s="26">
        <v>2</v>
      </c>
      <c r="D16" s="26">
        <v>1</v>
      </c>
      <c r="E16" s="26">
        <v>1</v>
      </c>
      <c r="F16" s="27"/>
      <c r="G16" s="137">
        <v>-50</v>
      </c>
      <c r="H16" s="138">
        <v>0</v>
      </c>
    </row>
    <row r="17" spans="1:9" x14ac:dyDescent="0.25">
      <c r="A17" s="139" t="s">
        <v>210</v>
      </c>
      <c r="B17" s="140" t="s">
        <v>3</v>
      </c>
      <c r="C17" s="20">
        <v>23</v>
      </c>
      <c r="D17" s="20">
        <v>53</v>
      </c>
      <c r="E17" s="20">
        <v>43.364197530864189</v>
      </c>
      <c r="F17" s="22" t="s">
        <v>241</v>
      </c>
      <c r="G17" s="145">
        <v>88.539989264626911</v>
      </c>
      <c r="H17" s="142">
        <v>-18.180759375727945</v>
      </c>
    </row>
    <row r="18" spans="1:9" x14ac:dyDescent="0.25">
      <c r="A18" s="143"/>
      <c r="B18" s="136" t="s">
        <v>242</v>
      </c>
      <c r="C18" s="26">
        <v>18</v>
      </c>
      <c r="D18" s="26">
        <v>27</v>
      </c>
      <c r="E18" s="26">
        <v>25</v>
      </c>
      <c r="F18" s="27"/>
      <c r="G18" s="137">
        <v>38.888888888888886</v>
      </c>
      <c r="H18" s="138">
        <v>-7.4074074074074048</v>
      </c>
    </row>
    <row r="19" spans="1:9" x14ac:dyDescent="0.25">
      <c r="A19" s="139" t="s">
        <v>211</v>
      </c>
      <c r="B19" s="140" t="s">
        <v>3</v>
      </c>
      <c r="C19" s="20">
        <v>227</v>
      </c>
      <c r="D19" s="20">
        <v>431</v>
      </c>
      <c r="E19" s="20">
        <v>668.63333333333321</v>
      </c>
      <c r="F19" s="22" t="s">
        <v>241</v>
      </c>
      <c r="G19" s="134">
        <v>194.55212922173268</v>
      </c>
      <c r="H19" s="135">
        <v>55.135344160866197</v>
      </c>
    </row>
    <row r="20" spans="1:9" ht="13.8" thickBot="1" x14ac:dyDescent="0.3">
      <c r="A20" s="149"/>
      <c r="B20" s="150" t="s">
        <v>242</v>
      </c>
      <c r="C20" s="43">
        <v>50</v>
      </c>
      <c r="D20" s="43">
        <v>150</v>
      </c>
      <c r="E20" s="43">
        <v>195</v>
      </c>
      <c r="F20" s="44"/>
      <c r="G20" s="151">
        <v>290</v>
      </c>
      <c r="H20" s="152">
        <v>30</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220</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205</v>
      </c>
      <c r="B35" s="133" t="s">
        <v>3</v>
      </c>
      <c r="C35" s="80">
        <v>307.38186722199998</v>
      </c>
      <c r="D35" s="80">
        <v>330.10029545899999</v>
      </c>
      <c r="E35" s="81">
        <v>404.37501649837844</v>
      </c>
      <c r="F35" s="22" t="s">
        <v>241</v>
      </c>
      <c r="G35" s="134">
        <v>31.554609955676796</v>
      </c>
      <c r="H35" s="135">
        <v>22.500652698932129</v>
      </c>
    </row>
    <row r="36" spans="1:8" ht="12.75" customHeight="1" x14ac:dyDescent="0.25">
      <c r="A36" s="210"/>
      <c r="B36" s="136" t="s">
        <v>242</v>
      </c>
      <c r="C36" s="82">
        <v>157.750000613</v>
      </c>
      <c r="D36" s="82">
        <v>175.15548435400001</v>
      </c>
      <c r="E36" s="82">
        <v>212.16774110200001</v>
      </c>
      <c r="F36" s="27"/>
      <c r="G36" s="137">
        <v>34.496190350262026</v>
      </c>
      <c r="H36" s="138">
        <v>21.13108640845978</v>
      </c>
    </row>
    <row r="37" spans="1:8" x14ac:dyDescent="0.25">
      <c r="A37" s="139" t="s">
        <v>206</v>
      </c>
      <c r="B37" s="140" t="s">
        <v>3</v>
      </c>
      <c r="C37" s="80">
        <v>176.81630336500001</v>
      </c>
      <c r="D37" s="80">
        <v>144.50953465699999</v>
      </c>
      <c r="E37" s="80">
        <v>191.72694080485681</v>
      </c>
      <c r="F37" s="22" t="s">
        <v>241</v>
      </c>
      <c r="G37" s="141">
        <v>8.4328408388206952</v>
      </c>
      <c r="H37" s="142">
        <v>32.674249667974863</v>
      </c>
    </row>
    <row r="38" spans="1:8" x14ac:dyDescent="0.25">
      <c r="A38" s="143"/>
      <c r="B38" s="136" t="s">
        <v>242</v>
      </c>
      <c r="C38" s="82">
        <v>91.553941863000006</v>
      </c>
      <c r="D38" s="82">
        <v>86.869050798000004</v>
      </c>
      <c r="E38" s="82">
        <v>109.384359577</v>
      </c>
      <c r="F38" s="27"/>
      <c r="G38" s="144">
        <v>19.475314062043523</v>
      </c>
      <c r="H38" s="138">
        <v>25.918677103259398</v>
      </c>
    </row>
    <row r="39" spans="1:8" x14ac:dyDescent="0.25">
      <c r="A39" s="139" t="s">
        <v>207</v>
      </c>
      <c r="B39" s="140" t="s">
        <v>3</v>
      </c>
      <c r="C39" s="80">
        <v>51.040145717999998</v>
      </c>
      <c r="D39" s="80">
        <v>46.373355377999999</v>
      </c>
      <c r="E39" s="80">
        <v>40.97934254010999</v>
      </c>
      <c r="F39" s="22" t="s">
        <v>241</v>
      </c>
      <c r="G39" s="145">
        <v>-19.711548696346952</v>
      </c>
      <c r="H39" s="142">
        <v>-11.631707030733835</v>
      </c>
    </row>
    <row r="40" spans="1:8" x14ac:dyDescent="0.25">
      <c r="A40" s="143"/>
      <c r="B40" s="136" t="s">
        <v>242</v>
      </c>
      <c r="C40" s="82">
        <v>29.314064494</v>
      </c>
      <c r="D40" s="82">
        <v>30.650539009999999</v>
      </c>
      <c r="E40" s="82">
        <v>25.788907906999999</v>
      </c>
      <c r="F40" s="27"/>
      <c r="G40" s="137">
        <v>-12.025478717635792</v>
      </c>
      <c r="H40" s="138">
        <v>-15.861486486139285</v>
      </c>
    </row>
    <row r="41" spans="1:8" x14ac:dyDescent="0.25">
      <c r="A41" s="139" t="s">
        <v>208</v>
      </c>
      <c r="B41" s="140" t="s">
        <v>3</v>
      </c>
      <c r="C41" s="80">
        <v>17.991160296</v>
      </c>
      <c r="D41" s="80">
        <v>17.830273332000001</v>
      </c>
      <c r="E41" s="80">
        <v>28.577104570687034</v>
      </c>
      <c r="F41" s="22" t="s">
        <v>241</v>
      </c>
      <c r="G41" s="134">
        <v>58.839697387614422</v>
      </c>
      <c r="H41" s="135">
        <v>60.27294724304474</v>
      </c>
    </row>
    <row r="42" spans="1:8" x14ac:dyDescent="0.25">
      <c r="A42" s="143"/>
      <c r="B42" s="136" t="s">
        <v>242</v>
      </c>
      <c r="C42" s="82">
        <v>7.6719677329999998</v>
      </c>
      <c r="D42" s="82">
        <v>9.1682164749999995</v>
      </c>
      <c r="E42" s="82">
        <v>13.750814197</v>
      </c>
      <c r="F42" s="27"/>
      <c r="G42" s="146">
        <v>79.234515518784207</v>
      </c>
      <c r="H42" s="135">
        <v>49.983524434614765</v>
      </c>
    </row>
    <row r="43" spans="1:8" x14ac:dyDescent="0.25">
      <c r="A43" s="139" t="s">
        <v>209</v>
      </c>
      <c r="B43" s="140" t="s">
        <v>3</v>
      </c>
      <c r="C43" s="80">
        <v>1.6878840420000001</v>
      </c>
      <c r="D43" s="80">
        <v>2.0636149050000001</v>
      </c>
      <c r="E43" s="80">
        <v>2.8256313202771852</v>
      </c>
      <c r="F43" s="22" t="s">
        <v>241</v>
      </c>
      <c r="G43" s="145">
        <v>67.406720483538095</v>
      </c>
      <c r="H43" s="142">
        <v>36.926289562595741</v>
      </c>
    </row>
    <row r="44" spans="1:8" x14ac:dyDescent="0.25">
      <c r="A44" s="143"/>
      <c r="B44" s="136" t="s">
        <v>242</v>
      </c>
      <c r="C44" s="82">
        <v>0.78670967599999997</v>
      </c>
      <c r="D44" s="82">
        <v>0.70914035399999997</v>
      </c>
      <c r="E44" s="82">
        <v>1.0641951709999999</v>
      </c>
      <c r="F44" s="27"/>
      <c r="G44" s="137">
        <v>35.271651470065308</v>
      </c>
      <c r="H44" s="138">
        <v>50.068341901185903</v>
      </c>
    </row>
    <row r="45" spans="1:8" x14ac:dyDescent="0.25">
      <c r="A45" s="139" t="s">
        <v>210</v>
      </c>
      <c r="B45" s="140" t="s">
        <v>3</v>
      </c>
      <c r="C45" s="80">
        <v>12.739420211000001</v>
      </c>
      <c r="D45" s="80">
        <v>17.034349522999999</v>
      </c>
      <c r="E45" s="80">
        <v>20.652371941687388</v>
      </c>
      <c r="F45" s="22" t="s">
        <v>241</v>
      </c>
      <c r="G45" s="145">
        <v>62.113907851590113</v>
      </c>
      <c r="H45" s="142">
        <v>21.239568988544505</v>
      </c>
    </row>
    <row r="46" spans="1:8" x14ac:dyDescent="0.25">
      <c r="A46" s="143"/>
      <c r="B46" s="136" t="s">
        <v>242</v>
      </c>
      <c r="C46" s="82">
        <v>8.3955483809999993</v>
      </c>
      <c r="D46" s="82">
        <v>9.6462477680000003</v>
      </c>
      <c r="E46" s="82">
        <v>12.270654855</v>
      </c>
      <c r="F46" s="27"/>
      <c r="G46" s="137">
        <v>46.156680875900491</v>
      </c>
      <c r="H46" s="138">
        <v>27.206507132297418</v>
      </c>
    </row>
    <row r="47" spans="1:8" x14ac:dyDescent="0.25">
      <c r="A47" s="139" t="s">
        <v>211</v>
      </c>
      <c r="B47" s="140" t="s">
        <v>3</v>
      </c>
      <c r="C47" s="80">
        <v>47.106953591</v>
      </c>
      <c r="D47" s="80">
        <v>102.289167664</v>
      </c>
      <c r="E47" s="80">
        <v>128.42968405567305</v>
      </c>
      <c r="F47" s="22" t="s">
        <v>241</v>
      </c>
      <c r="G47" s="134">
        <v>172.63423818646197</v>
      </c>
      <c r="H47" s="135">
        <v>25.555507966923301</v>
      </c>
    </row>
    <row r="48" spans="1:8" ht="13.8" thickBot="1" x14ac:dyDescent="0.3">
      <c r="A48" s="149"/>
      <c r="B48" s="150" t="s">
        <v>242</v>
      </c>
      <c r="C48" s="86">
        <v>20.027768466000001</v>
      </c>
      <c r="D48" s="86">
        <v>38.112289949999997</v>
      </c>
      <c r="E48" s="86">
        <v>49.908809394000002</v>
      </c>
      <c r="F48" s="44"/>
      <c r="G48" s="151">
        <v>149.19805458469995</v>
      </c>
      <c r="H48" s="152">
        <v>30.952009074962461</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243</v>
      </c>
      <c r="G61" s="163"/>
      <c r="H61" s="205">
        <v>22</v>
      </c>
    </row>
    <row r="62" spans="1:9" ht="12.75" customHeight="1" x14ac:dyDescent="0.25">
      <c r="A62" s="162" t="s">
        <v>244</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16" customWidth="1"/>
    <col min="2" max="2" width="8.109375" style="116" customWidth="1"/>
    <col min="3" max="4" width="10.5546875" style="116" customWidth="1"/>
    <col min="5" max="5" width="9.88671875" style="116" customWidth="1"/>
    <col min="6" max="6" width="1.6640625" style="116" customWidth="1"/>
    <col min="7" max="7" width="7.6640625" style="116" customWidth="1"/>
    <col min="8" max="8" width="8.88671875" style="116" customWidth="1"/>
    <col min="9" max="16384" width="11.44140625" style="116"/>
  </cols>
  <sheetData>
    <row r="1" spans="1:8" ht="5.25" customHeight="1" x14ac:dyDescent="0.25"/>
    <row r="2" spans="1:8" x14ac:dyDescent="0.25">
      <c r="A2" s="92" t="s">
        <v>0</v>
      </c>
      <c r="B2" s="117"/>
      <c r="C2" s="117"/>
      <c r="D2" s="117"/>
      <c r="E2" s="117"/>
      <c r="F2" s="117"/>
      <c r="G2" s="117"/>
    </row>
    <row r="3" spans="1:8" ht="6" customHeight="1" x14ac:dyDescent="0.25">
      <c r="A3" s="3"/>
      <c r="B3" s="117"/>
      <c r="C3" s="117"/>
      <c r="D3" s="117"/>
      <c r="E3" s="117"/>
      <c r="F3" s="117"/>
      <c r="G3" s="117"/>
    </row>
    <row r="4" spans="1:8" ht="16.2" thickBot="1" x14ac:dyDescent="0.35">
      <c r="A4" s="118" t="s">
        <v>221</v>
      </c>
      <c r="B4" s="119"/>
      <c r="C4" s="119"/>
      <c r="D4" s="119"/>
      <c r="E4" s="119"/>
      <c r="F4" s="119"/>
      <c r="G4" s="119"/>
      <c r="H4" s="120"/>
    </row>
    <row r="5" spans="1:8" x14ac:dyDescent="0.25">
      <c r="A5" s="121"/>
      <c r="B5" s="122"/>
      <c r="C5" s="123"/>
      <c r="D5" s="122"/>
      <c r="E5" s="124"/>
      <c r="F5" s="125"/>
      <c r="G5" s="207" t="s">
        <v>1</v>
      </c>
      <c r="H5" s="208"/>
    </row>
    <row r="6" spans="1:8" x14ac:dyDescent="0.25">
      <c r="A6" s="126"/>
      <c r="B6" s="127"/>
      <c r="C6" s="128" t="s">
        <v>236</v>
      </c>
      <c r="D6" s="129" t="s">
        <v>237</v>
      </c>
      <c r="E6" s="129" t="s">
        <v>238</v>
      </c>
      <c r="F6" s="130"/>
      <c r="G6" s="131" t="s">
        <v>239</v>
      </c>
      <c r="H6" s="132" t="s">
        <v>240</v>
      </c>
    </row>
    <row r="7" spans="1:8" ht="12.75" customHeight="1" x14ac:dyDescent="0.25">
      <c r="A7" s="209" t="s">
        <v>212</v>
      </c>
      <c r="B7" s="133" t="s">
        <v>3</v>
      </c>
      <c r="C7" s="20">
        <v>241263</v>
      </c>
      <c r="D7" s="20">
        <v>247116.93649583799</v>
      </c>
      <c r="E7" s="79">
        <v>273275.98060379922</v>
      </c>
      <c r="F7" s="22" t="s">
        <v>241</v>
      </c>
      <c r="G7" s="134">
        <v>13.268914256972366</v>
      </c>
      <c r="H7" s="135">
        <v>10.58569456181398</v>
      </c>
    </row>
    <row r="8" spans="1:8" ht="12.75" customHeight="1" x14ac:dyDescent="0.25">
      <c r="A8" s="210"/>
      <c r="B8" s="136" t="s">
        <v>242</v>
      </c>
      <c r="C8" s="26">
        <v>97648.947142998004</v>
      </c>
      <c r="D8" s="26">
        <v>116037</v>
      </c>
      <c r="E8" s="26">
        <v>121817</v>
      </c>
      <c r="F8" s="27"/>
      <c r="G8" s="137">
        <v>24.749936956934192</v>
      </c>
      <c r="H8" s="138">
        <v>4.9811697992881534</v>
      </c>
    </row>
    <row r="9" spans="1:8" x14ac:dyDescent="0.25">
      <c r="A9" s="139" t="s">
        <v>232</v>
      </c>
      <c r="B9" s="140" t="s">
        <v>3</v>
      </c>
      <c r="C9" s="20">
        <v>10965</v>
      </c>
      <c r="D9" s="20">
        <v>10549.791249242</v>
      </c>
      <c r="E9" s="20">
        <v>13475.809891822737</v>
      </c>
      <c r="F9" s="22" t="s">
        <v>241</v>
      </c>
      <c r="G9" s="141">
        <v>22.898403026199148</v>
      </c>
      <c r="H9" s="142">
        <v>27.735322656654191</v>
      </c>
    </row>
    <row r="10" spans="1:8" x14ac:dyDescent="0.25">
      <c r="A10" s="143"/>
      <c r="B10" s="136" t="s">
        <v>242</v>
      </c>
      <c r="C10" s="26">
        <v>4805.0559185129996</v>
      </c>
      <c r="D10" s="26">
        <v>4186</v>
      </c>
      <c r="E10" s="26">
        <v>5521</v>
      </c>
      <c r="F10" s="27"/>
      <c r="G10" s="144">
        <v>14.899807486705811</v>
      </c>
      <c r="H10" s="138">
        <v>31.892021022455822</v>
      </c>
    </row>
    <row r="11" spans="1:8" x14ac:dyDescent="0.25">
      <c r="A11" s="139" t="s">
        <v>213</v>
      </c>
      <c r="B11" s="140" t="s">
        <v>3</v>
      </c>
      <c r="C11" s="20">
        <v>148378</v>
      </c>
      <c r="D11" s="20">
        <v>151361.056871704</v>
      </c>
      <c r="E11" s="20">
        <v>166630.76861515018</v>
      </c>
      <c r="F11" s="22" t="s">
        <v>241</v>
      </c>
      <c r="G11" s="145">
        <v>12.301532986797355</v>
      </c>
      <c r="H11" s="142">
        <v>10.088269769673346</v>
      </c>
    </row>
    <row r="12" spans="1:8" x14ac:dyDescent="0.25">
      <c r="A12" s="143"/>
      <c r="B12" s="136" t="s">
        <v>242</v>
      </c>
      <c r="C12" s="26">
        <v>55913.228946231</v>
      </c>
      <c r="D12" s="26">
        <v>62156</v>
      </c>
      <c r="E12" s="26">
        <v>66439</v>
      </c>
      <c r="F12" s="27"/>
      <c r="G12" s="137">
        <v>18.825189051219198</v>
      </c>
      <c r="H12" s="138">
        <v>6.8907265589806173</v>
      </c>
    </row>
    <row r="13" spans="1:8" x14ac:dyDescent="0.25">
      <c r="A13" s="139" t="s">
        <v>214</v>
      </c>
      <c r="B13" s="140" t="s">
        <v>3</v>
      </c>
      <c r="C13" s="20">
        <v>82215</v>
      </c>
      <c r="D13" s="20">
        <v>87322.360329718998</v>
      </c>
      <c r="E13" s="20">
        <v>109551.91939922774</v>
      </c>
      <c r="F13" s="22" t="s">
        <v>241</v>
      </c>
      <c r="G13" s="134">
        <v>33.250525328988317</v>
      </c>
      <c r="H13" s="135">
        <v>25.456892124276692</v>
      </c>
    </row>
    <row r="14" spans="1:8" x14ac:dyDescent="0.25">
      <c r="A14" s="143"/>
      <c r="B14" s="136" t="s">
        <v>242</v>
      </c>
      <c r="C14" s="26">
        <v>37722.07159508</v>
      </c>
      <c r="D14" s="26">
        <v>37263</v>
      </c>
      <c r="E14" s="26">
        <v>47865</v>
      </c>
      <c r="F14" s="27"/>
      <c r="G14" s="146">
        <v>26.88857736605037</v>
      </c>
      <c r="H14" s="135">
        <v>28.451815473794397</v>
      </c>
    </row>
    <row r="15" spans="1:8" x14ac:dyDescent="0.25">
      <c r="A15" s="139" t="s">
        <v>215</v>
      </c>
      <c r="B15" s="140" t="s">
        <v>3</v>
      </c>
      <c r="C15" s="20">
        <v>4273</v>
      </c>
      <c r="D15" s="20">
        <v>5622</v>
      </c>
      <c r="E15" s="20">
        <v>8041.4178890478724</v>
      </c>
      <c r="F15" s="22" t="s">
        <v>241</v>
      </c>
      <c r="G15" s="145">
        <v>88.191385187172301</v>
      </c>
      <c r="H15" s="142">
        <v>43.034825490001282</v>
      </c>
    </row>
    <row r="16" spans="1:8" x14ac:dyDescent="0.25">
      <c r="A16" s="143"/>
      <c r="B16" s="136" t="s">
        <v>242</v>
      </c>
      <c r="C16" s="26">
        <v>1837.0775897650001</v>
      </c>
      <c r="D16" s="26">
        <v>1442</v>
      </c>
      <c r="E16" s="26">
        <v>2383</v>
      </c>
      <c r="F16" s="27"/>
      <c r="G16" s="137">
        <v>29.716894554510048</v>
      </c>
      <c r="H16" s="138">
        <v>65.256588072122042</v>
      </c>
    </row>
    <row r="17" spans="1:9" x14ac:dyDescent="0.25">
      <c r="A17" s="139" t="s">
        <v>216</v>
      </c>
      <c r="B17" s="140" t="s">
        <v>3</v>
      </c>
      <c r="C17" s="20">
        <v>13517</v>
      </c>
      <c r="D17" s="20">
        <v>12116.728045173</v>
      </c>
      <c r="E17" s="20">
        <v>9442.6230006776132</v>
      </c>
      <c r="F17" s="22" t="s">
        <v>241</v>
      </c>
      <c r="G17" s="134">
        <v>-30.14261300083146</v>
      </c>
      <c r="H17" s="135">
        <v>-22.069530937113697</v>
      </c>
    </row>
    <row r="18" spans="1:9" ht="13.8" thickBot="1" x14ac:dyDescent="0.3">
      <c r="A18" s="149"/>
      <c r="B18" s="150" t="s">
        <v>242</v>
      </c>
      <c r="C18" s="43">
        <v>5296.5203571310003</v>
      </c>
      <c r="D18" s="43">
        <v>15582</v>
      </c>
      <c r="E18" s="43">
        <v>6897</v>
      </c>
      <c r="F18" s="44"/>
      <c r="G18" s="151">
        <v>30.217568043785292</v>
      </c>
      <c r="H18" s="152">
        <v>-55.737389295340776</v>
      </c>
    </row>
    <row r="25" spans="1:9" x14ac:dyDescent="0.25">
      <c r="I25" s="148"/>
    </row>
    <row r="26" spans="1:9" x14ac:dyDescent="0.25">
      <c r="I26" s="148"/>
    </row>
    <row r="27" spans="1:9" x14ac:dyDescent="0.25">
      <c r="A27" s="153"/>
      <c r="B27" s="153"/>
      <c r="C27" s="64"/>
      <c r="D27" s="64"/>
      <c r="E27" s="21"/>
      <c r="F27" s="59"/>
      <c r="G27" s="146"/>
      <c r="H27" s="154"/>
      <c r="I27" s="148"/>
    </row>
    <row r="28" spans="1:9" x14ac:dyDescent="0.25">
      <c r="A28" s="153"/>
      <c r="B28" s="153"/>
      <c r="C28" s="64"/>
      <c r="D28" s="64"/>
      <c r="E28" s="21"/>
      <c r="F28" s="59"/>
      <c r="G28" s="146"/>
      <c r="H28" s="154"/>
      <c r="I28" s="148"/>
    </row>
    <row r="29" spans="1:9" x14ac:dyDescent="0.25">
      <c r="A29" s="153"/>
      <c r="B29" s="153"/>
      <c r="C29" s="64"/>
      <c r="D29" s="64"/>
      <c r="E29" s="21"/>
      <c r="F29" s="59"/>
      <c r="G29" s="146"/>
      <c r="H29" s="154"/>
      <c r="I29" s="148"/>
    </row>
    <row r="30" spans="1:9" x14ac:dyDescent="0.25">
      <c r="A30" s="155"/>
      <c r="B30" s="156"/>
      <c r="C30" s="21"/>
      <c r="D30" s="21"/>
      <c r="E30" s="21"/>
      <c r="F30" s="63"/>
      <c r="G30" s="146"/>
      <c r="H30" s="154"/>
      <c r="I30" s="148"/>
    </row>
    <row r="31" spans="1:9" x14ac:dyDescent="0.25">
      <c r="A31" s="157"/>
      <c r="B31" s="158"/>
      <c r="C31" s="49"/>
      <c r="D31" s="55"/>
      <c r="E31" s="49"/>
      <c r="F31" s="49"/>
      <c r="G31" s="159"/>
      <c r="H31" s="160"/>
      <c r="I31" s="148"/>
    </row>
    <row r="32" spans="1:9" ht="16.2" thickBot="1" x14ac:dyDescent="0.35">
      <c r="A32" s="118" t="s">
        <v>222</v>
      </c>
      <c r="B32" s="119"/>
      <c r="C32" s="119"/>
      <c r="D32" s="119"/>
      <c r="E32" s="119"/>
      <c r="F32" s="119"/>
      <c r="G32" s="119"/>
      <c r="H32" s="120"/>
    </row>
    <row r="33" spans="1:8" x14ac:dyDescent="0.25">
      <c r="A33" s="121"/>
      <c r="B33" s="122"/>
      <c r="C33" s="211" t="s">
        <v>16</v>
      </c>
      <c r="D33" s="207"/>
      <c r="E33" s="207"/>
      <c r="F33" s="212"/>
      <c r="G33" s="207" t="s">
        <v>1</v>
      </c>
      <c r="H33" s="208"/>
    </row>
    <row r="34" spans="1:8" x14ac:dyDescent="0.25">
      <c r="A34" s="126"/>
      <c r="B34" s="127"/>
      <c r="C34" s="128" t="s">
        <v>236</v>
      </c>
      <c r="D34" s="129" t="s">
        <v>237</v>
      </c>
      <c r="E34" s="129" t="s">
        <v>238</v>
      </c>
      <c r="F34" s="130"/>
      <c r="G34" s="131" t="s">
        <v>239</v>
      </c>
      <c r="H34" s="132" t="s">
        <v>240</v>
      </c>
    </row>
    <row r="35" spans="1:8" ht="12.75" customHeight="1" x14ac:dyDescent="0.25">
      <c r="A35" s="209" t="s">
        <v>212</v>
      </c>
      <c r="B35" s="133" t="s">
        <v>3</v>
      </c>
      <c r="C35" s="80">
        <v>802.17088901099999</v>
      </c>
      <c r="D35" s="80">
        <v>889.62084010800004</v>
      </c>
      <c r="E35" s="81">
        <v>1005.0042184022791</v>
      </c>
      <c r="F35" s="22" t="s">
        <v>241</v>
      </c>
      <c r="G35" s="134">
        <v>25.285551017857699</v>
      </c>
      <c r="H35" s="135">
        <v>12.969950016039576</v>
      </c>
    </row>
    <row r="36" spans="1:8" ht="12.75" customHeight="1" x14ac:dyDescent="0.25">
      <c r="A36" s="210"/>
      <c r="B36" s="136" t="s">
        <v>242</v>
      </c>
      <c r="C36" s="82">
        <v>383.18176290700001</v>
      </c>
      <c r="D36" s="82">
        <v>428.955324152</v>
      </c>
      <c r="E36" s="82">
        <v>483.07478021600002</v>
      </c>
      <c r="F36" s="27"/>
      <c r="G36" s="137">
        <v>26.069355845947314</v>
      </c>
      <c r="H36" s="138">
        <v>12.616571707319068</v>
      </c>
    </row>
    <row r="37" spans="1:8" x14ac:dyDescent="0.25">
      <c r="A37" s="139" t="s">
        <v>232</v>
      </c>
      <c r="B37" s="140" t="s">
        <v>3</v>
      </c>
      <c r="C37" s="80">
        <v>288.63855850599998</v>
      </c>
      <c r="D37" s="80">
        <v>299.26708655300001</v>
      </c>
      <c r="E37" s="80">
        <v>361.30594695709101</v>
      </c>
      <c r="F37" s="22" t="s">
        <v>241</v>
      </c>
      <c r="G37" s="141">
        <v>25.175911640918372</v>
      </c>
      <c r="H37" s="142">
        <v>20.730265101539629</v>
      </c>
    </row>
    <row r="38" spans="1:8" x14ac:dyDescent="0.25">
      <c r="A38" s="143"/>
      <c r="B38" s="136" t="s">
        <v>242</v>
      </c>
      <c r="C38" s="82">
        <v>131.76886862200001</v>
      </c>
      <c r="D38" s="82">
        <v>131.763745277</v>
      </c>
      <c r="E38" s="82">
        <v>160.98655413</v>
      </c>
      <c r="F38" s="27"/>
      <c r="G38" s="144">
        <v>22.173435814961408</v>
      </c>
      <c r="H38" s="138">
        <v>22.17818626175692</v>
      </c>
    </row>
    <row r="39" spans="1:8" x14ac:dyDescent="0.25">
      <c r="A39" s="139" t="s">
        <v>213</v>
      </c>
      <c r="B39" s="140" t="s">
        <v>3</v>
      </c>
      <c r="C39" s="80">
        <v>197.45523154599999</v>
      </c>
      <c r="D39" s="80">
        <v>217.65020579399999</v>
      </c>
      <c r="E39" s="80">
        <v>260.87976318054257</v>
      </c>
      <c r="F39" s="22" t="s">
        <v>241</v>
      </c>
      <c r="G39" s="145">
        <v>32.120967946988486</v>
      </c>
      <c r="H39" s="142">
        <v>19.861941884611952</v>
      </c>
    </row>
    <row r="40" spans="1:8" x14ac:dyDescent="0.25">
      <c r="A40" s="143"/>
      <c r="B40" s="136" t="s">
        <v>242</v>
      </c>
      <c r="C40" s="82">
        <v>99.804367022999998</v>
      </c>
      <c r="D40" s="82">
        <v>94.366635126999995</v>
      </c>
      <c r="E40" s="82">
        <v>118.73847566400001</v>
      </c>
      <c r="F40" s="27"/>
      <c r="G40" s="137">
        <v>18.971222608562428</v>
      </c>
      <c r="H40" s="138">
        <v>25.826755933598818</v>
      </c>
    </row>
    <row r="41" spans="1:8" x14ac:dyDescent="0.25">
      <c r="A41" s="139" t="s">
        <v>214</v>
      </c>
      <c r="B41" s="140" t="s">
        <v>3</v>
      </c>
      <c r="C41" s="80">
        <v>239.62301461199999</v>
      </c>
      <c r="D41" s="80">
        <v>269.30721068600002</v>
      </c>
      <c r="E41" s="80">
        <v>326.7999489064664</v>
      </c>
      <c r="F41" s="22" t="s">
        <v>241</v>
      </c>
      <c r="G41" s="134">
        <v>36.380868688937994</v>
      </c>
      <c r="H41" s="135">
        <v>21.348384276089917</v>
      </c>
    </row>
    <row r="42" spans="1:8" x14ac:dyDescent="0.25">
      <c r="A42" s="143"/>
      <c r="B42" s="136" t="s">
        <v>242</v>
      </c>
      <c r="C42" s="82">
        <v>120.60456802</v>
      </c>
      <c r="D42" s="82">
        <v>117.35726455</v>
      </c>
      <c r="E42" s="82">
        <v>149.07903666799999</v>
      </c>
      <c r="F42" s="27"/>
      <c r="G42" s="146">
        <v>23.609776242702523</v>
      </c>
      <c r="H42" s="135">
        <v>27.030088200875667</v>
      </c>
    </row>
    <row r="43" spans="1:8" x14ac:dyDescent="0.25">
      <c r="A43" s="139" t="s">
        <v>215</v>
      </c>
      <c r="B43" s="140" t="s">
        <v>3</v>
      </c>
      <c r="C43" s="80">
        <v>15.395364396</v>
      </c>
      <c r="D43" s="80">
        <v>27.488966675</v>
      </c>
      <c r="E43" s="80">
        <v>55.899275349066713</v>
      </c>
      <c r="F43" s="22" t="s">
        <v>241</v>
      </c>
      <c r="G43" s="145">
        <v>263.09160284371302</v>
      </c>
      <c r="H43" s="142">
        <v>103.35167927539683</v>
      </c>
    </row>
    <row r="44" spans="1:8" x14ac:dyDescent="0.25">
      <c r="A44" s="143"/>
      <c r="B44" s="136" t="s">
        <v>242</v>
      </c>
      <c r="C44" s="82">
        <v>7.1611766550000002</v>
      </c>
      <c r="D44" s="82">
        <v>6.0577606660000001</v>
      </c>
      <c r="E44" s="82">
        <v>14.939064255</v>
      </c>
      <c r="F44" s="27"/>
      <c r="G44" s="137">
        <v>108.61186610400688</v>
      </c>
      <c r="H44" s="138">
        <v>146.61034132377523</v>
      </c>
    </row>
    <row r="45" spans="1:8" x14ac:dyDescent="0.25">
      <c r="A45" s="139" t="s">
        <v>216</v>
      </c>
      <c r="B45" s="140" t="s">
        <v>3</v>
      </c>
      <c r="C45" s="80">
        <v>61.058719951999997</v>
      </c>
      <c r="D45" s="80">
        <v>75.907370400000005</v>
      </c>
      <c r="E45" s="80">
        <v>58.639223731937363</v>
      </c>
      <c r="F45" s="22" t="s">
        <v>241</v>
      </c>
      <c r="G45" s="134">
        <v>-3.9625727856146824</v>
      </c>
      <c r="H45" s="135">
        <v>-22.748972302777375</v>
      </c>
    </row>
    <row r="46" spans="1:8" ht="13.8" thickBot="1" x14ac:dyDescent="0.3">
      <c r="A46" s="149"/>
      <c r="B46" s="150" t="s">
        <v>242</v>
      </c>
      <c r="C46" s="86">
        <v>23.842782586999999</v>
      </c>
      <c r="D46" s="86">
        <v>79.409918531000002</v>
      </c>
      <c r="E46" s="86">
        <v>39.331649499000001</v>
      </c>
      <c r="F46" s="44"/>
      <c r="G46" s="151">
        <v>64.962496954718404</v>
      </c>
      <c r="H46" s="152">
        <v>-50.470104709091558</v>
      </c>
    </row>
    <row r="53" spans="1:9" x14ac:dyDescent="0.25">
      <c r="I53" s="148"/>
    </row>
    <row r="54" spans="1:9" x14ac:dyDescent="0.25">
      <c r="I54" s="148"/>
    </row>
    <row r="55" spans="1:9" x14ac:dyDescent="0.25">
      <c r="A55" s="155"/>
      <c r="B55" s="156"/>
      <c r="C55" s="21"/>
      <c r="D55" s="21"/>
      <c r="E55" s="21"/>
      <c r="F55" s="63"/>
      <c r="G55" s="146"/>
      <c r="H55" s="154"/>
      <c r="I55" s="148"/>
    </row>
    <row r="56" spans="1:9" x14ac:dyDescent="0.25">
      <c r="A56" s="155"/>
      <c r="B56" s="156"/>
      <c r="C56" s="21"/>
      <c r="D56" s="21"/>
      <c r="E56" s="21"/>
      <c r="F56" s="63"/>
      <c r="G56" s="146"/>
      <c r="H56" s="154"/>
      <c r="I56" s="148"/>
    </row>
    <row r="57" spans="1:9" x14ac:dyDescent="0.25">
      <c r="A57" s="155"/>
      <c r="B57" s="156"/>
      <c r="C57" s="21"/>
      <c r="D57" s="21"/>
      <c r="E57" s="21"/>
      <c r="F57" s="63"/>
      <c r="G57" s="146"/>
      <c r="H57" s="154"/>
      <c r="I57" s="148"/>
    </row>
    <row r="58" spans="1:9" x14ac:dyDescent="0.25">
      <c r="A58" s="155"/>
      <c r="B58" s="156"/>
      <c r="C58" s="21"/>
      <c r="D58" s="21"/>
      <c r="E58" s="21"/>
      <c r="F58" s="63"/>
      <c r="G58" s="146"/>
      <c r="H58" s="154"/>
      <c r="I58" s="148"/>
    </row>
    <row r="59" spans="1:9" x14ac:dyDescent="0.25">
      <c r="A59" s="157"/>
      <c r="B59" s="158"/>
      <c r="C59" s="49"/>
      <c r="D59" s="49"/>
      <c r="E59" s="49"/>
      <c r="F59" s="49"/>
      <c r="G59" s="159"/>
      <c r="H59" s="160"/>
      <c r="I59" s="148"/>
    </row>
    <row r="60" spans="1:9" x14ac:dyDescent="0.25">
      <c r="A60" s="161"/>
      <c r="B60" s="161"/>
      <c r="C60" s="161"/>
      <c r="D60" s="161"/>
      <c r="E60" s="161"/>
      <c r="F60" s="161"/>
      <c r="G60" s="161"/>
      <c r="H60" s="161"/>
    </row>
    <row r="61" spans="1:9" ht="12.75" customHeight="1" x14ac:dyDescent="0.25">
      <c r="A61" s="162" t="s">
        <v>243</v>
      </c>
      <c r="G61" s="163"/>
      <c r="H61" s="205">
        <v>23</v>
      </c>
    </row>
    <row r="62" spans="1:9" ht="12.75" customHeight="1" x14ac:dyDescent="0.25">
      <c r="A62" s="162" t="s">
        <v>244</v>
      </c>
      <c r="G62" s="163"/>
      <c r="H62" s="206"/>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3"/>
  <sheetViews>
    <sheetView showGridLines="0" showRowColHeaders="0" tabSelected="1" topLeftCell="A3" zoomScale="80" zoomScaleNormal="80" workbookViewId="0"/>
  </sheetViews>
  <sheetFormatPr defaultColWidth="11.44140625" defaultRowHeight="12.75" customHeight="1" x14ac:dyDescent="0.25"/>
  <cols>
    <col min="1" max="1" width="11.33203125" style="89" customWidth="1"/>
    <col min="2" max="2" width="27.109375" style="1" customWidth="1"/>
    <col min="3" max="5" width="10.6640625" style="1" customWidth="1"/>
    <col min="6" max="8" width="7.6640625" style="1" customWidth="1"/>
    <col min="9" max="16384" width="11.44140625" style="1"/>
  </cols>
  <sheetData>
    <row r="2" spans="1:8" ht="12.75" customHeight="1" x14ac:dyDescent="0.25">
      <c r="B2" s="2"/>
      <c r="C2" s="2"/>
      <c r="D2" s="2"/>
      <c r="E2" s="2"/>
      <c r="F2" s="2"/>
      <c r="G2" s="2"/>
    </row>
    <row r="3" spans="1:8" ht="12.75" customHeight="1" x14ac:dyDescent="0.25">
      <c r="A3" s="90"/>
      <c r="B3" s="2"/>
      <c r="C3" s="2"/>
      <c r="D3" s="2"/>
      <c r="E3" s="2"/>
      <c r="F3" s="2"/>
      <c r="G3" s="2"/>
    </row>
    <row r="4" spans="1:8" ht="12.75" customHeight="1" x14ac:dyDescent="0.3">
      <c r="A4" s="90"/>
      <c r="C4" s="74"/>
      <c r="D4" s="74" t="s">
        <v>88</v>
      </c>
      <c r="E4" s="74"/>
      <c r="F4" s="74"/>
      <c r="G4" s="74"/>
      <c r="H4" s="74"/>
    </row>
    <row r="5" spans="1:8" ht="12.75" customHeight="1" x14ac:dyDescent="0.3">
      <c r="A5" s="90"/>
      <c r="B5" s="75"/>
      <c r="C5" s="74"/>
      <c r="D5" s="74"/>
      <c r="E5" s="74"/>
      <c r="F5" s="74"/>
      <c r="G5" s="74"/>
      <c r="H5" s="74"/>
    </row>
    <row r="6" spans="1:8" ht="12.75" customHeight="1" x14ac:dyDescent="0.3">
      <c r="A6" s="90"/>
      <c r="B6" s="73"/>
      <c r="C6" s="73"/>
      <c r="D6" s="73"/>
      <c r="E6" s="73"/>
      <c r="F6" s="73"/>
      <c r="G6" s="73"/>
      <c r="H6" s="73"/>
    </row>
    <row r="7" spans="1:8" ht="12.75" customHeight="1" x14ac:dyDescent="0.3">
      <c r="A7" s="90"/>
      <c r="B7" s="73"/>
      <c r="C7" s="73"/>
      <c r="D7" s="73"/>
      <c r="E7" s="73"/>
      <c r="F7" s="73"/>
      <c r="G7" s="73"/>
      <c r="H7" s="73"/>
    </row>
    <row r="8" spans="1:8" ht="12.75" customHeight="1" x14ac:dyDescent="0.3">
      <c r="A8" s="91" t="s">
        <v>114</v>
      </c>
      <c r="B8" s="73" t="s">
        <v>89</v>
      </c>
      <c r="C8" s="73"/>
      <c r="D8" s="73"/>
      <c r="E8" s="73"/>
      <c r="F8" s="73"/>
      <c r="G8" s="73"/>
      <c r="H8" s="76">
        <v>2</v>
      </c>
    </row>
    <row r="9" spans="1:8" ht="12.75" customHeight="1" x14ac:dyDescent="0.3">
      <c r="B9" s="73"/>
      <c r="C9" s="73"/>
      <c r="D9" s="73"/>
      <c r="E9" s="73"/>
      <c r="F9" s="73"/>
      <c r="G9" s="73"/>
      <c r="H9" s="76"/>
    </row>
    <row r="10" spans="1:8" ht="12.75" customHeight="1" x14ac:dyDescent="0.3">
      <c r="B10" s="73" t="s">
        <v>90</v>
      </c>
      <c r="C10" s="73"/>
      <c r="D10" s="73"/>
      <c r="E10" s="73"/>
      <c r="F10" s="73"/>
      <c r="G10" s="73"/>
      <c r="H10" s="76"/>
    </row>
    <row r="11" spans="1:8" ht="12.75" customHeight="1" x14ac:dyDescent="0.3">
      <c r="A11" s="91" t="s">
        <v>115</v>
      </c>
      <c r="B11" s="73" t="str">
        <f>+'Tab2'!A6&amp;" ……………………………………………"</f>
        <v>Figur 1. Antall meldte skader etter bransjer  ……………………………………………</v>
      </c>
      <c r="C11" s="73"/>
      <c r="D11" s="73"/>
      <c r="E11" s="73"/>
      <c r="F11" s="73"/>
      <c r="G11" s="73"/>
      <c r="H11" s="76">
        <v>4</v>
      </c>
    </row>
    <row r="12" spans="1:8" ht="12.75" customHeight="1" x14ac:dyDescent="0.3">
      <c r="B12" s="73" t="str">
        <f>+'Tab2'!A32&amp;" ……………………………"</f>
        <v>Figur 2. Antall meldte skader etter bransjer  ……………………………</v>
      </c>
      <c r="C12" s="73"/>
      <c r="D12" s="73"/>
      <c r="E12" s="73"/>
      <c r="F12" s="73"/>
      <c r="G12" s="73"/>
      <c r="H12" s="76">
        <v>4</v>
      </c>
    </row>
    <row r="13" spans="1:8" ht="12.75" customHeight="1" x14ac:dyDescent="0.3">
      <c r="B13" s="73" t="str">
        <f>+'Tab2'!I6&amp;"  ………………………………………………………………………………………………….."</f>
        <v>Figur 3. Anslått erstatning etter bransje, pr.   …………………………………………………………………………………………………..</v>
      </c>
      <c r="C13" s="73"/>
      <c r="D13" s="73"/>
      <c r="E13" s="73"/>
      <c r="F13" s="73"/>
      <c r="G13" s="73"/>
      <c r="H13" s="76">
        <v>5</v>
      </c>
    </row>
    <row r="14" spans="1:8" ht="12.75" customHeight="1" x14ac:dyDescent="0.3">
      <c r="B14" s="73" t="str">
        <f>+'Tab2'!I32&amp;"  ………………………………………………………………………………………………….."</f>
        <v>Figur 4. Vannskader pr. kvartal  …………………………………………………………………………………………………..</v>
      </c>
      <c r="C14" s="73"/>
      <c r="D14" s="73"/>
      <c r="E14" s="73"/>
      <c r="F14" s="73"/>
      <c r="G14" s="73"/>
      <c r="H14" s="76">
        <v>5</v>
      </c>
    </row>
    <row r="15" spans="1:8" ht="12.75" customHeight="1" x14ac:dyDescent="0.3">
      <c r="B15" s="73" t="str">
        <f>+'Tab2'!P6&amp;" ……………………………"</f>
        <v>Figur 5. Antall meldte skader i motorvogn kvartalsvis (i 1000) ……………………………</v>
      </c>
      <c r="C15" s="73"/>
      <c r="D15" s="73"/>
      <c r="E15" s="73"/>
      <c r="F15" s="73"/>
      <c r="G15" s="73"/>
      <c r="H15" s="76">
        <v>6</v>
      </c>
    </row>
    <row r="16" spans="1:8" ht="12.75" customHeight="1" x14ac:dyDescent="0.3">
      <c r="B16" s="73" t="str">
        <f>+'Tab2'!P32&amp;" ……………………………"</f>
        <v>Figur 6. Anslått erstatning etter skadetype, motorvogn  2017 ……………………………</v>
      </c>
      <c r="C16" s="73"/>
      <c r="D16" s="73"/>
      <c r="E16" s="73"/>
      <c r="F16" s="73"/>
      <c r="G16" s="73"/>
      <c r="H16" s="76">
        <v>6</v>
      </c>
    </row>
    <row r="17" spans="1:14" ht="12.75" customHeight="1" x14ac:dyDescent="0.3">
      <c r="B17" s="73" t="str">
        <f>+'Tab2'!W6&amp;" ……………………………………………………………"</f>
        <v>Figur 7. Antall meldte skader i de Brann-kombinerte bransjer etter skadetype  ……………………………………………………………</v>
      </c>
      <c r="C17" s="73"/>
      <c r="D17" s="73"/>
      <c r="E17" s="73"/>
      <c r="F17" s="73"/>
      <c r="G17" s="73"/>
      <c r="H17" s="76">
        <v>7</v>
      </c>
    </row>
    <row r="18" spans="1:14" ht="12.75" customHeight="1" x14ac:dyDescent="0.3">
      <c r="B18" s="73" t="str">
        <f>+'Tab2'!W32&amp;" ……………………………………………………………"</f>
        <v>Figur 8. Anslått erstatning i de Brann-kombinerte bransjer etter skadetype  ……………………………………………………………</v>
      </c>
      <c r="C18" s="73"/>
      <c r="D18" s="73"/>
      <c r="E18" s="73"/>
      <c r="F18" s="73"/>
      <c r="G18" s="73"/>
      <c r="H18" s="76">
        <v>7</v>
      </c>
    </row>
    <row r="19" spans="1:14" ht="12.75" customHeight="1" x14ac:dyDescent="0.3">
      <c r="B19" s="73" t="str">
        <f>+'Tab2'!AD6&amp;"  ………………………………………………………………………………………………….."</f>
        <v>Figur 9. Brannskader pr. kvartal  …………………………………………………………………………………………………..</v>
      </c>
      <c r="C19" s="73"/>
      <c r="D19" s="73"/>
      <c r="E19" s="73"/>
      <c r="F19" s="73"/>
      <c r="G19" s="73"/>
      <c r="H19" s="76">
        <v>8</v>
      </c>
    </row>
    <row r="20" spans="1:14" ht="12.75" customHeight="1" x14ac:dyDescent="0.3">
      <c r="B20" s="73" t="str">
        <f>+'Tab2'!AD32&amp;"  ………………………………………………………………………………………………….."</f>
        <v>Figur 10. Innbrudd, tyverier og ran pr. kvartal  …………………………………………………………………………………………………..</v>
      </c>
      <c r="C20" s="73"/>
      <c r="D20" s="73"/>
      <c r="E20" s="73"/>
      <c r="F20" s="73"/>
      <c r="G20" s="73"/>
      <c r="H20" s="76">
        <v>8</v>
      </c>
    </row>
    <row r="22" spans="1:14" ht="12.75" customHeight="1" x14ac:dyDescent="0.3">
      <c r="B22" s="73" t="s">
        <v>91</v>
      </c>
      <c r="C22" s="73"/>
      <c r="D22" s="73"/>
      <c r="E22" s="73"/>
      <c r="F22" s="73"/>
      <c r="G22" s="73"/>
      <c r="H22" s="76"/>
    </row>
    <row r="23" spans="1:14" ht="12.75" customHeight="1" x14ac:dyDescent="0.3">
      <c r="A23" s="91" t="s">
        <v>116</v>
      </c>
      <c r="B23" s="73" t="s">
        <v>132</v>
      </c>
      <c r="C23" s="73"/>
      <c r="D23" s="73"/>
      <c r="E23" s="73"/>
      <c r="F23" s="73"/>
      <c r="G23" s="73"/>
      <c r="H23" s="76">
        <v>9</v>
      </c>
    </row>
    <row r="24" spans="1:14" ht="12.75" customHeight="1" x14ac:dyDescent="0.3">
      <c r="A24" s="91" t="s">
        <v>117</v>
      </c>
      <c r="B24" s="73" t="s">
        <v>93</v>
      </c>
      <c r="C24" s="73"/>
      <c r="D24" s="73"/>
      <c r="E24" s="73"/>
      <c r="F24" s="73"/>
      <c r="G24" s="73"/>
      <c r="H24" s="76">
        <f>H23+1</f>
        <v>10</v>
      </c>
    </row>
    <row r="25" spans="1:14" ht="12.75" customHeight="1" x14ac:dyDescent="0.3">
      <c r="B25" s="73"/>
      <c r="C25" s="73"/>
      <c r="D25" s="73"/>
      <c r="E25" s="73"/>
      <c r="F25" s="73"/>
      <c r="G25" s="73"/>
      <c r="H25" s="76"/>
    </row>
    <row r="26" spans="1:14" ht="12.75" customHeight="1" x14ac:dyDescent="0.3">
      <c r="A26" s="91" t="s">
        <v>118</v>
      </c>
      <c r="B26" s="73" t="s">
        <v>133</v>
      </c>
      <c r="C26" s="73"/>
      <c r="D26" s="73"/>
      <c r="E26" s="73"/>
      <c r="F26" s="73"/>
      <c r="G26" s="73"/>
      <c r="H26" s="76">
        <f>+H24+1</f>
        <v>11</v>
      </c>
    </row>
    <row r="27" spans="1:14" ht="12.75" customHeight="1" x14ac:dyDescent="0.3">
      <c r="B27" s="73" t="s">
        <v>94</v>
      </c>
      <c r="C27" s="73"/>
      <c r="D27" s="73"/>
      <c r="E27" s="73"/>
      <c r="F27" s="73"/>
      <c r="G27" s="73"/>
      <c r="H27" s="76">
        <f>+H26</f>
        <v>11</v>
      </c>
      <c r="N27" s="77"/>
    </row>
    <row r="28" spans="1:14" ht="12.75" customHeight="1" x14ac:dyDescent="0.3">
      <c r="A28" s="91" t="s">
        <v>119</v>
      </c>
      <c r="B28" s="73" t="s">
        <v>134</v>
      </c>
      <c r="C28" s="73"/>
      <c r="D28" s="73"/>
      <c r="E28" s="73"/>
      <c r="F28" s="73"/>
      <c r="G28" s="73"/>
      <c r="H28" s="76">
        <f>+H26+1</f>
        <v>12</v>
      </c>
      <c r="N28" s="77"/>
    </row>
    <row r="29" spans="1:14" ht="12.75" customHeight="1" x14ac:dyDescent="0.3">
      <c r="B29" s="73" t="s">
        <v>95</v>
      </c>
      <c r="C29" s="73"/>
      <c r="D29" s="73"/>
      <c r="E29" s="73"/>
      <c r="F29" s="73"/>
      <c r="G29" s="73"/>
      <c r="H29" s="76">
        <f>+H28</f>
        <v>12</v>
      </c>
      <c r="N29" s="77"/>
    </row>
    <row r="30" spans="1:14" ht="12.75" customHeight="1" x14ac:dyDescent="0.3">
      <c r="B30" s="73"/>
      <c r="C30" s="73"/>
      <c r="D30" s="73"/>
      <c r="E30" s="73"/>
      <c r="F30" s="73"/>
      <c r="G30" s="73"/>
      <c r="H30" s="76"/>
      <c r="N30" s="77"/>
    </row>
    <row r="31" spans="1:14" ht="12.75" customHeight="1" x14ac:dyDescent="0.3">
      <c r="A31" s="91" t="s">
        <v>120</v>
      </c>
      <c r="B31" s="73" t="s">
        <v>135</v>
      </c>
      <c r="C31" s="73"/>
      <c r="D31" s="73"/>
      <c r="E31" s="73"/>
      <c r="F31" s="73"/>
      <c r="G31" s="73"/>
      <c r="H31" s="76">
        <f>+H29+1</f>
        <v>13</v>
      </c>
      <c r="N31" s="77"/>
    </row>
    <row r="32" spans="1:14" ht="12.75" customHeight="1" x14ac:dyDescent="0.3">
      <c r="B32" s="73" t="s">
        <v>96</v>
      </c>
      <c r="C32" s="73"/>
      <c r="D32" s="73"/>
      <c r="E32" s="73"/>
      <c r="F32" s="73"/>
      <c r="G32" s="73"/>
      <c r="H32" s="76">
        <f>+H31</f>
        <v>13</v>
      </c>
      <c r="N32" s="77"/>
    </row>
    <row r="33" spans="1:14" ht="12.75" customHeight="1" x14ac:dyDescent="0.3">
      <c r="A33" s="91" t="s">
        <v>121</v>
      </c>
      <c r="B33" s="73" t="s">
        <v>136</v>
      </c>
      <c r="C33" s="73"/>
      <c r="D33" s="73"/>
      <c r="E33" s="73"/>
      <c r="F33" s="73"/>
      <c r="G33" s="73"/>
      <c r="H33" s="76">
        <f>+H31+1</f>
        <v>14</v>
      </c>
      <c r="N33" s="77"/>
    </row>
    <row r="34" spans="1:14" ht="12.75" customHeight="1" x14ac:dyDescent="0.3">
      <c r="B34" s="73" t="s">
        <v>97</v>
      </c>
      <c r="C34" s="73"/>
      <c r="D34" s="73"/>
      <c r="E34" s="73"/>
      <c r="F34" s="73"/>
      <c r="G34" s="73"/>
      <c r="H34" s="76">
        <f>+H33</f>
        <v>14</v>
      </c>
      <c r="N34" s="77"/>
    </row>
    <row r="35" spans="1:14" ht="12.75" customHeight="1" x14ac:dyDescent="0.3">
      <c r="A35" s="91" t="s">
        <v>122</v>
      </c>
      <c r="B35" s="73" t="s">
        <v>137</v>
      </c>
      <c r="C35" s="73"/>
      <c r="D35" s="73"/>
      <c r="E35" s="73"/>
      <c r="F35" s="73"/>
      <c r="G35" s="73"/>
      <c r="H35" s="76">
        <f>+H34+1</f>
        <v>15</v>
      </c>
      <c r="N35" s="77"/>
    </row>
    <row r="36" spans="1:14" ht="12.75" customHeight="1" x14ac:dyDescent="0.3">
      <c r="B36" s="73" t="s">
        <v>100</v>
      </c>
      <c r="C36" s="73"/>
      <c r="D36" s="73"/>
      <c r="E36" s="73"/>
      <c r="F36" s="73"/>
      <c r="G36" s="73"/>
      <c r="H36" s="76">
        <f>+H35</f>
        <v>15</v>
      </c>
      <c r="N36" s="77"/>
    </row>
    <row r="37" spans="1:14" ht="12.75" customHeight="1" x14ac:dyDescent="0.3">
      <c r="A37" s="91" t="s">
        <v>123</v>
      </c>
      <c r="B37" s="73" t="s">
        <v>138</v>
      </c>
      <c r="C37" s="73"/>
      <c r="D37" s="73"/>
      <c r="E37" s="73"/>
      <c r="F37" s="73"/>
      <c r="G37" s="73"/>
      <c r="H37" s="76">
        <f>+H36+1</f>
        <v>16</v>
      </c>
      <c r="N37" s="77"/>
    </row>
    <row r="38" spans="1:14" ht="12.75" customHeight="1" x14ac:dyDescent="0.3">
      <c r="B38" s="73" t="s">
        <v>101</v>
      </c>
      <c r="C38" s="73"/>
      <c r="D38" s="73"/>
      <c r="E38" s="73"/>
      <c r="F38" s="73"/>
      <c r="G38" s="73"/>
      <c r="H38" s="76">
        <f>+H37</f>
        <v>16</v>
      </c>
      <c r="N38" s="77"/>
    </row>
    <row r="39" spans="1:14" ht="12.75" customHeight="1" x14ac:dyDescent="0.3">
      <c r="B39" s="73"/>
      <c r="C39" s="73"/>
      <c r="D39" s="73"/>
      <c r="E39" s="73"/>
      <c r="F39" s="73"/>
      <c r="G39" s="73"/>
      <c r="H39" s="76"/>
      <c r="N39" s="77"/>
    </row>
    <row r="40" spans="1:14" ht="12.75" customHeight="1" x14ac:dyDescent="0.3">
      <c r="A40" s="91" t="s">
        <v>124</v>
      </c>
      <c r="B40" s="73" t="s">
        <v>167</v>
      </c>
      <c r="C40" s="73"/>
      <c r="D40" s="73"/>
      <c r="E40" s="73"/>
      <c r="F40" s="73"/>
      <c r="G40" s="73"/>
      <c r="H40" s="76">
        <f>+H38+1</f>
        <v>17</v>
      </c>
      <c r="N40" s="77"/>
    </row>
    <row r="41" spans="1:14" ht="12.75" customHeight="1" x14ac:dyDescent="0.3">
      <c r="B41" s="73" t="s">
        <v>168</v>
      </c>
      <c r="C41" s="73"/>
      <c r="D41" s="73"/>
      <c r="E41" s="73"/>
      <c r="F41" s="73"/>
      <c r="G41" s="73"/>
      <c r="H41" s="76">
        <f>+H40</f>
        <v>17</v>
      </c>
      <c r="N41" s="77"/>
    </row>
    <row r="42" spans="1:14" ht="12.75" customHeight="1" x14ac:dyDescent="0.3">
      <c r="B42" s="73"/>
      <c r="C42" s="73"/>
      <c r="D42" s="73"/>
      <c r="E42" s="73"/>
      <c r="F42" s="73"/>
      <c r="G42" s="73"/>
      <c r="H42" s="76"/>
      <c r="N42" s="77"/>
    </row>
    <row r="43" spans="1:14" ht="12.75" customHeight="1" x14ac:dyDescent="0.3">
      <c r="A43" s="91" t="s">
        <v>173</v>
      </c>
      <c r="B43" s="73" t="s">
        <v>139</v>
      </c>
      <c r="H43" s="76">
        <f>+H40+1</f>
        <v>18</v>
      </c>
      <c r="N43" s="77"/>
    </row>
    <row r="44" spans="1:14" ht="12.75" customHeight="1" x14ac:dyDescent="0.3">
      <c r="B44" s="73" t="s">
        <v>104</v>
      </c>
      <c r="H44" s="76">
        <f>+H43</f>
        <v>18</v>
      </c>
      <c r="N44" s="77"/>
    </row>
    <row r="45" spans="1:14" ht="12.75" customHeight="1" x14ac:dyDescent="0.3">
      <c r="A45" s="91" t="s">
        <v>125</v>
      </c>
      <c r="B45" s="73" t="s">
        <v>140</v>
      </c>
      <c r="H45" s="76">
        <f>+H43+1</f>
        <v>19</v>
      </c>
      <c r="N45" s="77"/>
    </row>
    <row r="46" spans="1:14" ht="12.75" customHeight="1" x14ac:dyDescent="0.3">
      <c r="B46" s="73" t="s">
        <v>102</v>
      </c>
      <c r="H46" s="76">
        <f>+H45</f>
        <v>19</v>
      </c>
      <c r="N46" s="77"/>
    </row>
    <row r="47" spans="1:14" ht="12.75" customHeight="1" x14ac:dyDescent="0.3">
      <c r="A47" s="91" t="s">
        <v>126</v>
      </c>
      <c r="B47" s="73" t="s">
        <v>141</v>
      </c>
      <c r="H47" s="76">
        <f>+H46+1</f>
        <v>20</v>
      </c>
      <c r="N47" s="77"/>
    </row>
    <row r="48" spans="1:14" ht="12.75" customHeight="1" x14ac:dyDescent="0.3">
      <c r="B48" s="73" t="s">
        <v>103</v>
      </c>
      <c r="H48" s="76">
        <f>H47</f>
        <v>20</v>
      </c>
      <c r="N48" s="77"/>
    </row>
    <row r="49" spans="1:14" ht="12.75" customHeight="1" x14ac:dyDescent="0.3">
      <c r="A49" s="91"/>
      <c r="B49" s="73"/>
      <c r="C49" s="73"/>
      <c r="D49" s="73"/>
      <c r="E49" s="73"/>
      <c r="F49" s="73"/>
      <c r="G49" s="73"/>
      <c r="H49" s="76"/>
      <c r="N49" s="77"/>
    </row>
    <row r="50" spans="1:14" ht="12.75" customHeight="1" x14ac:dyDescent="0.3">
      <c r="A50" s="91"/>
      <c r="B50" s="73"/>
      <c r="C50" s="73"/>
      <c r="D50" s="73"/>
      <c r="E50" s="73"/>
      <c r="F50" s="73"/>
      <c r="G50" s="73"/>
      <c r="H50" s="76"/>
      <c r="N50" s="77"/>
    </row>
    <row r="51" spans="1:14" ht="12.75" customHeight="1" x14ac:dyDescent="0.3">
      <c r="A51" s="91"/>
      <c r="B51" s="73"/>
      <c r="C51" s="73"/>
      <c r="D51" s="73"/>
      <c r="E51" s="73"/>
      <c r="F51" s="73"/>
      <c r="G51" s="73"/>
      <c r="H51" s="76"/>
      <c r="N51" s="77"/>
    </row>
    <row r="52" spans="1:14" ht="12.75" customHeight="1" x14ac:dyDescent="0.3">
      <c r="A52" s="91"/>
      <c r="B52" s="73"/>
      <c r="C52" s="73"/>
      <c r="D52" s="73"/>
      <c r="E52" s="73"/>
      <c r="F52" s="73"/>
      <c r="G52" s="73"/>
      <c r="H52" s="76"/>
      <c r="N52" s="77"/>
    </row>
    <row r="53" spans="1:14" ht="12.75" customHeight="1" x14ac:dyDescent="0.3">
      <c r="A53" s="91"/>
      <c r="B53" s="73"/>
      <c r="C53" s="73"/>
      <c r="D53" s="73"/>
      <c r="E53" s="73"/>
      <c r="F53" s="73"/>
      <c r="G53" s="73"/>
      <c r="H53" s="76"/>
      <c r="N53" s="77"/>
    </row>
    <row r="54" spans="1:14" ht="12.75" customHeight="1" x14ac:dyDescent="0.3">
      <c r="A54" s="91"/>
      <c r="B54" s="73"/>
      <c r="C54" s="73"/>
      <c r="D54" s="73"/>
      <c r="E54" s="73"/>
      <c r="F54" s="73"/>
      <c r="G54" s="73"/>
      <c r="H54" s="76"/>
      <c r="N54" s="77"/>
    </row>
    <row r="55" spans="1:14" ht="12.75" customHeight="1" x14ac:dyDescent="0.3">
      <c r="A55" s="91"/>
      <c r="B55" s="73"/>
      <c r="C55" s="73"/>
      <c r="D55" s="73"/>
      <c r="E55" s="73"/>
      <c r="F55" s="73"/>
      <c r="G55" s="73"/>
      <c r="H55" s="76"/>
      <c r="N55" s="77"/>
    </row>
    <row r="56" spans="1:14" ht="12.75" customHeight="1" x14ac:dyDescent="0.3">
      <c r="A56" s="91"/>
      <c r="B56" s="73"/>
      <c r="C56" s="73"/>
      <c r="D56" s="73"/>
      <c r="E56" s="73"/>
      <c r="F56" s="73"/>
      <c r="G56" s="73"/>
      <c r="H56" s="76"/>
      <c r="N56" s="77"/>
    </row>
    <row r="57" spans="1:14" ht="12.75" customHeight="1" x14ac:dyDescent="0.3">
      <c r="A57" s="91"/>
      <c r="B57" s="73"/>
      <c r="C57" s="73"/>
      <c r="D57" s="73"/>
      <c r="E57" s="73"/>
      <c r="F57" s="73"/>
      <c r="G57" s="73"/>
      <c r="H57" s="76"/>
      <c r="N57" s="77"/>
    </row>
    <row r="58" spans="1:14" ht="12.75" customHeight="1" x14ac:dyDescent="0.3">
      <c r="B58" s="73"/>
      <c r="C58" s="73"/>
      <c r="D58" s="73"/>
      <c r="E58" s="73"/>
      <c r="F58" s="73"/>
      <c r="G58" s="73"/>
      <c r="H58" s="76"/>
      <c r="N58" s="77"/>
    </row>
    <row r="59" spans="1:14" ht="12.75" customHeight="1" x14ac:dyDescent="0.25">
      <c r="B59" s="48"/>
      <c r="C59" s="49"/>
      <c r="D59" s="49"/>
      <c r="E59" s="98"/>
      <c r="F59" s="49"/>
      <c r="G59" s="50"/>
      <c r="H59" s="51"/>
      <c r="N59" s="77"/>
    </row>
    <row r="60" spans="1:14" ht="12.75" customHeight="1" x14ac:dyDescent="0.25">
      <c r="B60" s="52"/>
      <c r="C60" s="52"/>
      <c r="D60" s="52"/>
      <c r="E60" s="52"/>
      <c r="F60" s="52"/>
      <c r="G60" s="52"/>
      <c r="H60" s="52"/>
      <c r="I60" s="77"/>
    </row>
    <row r="61" spans="1:14" ht="12.75" customHeight="1" x14ac:dyDescent="0.25">
      <c r="B61" s="54" t="str">
        <f>+B123</f>
        <v>Finans Norge / Skadestatistikk</v>
      </c>
      <c r="H61" s="193">
        <v>1</v>
      </c>
      <c r="I61" s="77"/>
    </row>
    <row r="62" spans="1:14" ht="12.75" customHeight="1" x14ac:dyDescent="0.25">
      <c r="B62" s="54" t="str">
        <f>+B124</f>
        <v>Skadestatistikk for landbasert forsikring 1. kvartal 2017</v>
      </c>
      <c r="H62" s="194"/>
      <c r="I62" s="77"/>
    </row>
    <row r="63" spans="1:14" ht="12.75" customHeight="1" x14ac:dyDescent="0.25">
      <c r="I63" s="77"/>
    </row>
    <row r="64" spans="1:14" ht="12.75" customHeight="1" x14ac:dyDescent="0.25">
      <c r="I64" s="77"/>
    </row>
    <row r="66" spans="1:13" ht="12.75" customHeight="1" x14ac:dyDescent="0.3">
      <c r="A66" s="91" t="s">
        <v>127</v>
      </c>
      <c r="B66" s="73" t="s">
        <v>223</v>
      </c>
      <c r="H66" s="76">
        <f>H48+1</f>
        <v>21</v>
      </c>
    </row>
    <row r="67" spans="1:13" ht="12.75" customHeight="1" x14ac:dyDescent="0.3">
      <c r="B67" s="73" t="s">
        <v>224</v>
      </c>
      <c r="H67" s="76">
        <f>H66</f>
        <v>21</v>
      </c>
    </row>
    <row r="68" spans="1:13" ht="12.75" customHeight="1" x14ac:dyDescent="0.3">
      <c r="A68" s="91" t="s">
        <v>128</v>
      </c>
      <c r="B68" s="73" t="s">
        <v>225</v>
      </c>
      <c r="H68" s="76">
        <f>H67+1</f>
        <v>22</v>
      </c>
    </row>
    <row r="69" spans="1:13" ht="12.75" customHeight="1" x14ac:dyDescent="0.3">
      <c r="B69" s="73" t="s">
        <v>226</v>
      </c>
      <c r="H69" s="76">
        <f>H68</f>
        <v>22</v>
      </c>
    </row>
    <row r="70" spans="1:13" ht="12.75" customHeight="1" x14ac:dyDescent="0.3">
      <c r="A70" s="91" t="s">
        <v>129</v>
      </c>
      <c r="B70" s="73" t="s">
        <v>227</v>
      </c>
      <c r="H70" s="76">
        <f>H69+1</f>
        <v>23</v>
      </c>
      <c r="J70"/>
      <c r="K70"/>
      <c r="L70"/>
      <c r="M70"/>
    </row>
    <row r="71" spans="1:13" ht="12.75" customHeight="1" x14ac:dyDescent="0.3">
      <c r="B71" s="73" t="s">
        <v>228</v>
      </c>
      <c r="H71" s="76">
        <f>H70</f>
        <v>23</v>
      </c>
      <c r="J71"/>
      <c r="K71" s="71"/>
      <c r="L71" s="72"/>
      <c r="M71" s="72"/>
    </row>
    <row r="72" spans="1:13" ht="12.75" customHeight="1" x14ac:dyDescent="0.25">
      <c r="J72"/>
      <c r="K72" s="70"/>
      <c r="L72"/>
      <c r="M72"/>
    </row>
    <row r="73" spans="1:13" ht="12.75" customHeight="1" x14ac:dyDescent="0.3">
      <c r="A73" s="91" t="s">
        <v>130</v>
      </c>
      <c r="B73" s="73" t="s">
        <v>142</v>
      </c>
      <c r="C73" s="73"/>
      <c r="D73" s="73"/>
      <c r="E73" s="73"/>
      <c r="F73" s="73"/>
      <c r="G73" s="73"/>
      <c r="H73" s="76">
        <f>+H71+1</f>
        <v>24</v>
      </c>
      <c r="J73"/>
      <c r="K73" s="69"/>
      <c r="L73" s="69"/>
      <c r="M73" s="69"/>
    </row>
    <row r="74" spans="1:13" ht="12.75" customHeight="1" x14ac:dyDescent="0.3">
      <c r="B74" s="73" t="s">
        <v>107</v>
      </c>
      <c r="C74" s="73"/>
      <c r="D74" s="73"/>
      <c r="E74" s="73"/>
      <c r="F74" s="73"/>
      <c r="G74" s="73"/>
      <c r="H74" s="76">
        <f>+H73</f>
        <v>24</v>
      </c>
      <c r="J74"/>
      <c r="K74" s="69"/>
      <c r="L74" s="69"/>
      <c r="M74" s="69"/>
    </row>
    <row r="75" spans="1:13" ht="12.75" customHeight="1" x14ac:dyDescent="0.3">
      <c r="A75" s="91" t="s">
        <v>229</v>
      </c>
      <c r="B75" s="73" t="s">
        <v>143</v>
      </c>
      <c r="C75" s="73"/>
      <c r="D75" s="73"/>
      <c r="E75" s="73"/>
      <c r="F75" s="73"/>
      <c r="G75" s="73"/>
      <c r="H75" s="76">
        <f>+H74+1</f>
        <v>25</v>
      </c>
      <c r="J75"/>
      <c r="K75" s="69"/>
      <c r="L75" s="69"/>
      <c r="M75" s="69"/>
    </row>
    <row r="76" spans="1:13" ht="12.75" customHeight="1" x14ac:dyDescent="0.3">
      <c r="B76" s="73" t="s">
        <v>105</v>
      </c>
      <c r="C76" s="73"/>
      <c r="D76" s="73"/>
      <c r="E76" s="73"/>
      <c r="F76" s="73"/>
      <c r="G76" s="73"/>
      <c r="H76" s="76">
        <f>+H75</f>
        <v>25</v>
      </c>
      <c r="J76"/>
      <c r="K76" s="69"/>
      <c r="L76" s="69"/>
      <c r="M76" s="69"/>
    </row>
    <row r="77" spans="1:13" ht="12.75" customHeight="1" x14ac:dyDescent="0.3">
      <c r="A77" s="91" t="s">
        <v>230</v>
      </c>
      <c r="B77" s="73" t="s">
        <v>144</v>
      </c>
      <c r="C77" s="73"/>
      <c r="D77" s="73"/>
      <c r="E77" s="73"/>
      <c r="F77" s="73"/>
      <c r="G77" s="73"/>
      <c r="H77" s="76">
        <f>+H76+1</f>
        <v>26</v>
      </c>
      <c r="J77"/>
      <c r="K77"/>
      <c r="L77"/>
      <c r="M77"/>
    </row>
    <row r="78" spans="1:13" ht="12.75" customHeight="1" x14ac:dyDescent="0.3">
      <c r="B78" s="73" t="s">
        <v>106</v>
      </c>
      <c r="C78" s="73"/>
      <c r="D78" s="73"/>
      <c r="E78" s="73"/>
      <c r="F78" s="73"/>
      <c r="G78" s="73"/>
      <c r="H78" s="76">
        <f>+H77</f>
        <v>26</v>
      </c>
      <c r="J78"/>
      <c r="K78"/>
      <c r="L78"/>
      <c r="M78"/>
    </row>
    <row r="79" spans="1:13" ht="12.75" customHeight="1" x14ac:dyDescent="0.25">
      <c r="B79"/>
      <c r="C79"/>
      <c r="D79"/>
      <c r="E79"/>
      <c r="F79"/>
      <c r="G79"/>
      <c r="I79"/>
      <c r="J79"/>
      <c r="K79"/>
      <c r="L79"/>
      <c r="M79"/>
    </row>
    <row r="80" spans="1:13" ht="12.75" customHeight="1" x14ac:dyDescent="0.3">
      <c r="A80" s="91" t="s">
        <v>231</v>
      </c>
      <c r="B80" s="73" t="s">
        <v>92</v>
      </c>
      <c r="C80" s="73"/>
      <c r="D80" s="73"/>
      <c r="E80" s="73"/>
      <c r="F80" s="73"/>
      <c r="G80" s="73"/>
      <c r="H80" s="76">
        <f>+H78+1</f>
        <v>27</v>
      </c>
      <c r="I80"/>
      <c r="J80"/>
      <c r="K80"/>
      <c r="L80"/>
      <c r="M80"/>
    </row>
    <row r="81" spans="2:13" ht="12.75" customHeight="1" x14ac:dyDescent="0.25">
      <c r="C81"/>
      <c r="D81"/>
      <c r="E81"/>
      <c r="F81"/>
      <c r="G81"/>
      <c r="I81" s="68"/>
      <c r="J81"/>
      <c r="K81"/>
      <c r="L81"/>
      <c r="M81"/>
    </row>
    <row r="82" spans="2:13" ht="12.75" customHeight="1" x14ac:dyDescent="0.25">
      <c r="C82"/>
      <c r="D82"/>
      <c r="E82"/>
      <c r="F82"/>
      <c r="G82"/>
      <c r="I82" s="68"/>
      <c r="J82"/>
      <c r="K82"/>
      <c r="L82"/>
      <c r="M82"/>
    </row>
    <row r="83" spans="2:13" ht="12.75" customHeight="1" x14ac:dyDescent="0.25">
      <c r="C83"/>
      <c r="D83"/>
      <c r="E83"/>
      <c r="F83"/>
      <c r="G83"/>
      <c r="I83" s="68"/>
      <c r="J83"/>
      <c r="K83"/>
      <c r="L83"/>
      <c r="M83"/>
    </row>
    <row r="84" spans="2:13" ht="12.75" customHeight="1" x14ac:dyDescent="0.25">
      <c r="C84"/>
      <c r="D84"/>
      <c r="E84"/>
      <c r="F84"/>
      <c r="G84"/>
      <c r="I84" s="68"/>
      <c r="J84"/>
      <c r="K84"/>
      <c r="L84"/>
      <c r="M84"/>
    </row>
    <row r="85" spans="2:13" ht="12.75" customHeight="1" x14ac:dyDescent="0.25">
      <c r="C85"/>
      <c r="D85"/>
      <c r="E85"/>
      <c r="F85"/>
      <c r="G85"/>
      <c r="I85" s="68"/>
      <c r="J85"/>
      <c r="K85"/>
      <c r="L85"/>
      <c r="M85"/>
    </row>
    <row r="86" spans="2:13" ht="12.75" customHeight="1" x14ac:dyDescent="0.25">
      <c r="C86"/>
      <c r="D86"/>
      <c r="E86"/>
      <c r="F86"/>
      <c r="G86"/>
      <c r="I86" s="68"/>
      <c r="J86"/>
      <c r="K86"/>
      <c r="L86"/>
      <c r="M86"/>
    </row>
    <row r="87" spans="2:13" ht="12.75" customHeight="1" x14ac:dyDescent="0.25">
      <c r="C87"/>
      <c r="D87"/>
      <c r="E87"/>
      <c r="F87"/>
      <c r="G87"/>
      <c r="I87" s="68"/>
      <c r="J87"/>
      <c r="K87"/>
      <c r="L87"/>
      <c r="M87"/>
    </row>
    <row r="88" spans="2:13" ht="12.75" customHeight="1" x14ac:dyDescent="0.25">
      <c r="C88"/>
      <c r="D88"/>
      <c r="E88"/>
      <c r="F88"/>
      <c r="G88"/>
      <c r="I88" s="68"/>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8"/>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2"/>
      <c r="C122" s="52"/>
      <c r="D122" s="52"/>
      <c r="E122" s="52"/>
      <c r="F122" s="52"/>
      <c r="G122" s="52"/>
      <c r="H122" s="52"/>
      <c r="I122"/>
      <c r="J122" s="69"/>
      <c r="K122" s="69"/>
      <c r="L122" s="69"/>
    </row>
    <row r="123" spans="2:13" ht="12.75" customHeight="1" x14ac:dyDescent="0.25">
      <c r="B123" s="54" t="str">
        <f>"Finans Norge / Skadestatistikk"</f>
        <v>Finans Norge / Skadestatistikk</v>
      </c>
      <c r="H123" s="193">
        <v>2</v>
      </c>
      <c r="I123"/>
      <c r="J123" s="69"/>
      <c r="K123" s="69"/>
      <c r="L123" s="69"/>
    </row>
    <row r="124" spans="2:13" ht="12.75" customHeight="1" x14ac:dyDescent="0.25">
      <c r="B124" s="54" t="str">
        <f>"Skadestatistikk for landbasert forsikring 1. kvartal 2017"</f>
        <v>Skadestatistikk for landbasert forsikring 1. kvartal 2017</v>
      </c>
      <c r="H124" s="194"/>
      <c r="I124"/>
      <c r="J124"/>
      <c r="K124"/>
      <c r="L124"/>
    </row>
    <row r="125" spans="2:13" ht="12.75" customHeight="1" x14ac:dyDescent="0.25">
      <c r="B125" s="78"/>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8"/>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9"/>
      <c r="L132" s="69"/>
    </row>
    <row r="133" spans="2:12" ht="12.75" customHeight="1" x14ac:dyDescent="0.25">
      <c r="B133"/>
      <c r="C133"/>
      <c r="D133"/>
      <c r="E133"/>
      <c r="F133"/>
      <c r="G133"/>
      <c r="I133"/>
      <c r="J133"/>
      <c r="K133" s="69"/>
      <c r="L133" s="69"/>
    </row>
    <row r="134" spans="2:12" ht="12.75" customHeight="1" x14ac:dyDescent="0.25">
      <c r="B134"/>
      <c r="C134"/>
      <c r="D134"/>
      <c r="E134"/>
      <c r="F134"/>
      <c r="G134"/>
      <c r="I134"/>
      <c r="J134"/>
      <c r="K134" s="69"/>
      <c r="L134" s="69"/>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8"/>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9"/>
      <c r="L143" s="69"/>
    </row>
    <row r="144" spans="2:12" ht="12.75" customHeight="1" x14ac:dyDescent="0.25">
      <c r="B144"/>
      <c r="C144"/>
      <c r="D144"/>
      <c r="E144"/>
      <c r="F144"/>
      <c r="G144"/>
      <c r="I144"/>
      <c r="J144"/>
      <c r="K144" s="69"/>
      <c r="L144" s="69"/>
    </row>
    <row r="145" spans="2:12" ht="12.75" customHeight="1" x14ac:dyDescent="0.25">
      <c r="B145"/>
      <c r="C145"/>
      <c r="D145"/>
      <c r="E145"/>
      <c r="F145"/>
      <c r="G145"/>
      <c r="I145"/>
      <c r="J145"/>
      <c r="K145" s="69"/>
      <c r="L145" s="69"/>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9"/>
      <c r="K149" s="69"/>
    </row>
    <row r="150" spans="2:12" ht="12.75" customHeight="1" x14ac:dyDescent="0.25">
      <c r="B150"/>
      <c r="C150" s="69"/>
      <c r="D150" s="69"/>
      <c r="E150"/>
      <c r="F150"/>
      <c r="G150"/>
      <c r="H150"/>
      <c r="I150"/>
      <c r="J150" s="69"/>
      <c r="K150" s="69"/>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9"/>
      <c r="D154" s="69"/>
      <c r="E154"/>
      <c r="G154"/>
      <c r="H154"/>
      <c r="I154"/>
      <c r="J154"/>
      <c r="K154"/>
    </row>
    <row r="155" spans="2:12" ht="12.75" customHeight="1" x14ac:dyDescent="0.25">
      <c r="B155"/>
      <c r="C155" s="69"/>
      <c r="D155" s="69"/>
      <c r="E155"/>
      <c r="G155"/>
      <c r="H155"/>
      <c r="I155"/>
      <c r="J155"/>
      <c r="K155"/>
    </row>
    <row r="156" spans="2:12" ht="12.75" customHeight="1" x14ac:dyDescent="0.25">
      <c r="B156"/>
      <c r="C156" s="69"/>
      <c r="D156" s="69"/>
      <c r="E156"/>
      <c r="G156"/>
    </row>
    <row r="157" spans="2:12" ht="12.75" customHeight="1" x14ac:dyDescent="0.25">
      <c r="B157"/>
      <c r="C157"/>
      <c r="D157"/>
      <c r="E157"/>
      <c r="G157"/>
    </row>
    <row r="158" spans="2:12" ht="12.75" customHeight="1" x14ac:dyDescent="0.25">
      <c r="B158"/>
      <c r="C158" s="69"/>
      <c r="D158" s="69"/>
      <c r="E158"/>
      <c r="G158"/>
    </row>
    <row r="159" spans="2:12" ht="12.75" customHeight="1" x14ac:dyDescent="0.25">
      <c r="B159"/>
      <c r="C159" s="69"/>
      <c r="D159" s="69"/>
      <c r="E159"/>
      <c r="G159"/>
    </row>
    <row r="160" spans="2:12" ht="12.75" customHeight="1" x14ac:dyDescent="0.25">
      <c r="B160"/>
      <c r="C160" s="69"/>
      <c r="D160" s="69"/>
      <c r="E160"/>
      <c r="G160"/>
    </row>
    <row r="161" spans="2:7" ht="12.75" customHeight="1" x14ac:dyDescent="0.25">
      <c r="B161"/>
      <c r="C161"/>
      <c r="D161"/>
      <c r="E161"/>
      <c r="G161"/>
    </row>
    <row r="162" spans="2:7" ht="12.75" customHeight="1" x14ac:dyDescent="0.25">
      <c r="B162"/>
      <c r="C162" s="69"/>
      <c r="D162" s="69"/>
      <c r="E162"/>
      <c r="G162"/>
    </row>
    <row r="163" spans="2:7" ht="12.75" customHeight="1" x14ac:dyDescent="0.25">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61</v>
      </c>
      <c r="B7" s="19" t="s">
        <v>3</v>
      </c>
      <c r="C7" s="20">
        <v>320739</v>
      </c>
      <c r="D7" s="20">
        <v>311962</v>
      </c>
      <c r="E7" s="79">
        <v>307103.50440478843</v>
      </c>
      <c r="F7" s="22" t="s">
        <v>241</v>
      </c>
      <c r="G7" s="23">
        <v>-4.2512745862559882</v>
      </c>
      <c r="H7" s="24">
        <v>-1.5573998099805664</v>
      </c>
    </row>
    <row r="8" spans="1:8" x14ac:dyDescent="0.25">
      <c r="A8" s="199"/>
      <c r="B8" s="25" t="s">
        <v>242</v>
      </c>
      <c r="C8" s="26">
        <v>158299</v>
      </c>
      <c r="D8" s="26">
        <v>149261.141025641</v>
      </c>
      <c r="E8" s="26">
        <v>148449</v>
      </c>
      <c r="F8" s="27"/>
      <c r="G8" s="28">
        <v>-6.2224019103089745</v>
      </c>
      <c r="H8" s="29">
        <v>-0.544107475033627</v>
      </c>
    </row>
    <row r="9" spans="1:8" x14ac:dyDescent="0.25">
      <c r="A9" s="30" t="s">
        <v>62</v>
      </c>
      <c r="B9" s="31" t="s">
        <v>3</v>
      </c>
      <c r="C9" s="20">
        <v>102789.95</v>
      </c>
      <c r="D9" s="20">
        <v>101646.25</v>
      </c>
      <c r="E9" s="21">
        <v>92443.606966916544</v>
      </c>
      <c r="F9" s="22" t="s">
        <v>241</v>
      </c>
      <c r="G9" s="32">
        <v>-10.065520056273442</v>
      </c>
      <c r="H9" s="33">
        <v>-9.0535981731578374</v>
      </c>
    </row>
    <row r="10" spans="1:8" x14ac:dyDescent="0.25">
      <c r="A10" s="34"/>
      <c r="B10" s="25" t="s">
        <v>242</v>
      </c>
      <c r="C10" s="26">
        <v>49887.3</v>
      </c>
      <c r="D10" s="26">
        <v>46966.145833333001</v>
      </c>
      <c r="E10" s="26">
        <v>43408</v>
      </c>
      <c r="F10" s="27"/>
      <c r="G10" s="35">
        <v>-12.987874669505075</v>
      </c>
      <c r="H10" s="29">
        <v>-7.5759800388127729</v>
      </c>
    </row>
    <row r="11" spans="1:8" x14ac:dyDescent="0.25">
      <c r="A11" s="30" t="s">
        <v>47</v>
      </c>
      <c r="B11" s="31" t="s">
        <v>3</v>
      </c>
      <c r="C11" s="20">
        <v>13876.2</v>
      </c>
      <c r="D11" s="20">
        <v>11526.5</v>
      </c>
      <c r="E11" s="21">
        <v>10705.989844764745</v>
      </c>
      <c r="F11" s="22" t="s">
        <v>241</v>
      </c>
      <c r="G11" s="37">
        <v>-22.846385575555672</v>
      </c>
      <c r="H11" s="33">
        <v>-7.1184674900035247</v>
      </c>
    </row>
    <row r="12" spans="1:8" x14ac:dyDescent="0.25">
      <c r="A12" s="34"/>
      <c r="B12" s="25" t="s">
        <v>242</v>
      </c>
      <c r="C12" s="26">
        <v>8319.5499999999993</v>
      </c>
      <c r="D12" s="26">
        <v>5973.5243055560004</v>
      </c>
      <c r="E12" s="26">
        <v>5811</v>
      </c>
      <c r="F12" s="27"/>
      <c r="G12" s="28">
        <v>-30.152472189000605</v>
      </c>
      <c r="H12" s="29">
        <v>-2.7207440238392593</v>
      </c>
    </row>
    <row r="13" spans="1:8" x14ac:dyDescent="0.25">
      <c r="A13" s="30" t="s">
        <v>48</v>
      </c>
      <c r="B13" s="31" t="s">
        <v>3</v>
      </c>
      <c r="C13" s="20">
        <v>97209.7</v>
      </c>
      <c r="D13" s="20">
        <v>94852.25</v>
      </c>
      <c r="E13" s="21">
        <v>89925.505907421524</v>
      </c>
      <c r="F13" s="22" t="s">
        <v>241</v>
      </c>
      <c r="G13" s="23">
        <v>-7.4932790581376878</v>
      </c>
      <c r="H13" s="24">
        <v>-5.1941246439367319</v>
      </c>
    </row>
    <row r="14" spans="1:8" x14ac:dyDescent="0.25">
      <c r="A14" s="34"/>
      <c r="B14" s="25" t="s">
        <v>242</v>
      </c>
      <c r="C14" s="26">
        <v>46399.3</v>
      </c>
      <c r="D14" s="26">
        <v>46319.208333333001</v>
      </c>
      <c r="E14" s="26">
        <v>43578</v>
      </c>
      <c r="F14" s="27"/>
      <c r="G14" s="38">
        <v>-6.0804796624087061</v>
      </c>
      <c r="H14" s="24">
        <v>-5.9180811416423325</v>
      </c>
    </row>
    <row r="15" spans="1:8" x14ac:dyDescent="0.25">
      <c r="A15" s="30" t="s">
        <v>49</v>
      </c>
      <c r="B15" s="31" t="s">
        <v>3</v>
      </c>
      <c r="C15" s="20">
        <v>71442.95</v>
      </c>
      <c r="D15" s="20">
        <v>76225.75</v>
      </c>
      <c r="E15" s="21">
        <v>79806.199438178315</v>
      </c>
      <c r="F15" s="22" t="s">
        <v>241</v>
      </c>
      <c r="G15" s="37">
        <v>11.706192756847699</v>
      </c>
      <c r="H15" s="33">
        <v>4.6971652468861436</v>
      </c>
    </row>
    <row r="16" spans="1:8" x14ac:dyDescent="0.25">
      <c r="A16" s="34"/>
      <c r="B16" s="25" t="s">
        <v>242</v>
      </c>
      <c r="C16" s="26">
        <v>36043.300000000003</v>
      </c>
      <c r="D16" s="26">
        <v>37706.6875</v>
      </c>
      <c r="E16" s="26">
        <v>39736</v>
      </c>
      <c r="F16" s="27"/>
      <c r="G16" s="28">
        <v>10.245177328380024</v>
      </c>
      <c r="H16" s="29">
        <v>5.3818371078074563</v>
      </c>
    </row>
    <row r="17" spans="1:9" x14ac:dyDescent="0.25">
      <c r="A17" s="30" t="s">
        <v>50</v>
      </c>
      <c r="B17" s="31" t="s">
        <v>3</v>
      </c>
      <c r="C17" s="20">
        <v>51482.2</v>
      </c>
      <c r="D17" s="20">
        <v>42717.25</v>
      </c>
      <c r="E17" s="21">
        <v>44986.767396931609</v>
      </c>
      <c r="F17" s="22" t="s">
        <v>241</v>
      </c>
      <c r="G17" s="37">
        <v>-12.616851267172706</v>
      </c>
      <c r="H17" s="33">
        <v>5.312882727543581</v>
      </c>
    </row>
    <row r="18" spans="1:9" ht="13.8" thickBot="1" x14ac:dyDescent="0.3">
      <c r="A18" s="56"/>
      <c r="B18" s="42" t="s">
        <v>242</v>
      </c>
      <c r="C18" s="43">
        <v>24823.55</v>
      </c>
      <c r="D18" s="43">
        <v>19324.229166666999</v>
      </c>
      <c r="E18" s="43">
        <v>20779</v>
      </c>
      <c r="F18" s="44"/>
      <c r="G18" s="57">
        <v>-16.293197387158571</v>
      </c>
      <c r="H18" s="46">
        <v>7.528221802722058</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71</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61</v>
      </c>
      <c r="B35" s="19" t="s">
        <v>3</v>
      </c>
      <c r="C35" s="80">
        <v>2002.9648543779999</v>
      </c>
      <c r="D35" s="80">
        <v>2043.508105676</v>
      </c>
      <c r="E35" s="81">
        <v>1977.2390386393863</v>
      </c>
      <c r="F35" s="22" t="s">
        <v>241</v>
      </c>
      <c r="G35" s="23">
        <v>-1.2843867770511821</v>
      </c>
      <c r="H35" s="24">
        <v>-3.2429069819956311</v>
      </c>
    </row>
    <row r="36" spans="1:9" ht="12.75" customHeight="1" x14ac:dyDescent="0.25">
      <c r="A36" s="199"/>
      <c r="B36" s="25" t="s">
        <v>242</v>
      </c>
      <c r="C36" s="82">
        <v>1003.720588701</v>
      </c>
      <c r="D36" s="82">
        <v>1054.3515800069999</v>
      </c>
      <c r="E36" s="82">
        <v>1010.191873648</v>
      </c>
      <c r="F36" s="27"/>
      <c r="G36" s="28">
        <v>0.64472972058638334</v>
      </c>
      <c r="H36" s="29">
        <v>-4.1883283713300585</v>
      </c>
    </row>
    <row r="37" spans="1:9" x14ac:dyDescent="0.25">
      <c r="A37" s="30" t="s">
        <v>62</v>
      </c>
      <c r="B37" s="31" t="s">
        <v>3</v>
      </c>
      <c r="C37" s="80">
        <v>331.11124431500002</v>
      </c>
      <c r="D37" s="80">
        <v>329.54042657700001</v>
      </c>
      <c r="E37" s="83">
        <v>294.04785485018203</v>
      </c>
      <c r="F37" s="22" t="s">
        <v>241</v>
      </c>
      <c r="G37" s="32">
        <v>-11.193636610406998</v>
      </c>
      <c r="H37" s="33">
        <v>-10.770324022301651</v>
      </c>
    </row>
    <row r="38" spans="1:9" x14ac:dyDescent="0.25">
      <c r="A38" s="34"/>
      <c r="B38" s="25" t="s">
        <v>242</v>
      </c>
      <c r="C38" s="82">
        <v>170.42738867599999</v>
      </c>
      <c r="D38" s="82">
        <v>164.098688471</v>
      </c>
      <c r="E38" s="82">
        <v>148.03059381099999</v>
      </c>
      <c r="F38" s="27"/>
      <c r="G38" s="35">
        <v>-13.141546695630367</v>
      </c>
      <c r="H38" s="29">
        <v>-9.791726435912139</v>
      </c>
    </row>
    <row r="39" spans="1:9" x14ac:dyDescent="0.25">
      <c r="A39" s="30" t="s">
        <v>47</v>
      </c>
      <c r="B39" s="31" t="s">
        <v>3</v>
      </c>
      <c r="C39" s="80">
        <v>197.56926303700001</v>
      </c>
      <c r="D39" s="80">
        <v>199.75558718400001</v>
      </c>
      <c r="E39" s="83">
        <v>197.12764634087975</v>
      </c>
      <c r="F39" s="22" t="s">
        <v>241</v>
      </c>
      <c r="G39" s="37">
        <v>-0.22352500046403634</v>
      </c>
      <c r="H39" s="33">
        <v>-1.3155781423523223</v>
      </c>
    </row>
    <row r="40" spans="1:9" x14ac:dyDescent="0.25">
      <c r="A40" s="34"/>
      <c r="B40" s="25" t="s">
        <v>242</v>
      </c>
      <c r="C40" s="82">
        <v>121.903435055</v>
      </c>
      <c r="D40" s="82">
        <v>121.005045606</v>
      </c>
      <c r="E40" s="82">
        <v>120.14336167800001</v>
      </c>
      <c r="F40" s="27"/>
      <c r="G40" s="28">
        <v>-1.4438259071255004</v>
      </c>
      <c r="H40" s="29">
        <v>-0.71210578342798669</v>
      </c>
    </row>
    <row r="41" spans="1:9" x14ac:dyDescent="0.25">
      <c r="A41" s="30" t="s">
        <v>48</v>
      </c>
      <c r="B41" s="31" t="s">
        <v>3</v>
      </c>
      <c r="C41" s="80">
        <v>938.769700274</v>
      </c>
      <c r="D41" s="80">
        <v>980.790994071</v>
      </c>
      <c r="E41" s="83">
        <v>937.19724415008238</v>
      </c>
      <c r="F41" s="22" t="s">
        <v>241</v>
      </c>
      <c r="G41" s="23">
        <v>-0.16750179766759743</v>
      </c>
      <c r="H41" s="24">
        <v>-4.4447543038677111</v>
      </c>
    </row>
    <row r="42" spans="1:9" x14ac:dyDescent="0.25">
      <c r="A42" s="34"/>
      <c r="B42" s="25" t="s">
        <v>242</v>
      </c>
      <c r="C42" s="82">
        <v>425.71004619899998</v>
      </c>
      <c r="D42" s="82">
        <v>501.11447703699997</v>
      </c>
      <c r="E42" s="82">
        <v>459.43859886799999</v>
      </c>
      <c r="F42" s="27"/>
      <c r="G42" s="38">
        <v>7.9228932862048111</v>
      </c>
      <c r="H42" s="24">
        <v>-8.316638229137169</v>
      </c>
    </row>
    <row r="43" spans="1:9" x14ac:dyDescent="0.25">
      <c r="A43" s="30" t="s">
        <v>49</v>
      </c>
      <c r="B43" s="31" t="s">
        <v>3</v>
      </c>
      <c r="C43" s="80">
        <v>383.68736754000003</v>
      </c>
      <c r="D43" s="80">
        <v>411.24821371500002</v>
      </c>
      <c r="E43" s="83">
        <v>431.24486843273843</v>
      </c>
      <c r="F43" s="22" t="s">
        <v>241</v>
      </c>
      <c r="G43" s="37">
        <v>12.394857093589479</v>
      </c>
      <c r="H43" s="33">
        <v>4.8624295622099254</v>
      </c>
    </row>
    <row r="44" spans="1:9" x14ac:dyDescent="0.25">
      <c r="A44" s="34"/>
      <c r="B44" s="25" t="s">
        <v>242</v>
      </c>
      <c r="C44" s="82">
        <v>192.77290721200001</v>
      </c>
      <c r="D44" s="82">
        <v>207.318756748</v>
      </c>
      <c r="E44" s="82">
        <v>217.154718113</v>
      </c>
      <c r="F44" s="27"/>
      <c r="G44" s="28">
        <v>12.647944803875546</v>
      </c>
      <c r="H44" s="29">
        <v>4.7443663657291637</v>
      </c>
    </row>
    <row r="45" spans="1:9" x14ac:dyDescent="0.25">
      <c r="A45" s="30" t="s">
        <v>50</v>
      </c>
      <c r="B45" s="31" t="s">
        <v>3</v>
      </c>
      <c r="C45" s="80">
        <v>151.82727921200001</v>
      </c>
      <c r="D45" s="80">
        <v>122.172884129</v>
      </c>
      <c r="E45" s="83">
        <v>123.26143462856062</v>
      </c>
      <c r="F45" s="22" t="s">
        <v>241</v>
      </c>
      <c r="G45" s="37">
        <v>-18.814698341233012</v>
      </c>
      <c r="H45" s="33">
        <v>0.89099189834239212</v>
      </c>
    </row>
    <row r="46" spans="1:9" ht="13.8" thickBot="1" x14ac:dyDescent="0.3">
      <c r="A46" s="56"/>
      <c r="B46" s="42" t="s">
        <v>242</v>
      </c>
      <c r="C46" s="86">
        <v>92.906811559000005</v>
      </c>
      <c r="D46" s="86">
        <v>60.814612144999998</v>
      </c>
      <c r="E46" s="86">
        <v>65.424601178000003</v>
      </c>
      <c r="F46" s="44"/>
      <c r="G46" s="57">
        <v>-29.580404191944055</v>
      </c>
      <c r="H46" s="46">
        <v>7.5803969973670604</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G61" s="53"/>
      <c r="H61" s="201">
        <v>24</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51</v>
      </c>
      <c r="B7" s="19" t="s">
        <v>3</v>
      </c>
      <c r="C7" s="20">
        <v>10720.65475</v>
      </c>
      <c r="D7" s="20">
        <v>10018.849101247</v>
      </c>
      <c r="E7" s="79">
        <v>9067.5851884694821</v>
      </c>
      <c r="F7" s="22" t="s">
        <v>241</v>
      </c>
      <c r="G7" s="23">
        <v>-15.419483231940816</v>
      </c>
      <c r="H7" s="24">
        <v>-9.4947423917096359</v>
      </c>
    </row>
    <row r="8" spans="1:8" x14ac:dyDescent="0.25">
      <c r="A8" s="199"/>
      <c r="B8" s="25" t="s">
        <v>242</v>
      </c>
      <c r="C8" s="26">
        <v>4932.3952618450003</v>
      </c>
      <c r="D8" s="26">
        <v>4070.6695760600001</v>
      </c>
      <c r="E8" s="26">
        <v>3833.5464347259999</v>
      </c>
      <c r="F8" s="27"/>
      <c r="G8" s="28">
        <v>-22.278198903061295</v>
      </c>
      <c r="H8" s="29">
        <v>-5.8251630819790421</v>
      </c>
    </row>
    <row r="9" spans="1:8" x14ac:dyDescent="0.25">
      <c r="A9" s="30" t="s">
        <v>12</v>
      </c>
      <c r="B9" s="31" t="s">
        <v>3</v>
      </c>
      <c r="C9" s="20">
        <v>306.61500000000001</v>
      </c>
      <c r="D9" s="20">
        <v>236.87614895999999</v>
      </c>
      <c r="E9" s="21">
        <v>202.61329523367513</v>
      </c>
      <c r="F9" s="22" t="s">
        <v>241</v>
      </c>
      <c r="G9" s="32">
        <v>-33.919314047363912</v>
      </c>
      <c r="H9" s="33">
        <v>-14.464459117878789</v>
      </c>
    </row>
    <row r="10" spans="1:8" x14ac:dyDescent="0.25">
      <c r="A10" s="34"/>
      <c r="B10" s="25" t="s">
        <v>242</v>
      </c>
      <c r="C10" s="26">
        <v>122.37675</v>
      </c>
      <c r="D10" s="26">
        <v>90.387749999999997</v>
      </c>
      <c r="E10" s="26">
        <v>78.463012031999995</v>
      </c>
      <c r="F10" s="27"/>
      <c r="G10" s="35">
        <v>-35.884053113030063</v>
      </c>
      <c r="H10" s="29">
        <v>-13.192869573587132</v>
      </c>
    </row>
    <row r="11" spans="1:8" x14ac:dyDescent="0.25">
      <c r="A11" s="30" t="s">
        <v>18</v>
      </c>
      <c r="B11" s="31" t="s">
        <v>3</v>
      </c>
      <c r="C11" s="20">
        <v>338.64600000000002</v>
      </c>
      <c r="D11" s="20">
        <v>447.35045958400002</v>
      </c>
      <c r="E11" s="21">
        <v>358.51435293323641</v>
      </c>
      <c r="F11" s="22" t="s">
        <v>241</v>
      </c>
      <c r="G11" s="37">
        <v>5.866997671089095</v>
      </c>
      <c r="H11" s="33">
        <v>-19.85827995647395</v>
      </c>
    </row>
    <row r="12" spans="1:8" x14ac:dyDescent="0.25">
      <c r="A12" s="34"/>
      <c r="B12" s="25" t="s">
        <v>242</v>
      </c>
      <c r="C12" s="26">
        <v>188.1507</v>
      </c>
      <c r="D12" s="26">
        <v>116.1551</v>
      </c>
      <c r="E12" s="26">
        <v>113.185204813</v>
      </c>
      <c r="F12" s="27"/>
      <c r="G12" s="28">
        <v>-39.84332515744029</v>
      </c>
      <c r="H12" s="29">
        <v>-2.5568358057459335</v>
      </c>
    </row>
    <row r="13" spans="1:8" x14ac:dyDescent="0.25">
      <c r="A13" s="30" t="s">
        <v>63</v>
      </c>
      <c r="B13" s="31" t="s">
        <v>3</v>
      </c>
      <c r="C13" s="20">
        <v>1565.0562500000001</v>
      </c>
      <c r="D13" s="20">
        <v>1366.2855586000001</v>
      </c>
      <c r="E13" s="21">
        <v>1400.4724401865656</v>
      </c>
      <c r="F13" s="22" t="s">
        <v>241</v>
      </c>
      <c r="G13" s="23">
        <v>-10.516159391295659</v>
      </c>
      <c r="H13" s="24">
        <v>2.502176896431223</v>
      </c>
    </row>
    <row r="14" spans="1:8" x14ac:dyDescent="0.25">
      <c r="A14" s="34"/>
      <c r="B14" s="25" t="s">
        <v>242</v>
      </c>
      <c r="C14" s="26">
        <v>668.41281249999997</v>
      </c>
      <c r="D14" s="26">
        <v>568.45406249999996</v>
      </c>
      <c r="E14" s="26">
        <v>587.736295122</v>
      </c>
      <c r="F14" s="27"/>
      <c r="G14" s="38">
        <v>-12.069863992620583</v>
      </c>
      <c r="H14" s="24">
        <v>3.3920476418444139</v>
      </c>
    </row>
    <row r="15" spans="1:8" x14ac:dyDescent="0.25">
      <c r="A15" s="30" t="s">
        <v>52</v>
      </c>
      <c r="B15" s="31" t="s">
        <v>3</v>
      </c>
      <c r="C15" s="20">
        <v>5084.2624999999998</v>
      </c>
      <c r="D15" s="20">
        <v>4753.3326067999997</v>
      </c>
      <c r="E15" s="21">
        <v>4332.0883338960521</v>
      </c>
      <c r="F15" s="22" t="s">
        <v>241</v>
      </c>
      <c r="G15" s="37">
        <v>-14.794164662110731</v>
      </c>
      <c r="H15" s="33">
        <v>-8.8620828321865304</v>
      </c>
    </row>
    <row r="16" spans="1:8" x14ac:dyDescent="0.25">
      <c r="A16" s="34"/>
      <c r="B16" s="25" t="s">
        <v>242</v>
      </c>
      <c r="C16" s="26">
        <v>2330.5931249999999</v>
      </c>
      <c r="D16" s="26">
        <v>1956.785625</v>
      </c>
      <c r="E16" s="26">
        <v>1846.102710569</v>
      </c>
      <c r="F16" s="27"/>
      <c r="G16" s="28">
        <v>-20.788288150081954</v>
      </c>
      <c r="H16" s="29">
        <v>-5.6563638355121242</v>
      </c>
    </row>
    <row r="17" spans="1:9" x14ac:dyDescent="0.25">
      <c r="A17" s="30" t="s">
        <v>50</v>
      </c>
      <c r="B17" s="31" t="s">
        <v>3</v>
      </c>
      <c r="C17" s="20">
        <v>4204.0749999999998</v>
      </c>
      <c r="D17" s="20">
        <v>3921.3807447999998</v>
      </c>
      <c r="E17" s="21">
        <v>3418.0168101673025</v>
      </c>
      <c r="F17" s="22" t="s">
        <v>241</v>
      </c>
      <c r="G17" s="37">
        <v>-18.697530130473353</v>
      </c>
      <c r="H17" s="33">
        <v>-12.836395325809406</v>
      </c>
    </row>
    <row r="18" spans="1:9" ht="13.8" thickBot="1" x14ac:dyDescent="0.3">
      <c r="A18" s="56"/>
      <c r="B18" s="42" t="s">
        <v>242</v>
      </c>
      <c r="C18" s="43">
        <v>1860.88375</v>
      </c>
      <c r="D18" s="43">
        <v>1532.93875</v>
      </c>
      <c r="E18" s="43">
        <v>1390.315060162</v>
      </c>
      <c r="F18" s="44"/>
      <c r="G18" s="57">
        <v>-25.287377023846872</v>
      </c>
      <c r="H18" s="46">
        <v>-9.3039392368416571</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70</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51</v>
      </c>
      <c r="B35" s="19" t="s">
        <v>3</v>
      </c>
      <c r="C35" s="80">
        <v>470.83394949500001</v>
      </c>
      <c r="D35" s="80">
        <v>453.98179332199999</v>
      </c>
      <c r="E35" s="81">
        <v>451.83188471542798</v>
      </c>
      <c r="F35" s="22" t="s">
        <v>241</v>
      </c>
      <c r="G35" s="23">
        <v>-4.0358314858036408</v>
      </c>
      <c r="H35" s="24">
        <v>-0.47356714260281763</v>
      </c>
    </row>
    <row r="36" spans="1:9" ht="12.75" customHeight="1" x14ac:dyDescent="0.25">
      <c r="A36" s="199"/>
      <c r="B36" s="25" t="s">
        <v>242</v>
      </c>
      <c r="C36" s="82">
        <v>233.82959979200001</v>
      </c>
      <c r="D36" s="82">
        <v>182.68802268300001</v>
      </c>
      <c r="E36" s="82">
        <v>194.09698577200001</v>
      </c>
      <c r="F36" s="27"/>
      <c r="G36" s="28">
        <v>-16.992123347661547</v>
      </c>
      <c r="H36" s="29">
        <v>6.2450525882568684</v>
      </c>
    </row>
    <row r="37" spans="1:9" x14ac:dyDescent="0.25">
      <c r="A37" s="30" t="s">
        <v>12</v>
      </c>
      <c r="B37" s="31" t="s">
        <v>3</v>
      </c>
      <c r="C37" s="80">
        <v>4.2717729960000002</v>
      </c>
      <c r="D37" s="80">
        <v>2.505784298</v>
      </c>
      <c r="E37" s="83">
        <v>3.7006110722432091</v>
      </c>
      <c r="F37" s="22" t="s">
        <v>241</v>
      </c>
      <c r="G37" s="32">
        <v>-13.37060570146437</v>
      </c>
      <c r="H37" s="33">
        <v>47.682746483680347</v>
      </c>
    </row>
    <row r="38" spans="1:9" x14ac:dyDescent="0.25">
      <c r="A38" s="34"/>
      <c r="B38" s="25" t="s">
        <v>242</v>
      </c>
      <c r="C38" s="82">
        <v>1.0686604790000001</v>
      </c>
      <c r="D38" s="82">
        <v>1.059681713</v>
      </c>
      <c r="E38" s="82">
        <v>1.2721786909999999</v>
      </c>
      <c r="F38" s="27"/>
      <c r="G38" s="35">
        <v>19.044234908962125</v>
      </c>
      <c r="H38" s="29">
        <v>20.052906018205491</v>
      </c>
    </row>
    <row r="39" spans="1:9" x14ac:dyDescent="0.25">
      <c r="A39" s="30" t="s">
        <v>18</v>
      </c>
      <c r="B39" s="31" t="s">
        <v>3</v>
      </c>
      <c r="C39" s="80">
        <v>40.623181451999997</v>
      </c>
      <c r="D39" s="80">
        <v>29.545403823000001</v>
      </c>
      <c r="E39" s="83">
        <v>26.114129340498518</v>
      </c>
      <c r="F39" s="22" t="s">
        <v>241</v>
      </c>
      <c r="G39" s="37">
        <v>-35.716188621625449</v>
      </c>
      <c r="H39" s="33">
        <v>-11.613564340015429</v>
      </c>
    </row>
    <row r="40" spans="1:9" x14ac:dyDescent="0.25">
      <c r="A40" s="34"/>
      <c r="B40" s="25" t="s">
        <v>242</v>
      </c>
      <c r="C40" s="82">
        <v>20.135998600000001</v>
      </c>
      <c r="D40" s="82">
        <v>15.340461014000001</v>
      </c>
      <c r="E40" s="82">
        <v>13.347601092</v>
      </c>
      <c r="F40" s="27"/>
      <c r="G40" s="28">
        <v>-33.712743245820448</v>
      </c>
      <c r="H40" s="29">
        <v>-12.990873743502746</v>
      </c>
    </row>
    <row r="41" spans="1:9" x14ac:dyDescent="0.25">
      <c r="A41" s="30" t="s">
        <v>63</v>
      </c>
      <c r="B41" s="31" t="s">
        <v>3</v>
      </c>
      <c r="C41" s="80">
        <v>66.485574937999999</v>
      </c>
      <c r="D41" s="80">
        <v>60.209540357999998</v>
      </c>
      <c r="E41" s="83">
        <v>65.678016643224169</v>
      </c>
      <c r="F41" s="22" t="s">
        <v>241</v>
      </c>
      <c r="G41" s="23">
        <v>-1.2146368524734896</v>
      </c>
      <c r="H41" s="24">
        <v>9.0824082906282797</v>
      </c>
    </row>
    <row r="42" spans="1:9" x14ac:dyDescent="0.25">
      <c r="A42" s="34"/>
      <c r="B42" s="25" t="s">
        <v>242</v>
      </c>
      <c r="C42" s="82">
        <v>33.226286588000001</v>
      </c>
      <c r="D42" s="82">
        <v>26.122610181999999</v>
      </c>
      <c r="E42" s="82">
        <v>29.805062898999999</v>
      </c>
      <c r="F42" s="27"/>
      <c r="G42" s="38">
        <v>-10.296738035828568</v>
      </c>
      <c r="H42" s="24">
        <v>14.096802315480033</v>
      </c>
    </row>
    <row r="43" spans="1:9" x14ac:dyDescent="0.25">
      <c r="A43" s="30" t="s">
        <v>52</v>
      </c>
      <c r="B43" s="31" t="s">
        <v>3</v>
      </c>
      <c r="C43" s="80">
        <v>229.37284227699999</v>
      </c>
      <c r="D43" s="80">
        <v>222.122603161</v>
      </c>
      <c r="E43" s="83">
        <v>214.10202850457921</v>
      </c>
      <c r="F43" s="22" t="s">
        <v>241</v>
      </c>
      <c r="G43" s="37">
        <v>-6.6576381147943948</v>
      </c>
      <c r="H43" s="33">
        <v>-3.6108773003201691</v>
      </c>
    </row>
    <row r="44" spans="1:9" x14ac:dyDescent="0.25">
      <c r="A44" s="34"/>
      <c r="B44" s="25" t="s">
        <v>242</v>
      </c>
      <c r="C44" s="82">
        <v>111.376226839</v>
      </c>
      <c r="D44" s="82">
        <v>88.645508840999995</v>
      </c>
      <c r="E44" s="82">
        <v>90.837673472999995</v>
      </c>
      <c r="F44" s="27"/>
      <c r="G44" s="28">
        <v>-18.440697758319232</v>
      </c>
      <c r="H44" s="29">
        <v>2.4729562283093145</v>
      </c>
    </row>
    <row r="45" spans="1:9" x14ac:dyDescent="0.25">
      <c r="A45" s="30" t="s">
        <v>50</v>
      </c>
      <c r="B45" s="31" t="s">
        <v>3</v>
      </c>
      <c r="C45" s="80">
        <v>130.080577831</v>
      </c>
      <c r="D45" s="80">
        <v>139.59846168199999</v>
      </c>
      <c r="E45" s="83">
        <v>143.78240390952692</v>
      </c>
      <c r="F45" s="22" t="s">
        <v>241</v>
      </c>
      <c r="G45" s="37">
        <v>10.533337341357949</v>
      </c>
      <c r="H45" s="33">
        <v>2.9971263129373114</v>
      </c>
    </row>
    <row r="46" spans="1:9" ht="13.8" thickBot="1" x14ac:dyDescent="0.3">
      <c r="A46" s="56"/>
      <c r="B46" s="42" t="s">
        <v>242</v>
      </c>
      <c r="C46" s="86">
        <v>68.022427285000006</v>
      </c>
      <c r="D46" s="86">
        <v>51.519760933000001</v>
      </c>
      <c r="E46" s="86">
        <v>58.834469618</v>
      </c>
      <c r="F46" s="44"/>
      <c r="G46" s="57">
        <v>-13.507247585424068</v>
      </c>
      <c r="H46" s="46">
        <v>14.19787000664185</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
        <v>243</v>
      </c>
      <c r="H61" s="193">
        <v>25</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157</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64</v>
      </c>
      <c r="B7" s="19" t="s">
        <v>3</v>
      </c>
      <c r="C7" s="20">
        <v>9026</v>
      </c>
      <c r="D7" s="20">
        <v>8825.3934933599994</v>
      </c>
      <c r="E7" s="79">
        <v>8821.1595069322502</v>
      </c>
      <c r="F7" s="22" t="s">
        <v>241</v>
      </c>
      <c r="G7" s="23">
        <v>-2.2694492916878914</v>
      </c>
      <c r="H7" s="24">
        <v>-4.7975044182848592E-2</v>
      </c>
    </row>
    <row r="8" spans="1:8" ht="12.75" customHeight="1" x14ac:dyDescent="0.25">
      <c r="A8" s="199"/>
      <c r="B8" s="25" t="s">
        <v>242</v>
      </c>
      <c r="C8" s="26">
        <v>5188.4620000000004</v>
      </c>
      <c r="D8" s="26">
        <v>4769.7039999999997</v>
      </c>
      <c r="E8" s="26">
        <v>4864.4012554769997</v>
      </c>
      <c r="F8" s="27"/>
      <c r="G8" s="28">
        <v>-6.2457958547831822</v>
      </c>
      <c r="H8" s="29">
        <v>1.9853906128556247</v>
      </c>
    </row>
    <row r="9" spans="1:8" x14ac:dyDescent="0.25">
      <c r="A9" s="30" t="s">
        <v>53</v>
      </c>
      <c r="B9" s="31" t="s">
        <v>3</v>
      </c>
      <c r="C9" s="20">
        <v>1.22</v>
      </c>
      <c r="D9" s="20">
        <v>2.1039349340000002</v>
      </c>
      <c r="E9" s="21">
        <v>7.8723354663795403E-2</v>
      </c>
      <c r="F9" s="22" t="s">
        <v>241</v>
      </c>
      <c r="G9" s="32">
        <v>-93.547266011164311</v>
      </c>
      <c r="H9" s="33">
        <v>-96.258279978548259</v>
      </c>
    </row>
    <row r="10" spans="1:8" x14ac:dyDescent="0.25">
      <c r="A10" s="34"/>
      <c r="B10" s="25" t="s">
        <v>242</v>
      </c>
      <c r="C10" s="26">
        <v>1.0446200000000001</v>
      </c>
      <c r="D10" s="26">
        <v>4.6570400000000003</v>
      </c>
      <c r="E10" s="26">
        <v>0.114012555</v>
      </c>
      <c r="F10" s="27"/>
      <c r="G10" s="35">
        <v>-89.085738833259938</v>
      </c>
      <c r="H10" s="29">
        <v>-97.551823583220241</v>
      </c>
    </row>
    <row r="11" spans="1:8" x14ac:dyDescent="0.25">
      <c r="A11" s="30" t="s">
        <v>54</v>
      </c>
      <c r="B11" s="31" t="s">
        <v>3</v>
      </c>
      <c r="C11" s="20">
        <v>841.1</v>
      </c>
      <c r="D11" s="20">
        <v>697.51967466799999</v>
      </c>
      <c r="E11" s="21">
        <v>638.45358195654876</v>
      </c>
      <c r="F11" s="22" t="s">
        <v>241</v>
      </c>
      <c r="G11" s="37">
        <v>-24.093023189091809</v>
      </c>
      <c r="H11" s="33">
        <v>-8.4680181587085741</v>
      </c>
    </row>
    <row r="12" spans="1:8" x14ac:dyDescent="0.25">
      <c r="A12" s="34"/>
      <c r="B12" s="25" t="s">
        <v>242</v>
      </c>
      <c r="C12" s="26">
        <v>426.22309999999999</v>
      </c>
      <c r="D12" s="26">
        <v>403.28519999999997</v>
      </c>
      <c r="E12" s="26">
        <v>352.57006277400001</v>
      </c>
      <c r="F12" s="27"/>
      <c r="G12" s="28">
        <v>-17.280395460968677</v>
      </c>
      <c r="H12" s="29">
        <v>-12.575501710947975</v>
      </c>
    </row>
    <row r="13" spans="1:8" x14ac:dyDescent="0.25">
      <c r="A13" s="30" t="s">
        <v>66</v>
      </c>
      <c r="B13" s="31" t="s">
        <v>3</v>
      </c>
      <c r="C13" s="20">
        <v>82.44</v>
      </c>
      <c r="D13" s="20">
        <v>108.207869867</v>
      </c>
      <c r="E13" s="21">
        <v>94.617290356057381</v>
      </c>
      <c r="F13" s="22" t="s">
        <v>241</v>
      </c>
      <c r="G13" s="23">
        <v>14.771094560962368</v>
      </c>
      <c r="H13" s="24">
        <v>-12.55969600699747</v>
      </c>
    </row>
    <row r="14" spans="1:8" x14ac:dyDescent="0.25">
      <c r="A14" s="34"/>
      <c r="B14" s="25" t="s">
        <v>242</v>
      </c>
      <c r="C14" s="26">
        <v>39.089239999999997</v>
      </c>
      <c r="D14" s="26">
        <v>45.314079999999997</v>
      </c>
      <c r="E14" s="26">
        <v>41.228025109999997</v>
      </c>
      <c r="F14" s="27"/>
      <c r="G14" s="38">
        <v>5.4715443687316565</v>
      </c>
      <c r="H14" s="24">
        <v>-9.0171860269479254</v>
      </c>
    </row>
    <row r="15" spans="1:8" x14ac:dyDescent="0.25">
      <c r="A15" s="30" t="s">
        <v>55</v>
      </c>
      <c r="B15" s="31" t="s">
        <v>3</v>
      </c>
      <c r="C15" s="20">
        <v>5947.6</v>
      </c>
      <c r="D15" s="20">
        <v>6271.3147946879999</v>
      </c>
      <c r="E15" s="21">
        <v>6445.5890682972104</v>
      </c>
      <c r="F15" s="22" t="s">
        <v>241</v>
      </c>
      <c r="G15" s="37">
        <v>8.3729414940011111</v>
      </c>
      <c r="H15" s="33">
        <v>2.7789112700390461</v>
      </c>
    </row>
    <row r="16" spans="1:8" x14ac:dyDescent="0.25">
      <c r="A16" s="34"/>
      <c r="B16" s="25" t="s">
        <v>242</v>
      </c>
      <c r="C16" s="26">
        <v>3400.5695999999998</v>
      </c>
      <c r="D16" s="26">
        <v>3421.5632000000001</v>
      </c>
      <c r="E16" s="26">
        <v>3571.1210043810001</v>
      </c>
      <c r="F16" s="27"/>
      <c r="G16" s="28">
        <v>5.0153775526605955</v>
      </c>
      <c r="H16" s="29">
        <v>4.3710373194626442</v>
      </c>
    </row>
    <row r="17" spans="1:9" x14ac:dyDescent="0.25">
      <c r="A17" s="30" t="s">
        <v>67</v>
      </c>
      <c r="B17" s="31" t="s">
        <v>3</v>
      </c>
      <c r="C17" s="20">
        <v>956.1</v>
      </c>
      <c r="D17" s="20">
        <v>424.51967466799999</v>
      </c>
      <c r="E17" s="21">
        <v>327.90154692302235</v>
      </c>
      <c r="F17" s="22" t="s">
        <v>241</v>
      </c>
      <c r="G17" s="37">
        <v>-65.70426242830014</v>
      </c>
      <c r="H17" s="33">
        <v>-22.759399271786123</v>
      </c>
    </row>
    <row r="18" spans="1:9" x14ac:dyDescent="0.25">
      <c r="A18" s="30"/>
      <c r="B18" s="25" t="s">
        <v>242</v>
      </c>
      <c r="C18" s="26">
        <v>754.22310000000004</v>
      </c>
      <c r="D18" s="26">
        <v>259.28519999999997</v>
      </c>
      <c r="E18" s="26">
        <v>216.57006277400001</v>
      </c>
      <c r="F18" s="27"/>
      <c r="G18" s="28">
        <v>-71.285676244336713</v>
      </c>
      <c r="H18" s="29">
        <v>-16.474190283903582</v>
      </c>
    </row>
    <row r="19" spans="1:9" x14ac:dyDescent="0.25">
      <c r="A19" s="39" t="s">
        <v>56</v>
      </c>
      <c r="B19" s="31" t="s">
        <v>3</v>
      </c>
      <c r="C19" s="20">
        <v>13.22</v>
      </c>
      <c r="D19" s="20">
        <v>14.103934934</v>
      </c>
      <c r="E19" s="21">
        <v>7.5585084696089728</v>
      </c>
      <c r="F19" s="22" t="s">
        <v>241</v>
      </c>
      <c r="G19" s="23">
        <v>-42.825200683744534</v>
      </c>
      <c r="H19" s="24">
        <v>-46.408512908068886</v>
      </c>
    </row>
    <row r="20" spans="1:9" x14ac:dyDescent="0.25">
      <c r="A20" s="34"/>
      <c r="B20" s="25" t="s">
        <v>242</v>
      </c>
      <c r="C20" s="26">
        <v>8.0446200000000001</v>
      </c>
      <c r="D20" s="26">
        <v>13.65704</v>
      </c>
      <c r="E20" s="26">
        <v>6.1140125550000004</v>
      </c>
      <c r="F20" s="27"/>
      <c r="G20" s="38">
        <v>-23.998740089649971</v>
      </c>
      <c r="H20" s="24">
        <v>-55.231788476858817</v>
      </c>
    </row>
    <row r="21" spans="1:9" x14ac:dyDescent="0.25">
      <c r="A21" s="39" t="s">
        <v>68</v>
      </c>
      <c r="B21" s="31" t="s">
        <v>3</v>
      </c>
      <c r="C21" s="20">
        <v>60.22</v>
      </c>
      <c r="D21" s="20">
        <v>82.103934933999994</v>
      </c>
      <c r="E21" s="21">
        <v>150.96652435852656</v>
      </c>
      <c r="F21" s="22" t="s">
        <v>241</v>
      </c>
      <c r="G21" s="37">
        <v>150.69167113670966</v>
      </c>
      <c r="H21" s="33">
        <v>83.87245931620987</v>
      </c>
    </row>
    <row r="22" spans="1:9" x14ac:dyDescent="0.25">
      <c r="A22" s="34"/>
      <c r="B22" s="25" t="s">
        <v>242</v>
      </c>
      <c r="C22" s="26">
        <v>29.044619999999998</v>
      </c>
      <c r="D22" s="26">
        <v>36.657040000000002</v>
      </c>
      <c r="E22" s="26">
        <v>69.114012555000002</v>
      </c>
      <c r="F22" s="27"/>
      <c r="G22" s="28">
        <v>137.95805403892359</v>
      </c>
      <c r="H22" s="29">
        <v>88.54226242762644</v>
      </c>
    </row>
    <row r="23" spans="1:9" x14ac:dyDescent="0.25">
      <c r="A23" s="30" t="s">
        <v>69</v>
      </c>
      <c r="B23" s="31" t="s">
        <v>3</v>
      </c>
      <c r="C23" s="20">
        <v>1173.0999999999999</v>
      </c>
      <c r="D23" s="20">
        <v>1299.5196746680001</v>
      </c>
      <c r="E23" s="21">
        <v>1324.9902693253157</v>
      </c>
      <c r="F23" s="22" t="s">
        <v>241</v>
      </c>
      <c r="G23" s="23">
        <v>12.947768248684326</v>
      </c>
      <c r="H23" s="24">
        <v>1.9600006951662863</v>
      </c>
    </row>
    <row r="24" spans="1:9" ht="13.8" thickBot="1" x14ac:dyDescent="0.3">
      <c r="A24" s="56"/>
      <c r="B24" s="42" t="s">
        <v>242</v>
      </c>
      <c r="C24" s="43">
        <v>553.22310000000004</v>
      </c>
      <c r="D24" s="43">
        <v>599.28520000000003</v>
      </c>
      <c r="E24" s="43">
        <v>615.57006277400001</v>
      </c>
      <c r="F24" s="44"/>
      <c r="G24" s="57">
        <v>11.269768520873399</v>
      </c>
      <c r="H24" s="46">
        <v>2.7173811023532721</v>
      </c>
    </row>
    <row r="25" spans="1:9" x14ac:dyDescent="0.25">
      <c r="A25" s="58"/>
      <c r="B25" s="58"/>
      <c r="C25" s="64"/>
      <c r="D25" s="64"/>
      <c r="E25" s="21"/>
      <c r="F25" s="59"/>
      <c r="G25" s="38"/>
      <c r="H25" s="60"/>
      <c r="I25" s="61"/>
    </row>
    <row r="26" spans="1:9" x14ac:dyDescent="0.25">
      <c r="A26" s="58"/>
      <c r="B26" s="58"/>
      <c r="C26" s="64"/>
      <c r="D26" s="64"/>
      <c r="E26" s="21"/>
      <c r="F26" s="59"/>
      <c r="G26" s="38"/>
      <c r="H26" s="60"/>
      <c r="I26" s="61"/>
    </row>
    <row r="27" spans="1:9" x14ac:dyDescent="0.25">
      <c r="A27" s="58"/>
      <c r="B27" s="58"/>
      <c r="C27" s="64"/>
      <c r="D27" s="64"/>
      <c r="E27" s="21"/>
      <c r="F27" s="59"/>
      <c r="G27" s="38"/>
      <c r="H27" s="60"/>
      <c r="I27" s="61"/>
    </row>
    <row r="28" spans="1:9" x14ac:dyDescent="0.25">
      <c r="A28" s="58"/>
      <c r="B28" s="58"/>
      <c r="C28" s="64"/>
      <c r="D28" s="64"/>
      <c r="E28" s="21"/>
      <c r="F28" s="59"/>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65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64</v>
      </c>
      <c r="B35" s="19" t="s">
        <v>3</v>
      </c>
      <c r="C35" s="80">
        <v>1175.9397378880001</v>
      </c>
      <c r="D35" s="80">
        <v>1026.4393155570001</v>
      </c>
      <c r="E35" s="81">
        <v>856.07297633947996</v>
      </c>
      <c r="F35" s="22" t="s">
        <v>241</v>
      </c>
      <c r="G35" s="23">
        <v>-27.200948419602184</v>
      </c>
      <c r="H35" s="24">
        <v>-16.597799464167096</v>
      </c>
    </row>
    <row r="36" spans="1:8" ht="12.75" customHeight="1" x14ac:dyDescent="0.25">
      <c r="A36" s="199"/>
      <c r="B36" s="25" t="s">
        <v>242</v>
      </c>
      <c r="C36" s="82">
        <v>713.79925433300002</v>
      </c>
      <c r="D36" s="82">
        <v>523.92029056199999</v>
      </c>
      <c r="E36" s="82">
        <v>461.43342745899997</v>
      </c>
      <c r="F36" s="27"/>
      <c r="G36" s="28">
        <v>-35.355294271051022</v>
      </c>
      <c r="H36" s="29">
        <v>-11.926788144809493</v>
      </c>
    </row>
    <row r="37" spans="1:8" x14ac:dyDescent="0.25">
      <c r="A37" s="30" t="s">
        <v>53</v>
      </c>
      <c r="B37" s="31" t="s">
        <v>3</v>
      </c>
      <c r="C37" s="80">
        <v>0.33735193099999999</v>
      </c>
      <c r="D37" s="80">
        <v>0.16332212600000001</v>
      </c>
      <c r="E37" s="83">
        <v>5.4752148346760267E-2</v>
      </c>
      <c r="F37" s="22" t="s">
        <v>241</v>
      </c>
      <c r="G37" s="32">
        <v>-83.770020766011186</v>
      </c>
      <c r="H37" s="33">
        <v>-66.475976227029847</v>
      </c>
    </row>
    <row r="38" spans="1:8" x14ac:dyDescent="0.25">
      <c r="A38" s="34"/>
      <c r="B38" s="25" t="s">
        <v>242</v>
      </c>
      <c r="C38" s="82">
        <v>0.20546247500000001</v>
      </c>
      <c r="D38" s="82">
        <v>0.274772723</v>
      </c>
      <c r="E38" s="82">
        <v>5.8026899999999999E-2</v>
      </c>
      <c r="F38" s="27"/>
      <c r="G38" s="35">
        <v>-71.757908591337667</v>
      </c>
      <c r="H38" s="29">
        <v>-78.881855751016445</v>
      </c>
    </row>
    <row r="39" spans="1:8" x14ac:dyDescent="0.25">
      <c r="A39" s="30" t="s">
        <v>54</v>
      </c>
      <c r="B39" s="31" t="s">
        <v>3</v>
      </c>
      <c r="C39" s="80">
        <v>59.222880240999999</v>
      </c>
      <c r="D39" s="80">
        <v>52.123447636999998</v>
      </c>
      <c r="E39" s="83">
        <v>49.982938354599888</v>
      </c>
      <c r="F39" s="22" t="s">
        <v>241</v>
      </c>
      <c r="G39" s="37">
        <v>-15.60197992532504</v>
      </c>
      <c r="H39" s="33">
        <v>-4.1066149294404397</v>
      </c>
    </row>
    <row r="40" spans="1:8" x14ac:dyDescent="0.25">
      <c r="A40" s="34"/>
      <c r="B40" s="25" t="s">
        <v>242</v>
      </c>
      <c r="C40" s="82">
        <v>32.674068104</v>
      </c>
      <c r="D40" s="82">
        <v>24.017279835</v>
      </c>
      <c r="E40" s="82">
        <v>24.369913918999998</v>
      </c>
      <c r="F40" s="27"/>
      <c r="G40" s="28">
        <v>-25.41512173681059</v>
      </c>
      <c r="H40" s="29">
        <v>1.4682515523098942</v>
      </c>
    </row>
    <row r="41" spans="1:8" x14ac:dyDescent="0.25">
      <c r="A41" s="30" t="s">
        <v>66</v>
      </c>
      <c r="B41" s="31" t="s">
        <v>3</v>
      </c>
      <c r="C41" s="80">
        <v>14.584549574</v>
      </c>
      <c r="D41" s="80">
        <v>9.8222711030000003</v>
      </c>
      <c r="E41" s="83">
        <v>5.4228018918635552</v>
      </c>
      <c r="F41" s="22" t="s">
        <v>241</v>
      </c>
      <c r="G41" s="23">
        <v>-62.818173682025602</v>
      </c>
      <c r="H41" s="24">
        <v>-44.790753228066805</v>
      </c>
    </row>
    <row r="42" spans="1:8" x14ac:dyDescent="0.25">
      <c r="A42" s="34"/>
      <c r="B42" s="25" t="s">
        <v>242</v>
      </c>
      <c r="C42" s="82">
        <v>9.2301975570000003</v>
      </c>
      <c r="D42" s="82">
        <v>5.6701673689999996</v>
      </c>
      <c r="E42" s="82">
        <v>3.2248929340000001</v>
      </c>
      <c r="F42" s="27"/>
      <c r="G42" s="38">
        <v>-65.061496093826236</v>
      </c>
      <c r="H42" s="24">
        <v>-43.125260258962207</v>
      </c>
    </row>
    <row r="43" spans="1:8" x14ac:dyDescent="0.25">
      <c r="A43" s="30" t="s">
        <v>55</v>
      </c>
      <c r="B43" s="31" t="s">
        <v>3</v>
      </c>
      <c r="C43" s="80">
        <v>690.11834206499998</v>
      </c>
      <c r="D43" s="80">
        <v>660.72391437900001</v>
      </c>
      <c r="E43" s="83">
        <v>595.39209141699791</v>
      </c>
      <c r="F43" s="22" t="s">
        <v>241</v>
      </c>
      <c r="G43" s="37">
        <v>-13.72608795827081</v>
      </c>
      <c r="H43" s="33">
        <v>-9.8879155938234931</v>
      </c>
    </row>
    <row r="44" spans="1:8" x14ac:dyDescent="0.25">
      <c r="A44" s="34"/>
      <c r="B44" s="25" t="s">
        <v>242</v>
      </c>
      <c r="C44" s="82">
        <v>408.28978194600001</v>
      </c>
      <c r="D44" s="82">
        <v>326.77170786200003</v>
      </c>
      <c r="E44" s="82">
        <v>311.49451997599999</v>
      </c>
      <c r="F44" s="27"/>
      <c r="G44" s="28">
        <v>-23.707490672103575</v>
      </c>
      <c r="H44" s="29">
        <v>-4.6751868409769912</v>
      </c>
    </row>
    <row r="45" spans="1:8" x14ac:dyDescent="0.25">
      <c r="A45" s="30" t="s">
        <v>67</v>
      </c>
      <c r="B45" s="31" t="s">
        <v>3</v>
      </c>
      <c r="C45" s="80">
        <v>286.13702647999997</v>
      </c>
      <c r="D45" s="80">
        <v>162.56982649700001</v>
      </c>
      <c r="E45" s="83">
        <v>90.546017486165624</v>
      </c>
      <c r="F45" s="22" t="s">
        <v>241</v>
      </c>
      <c r="G45" s="37">
        <v>-68.355714532982859</v>
      </c>
      <c r="H45" s="33">
        <v>-44.303306808390715</v>
      </c>
    </row>
    <row r="46" spans="1:8" x14ac:dyDescent="0.25">
      <c r="A46" s="30"/>
      <c r="B46" s="25" t="s">
        <v>242</v>
      </c>
      <c r="C46" s="82">
        <v>204.58161253599999</v>
      </c>
      <c r="D46" s="82">
        <v>95.625562527</v>
      </c>
      <c r="E46" s="82">
        <v>56.605670375999999</v>
      </c>
      <c r="F46" s="27"/>
      <c r="G46" s="28">
        <v>-72.331007819170864</v>
      </c>
      <c r="H46" s="29">
        <v>-40.804875934698615</v>
      </c>
    </row>
    <row r="47" spans="1:8" x14ac:dyDescent="0.25">
      <c r="A47" s="39" t="s">
        <v>56</v>
      </c>
      <c r="B47" s="31" t="s">
        <v>3</v>
      </c>
      <c r="C47" s="80">
        <v>2.0047760829999999</v>
      </c>
      <c r="D47" s="80">
        <v>11.886587322</v>
      </c>
      <c r="E47" s="83">
        <v>2.5972024048497699</v>
      </c>
      <c r="F47" s="22" t="s">
        <v>241</v>
      </c>
      <c r="G47" s="23">
        <v>29.550747680671037</v>
      </c>
      <c r="H47" s="24">
        <v>-78.150142387438649</v>
      </c>
    </row>
    <row r="48" spans="1:8" x14ac:dyDescent="0.25">
      <c r="A48" s="34"/>
      <c r="B48" s="25" t="s">
        <v>242</v>
      </c>
      <c r="C48" s="82">
        <v>5.2827516340000003</v>
      </c>
      <c r="D48" s="82">
        <v>7.6604675279999999</v>
      </c>
      <c r="E48" s="82">
        <v>2.237133617</v>
      </c>
      <c r="F48" s="27"/>
      <c r="G48" s="38">
        <v>-57.652114428364968</v>
      </c>
      <c r="H48" s="24">
        <v>-70.796382742659148</v>
      </c>
    </row>
    <row r="49" spans="1:9" x14ac:dyDescent="0.25">
      <c r="A49" s="39" t="s">
        <v>68</v>
      </c>
      <c r="B49" s="31" t="s">
        <v>3</v>
      </c>
      <c r="C49" s="80">
        <v>16.149329355999999</v>
      </c>
      <c r="D49" s="80">
        <v>12.626289169</v>
      </c>
      <c r="E49" s="83">
        <v>17.373368778903547</v>
      </c>
      <c r="F49" s="22" t="s">
        <v>241</v>
      </c>
      <c r="G49" s="37">
        <v>7.5795062192398603</v>
      </c>
      <c r="H49" s="33">
        <v>37.596791475032518</v>
      </c>
    </row>
    <row r="50" spans="1:9" x14ac:dyDescent="0.25">
      <c r="A50" s="34"/>
      <c r="B50" s="25" t="s">
        <v>242</v>
      </c>
      <c r="C50" s="82">
        <v>8.4786090129999998</v>
      </c>
      <c r="D50" s="82">
        <v>5.2262577720000003</v>
      </c>
      <c r="E50" s="82">
        <v>7.7368785039999999</v>
      </c>
      <c r="F50" s="27"/>
      <c r="G50" s="28">
        <v>-8.7482570296935052</v>
      </c>
      <c r="H50" s="29">
        <v>48.038593608046</v>
      </c>
    </row>
    <row r="51" spans="1:9" x14ac:dyDescent="0.25">
      <c r="A51" s="30" t="s">
        <v>69</v>
      </c>
      <c r="B51" s="31" t="s">
        <v>3</v>
      </c>
      <c r="C51" s="80">
        <v>107.38548215900001</v>
      </c>
      <c r="D51" s="80">
        <v>116.523657324</v>
      </c>
      <c r="E51" s="83">
        <v>118.00903433850362</v>
      </c>
      <c r="F51" s="22" t="s">
        <v>241</v>
      </c>
      <c r="G51" s="23">
        <v>9.892912864863689</v>
      </c>
      <c r="H51" s="24">
        <v>1.2747428707746877</v>
      </c>
    </row>
    <row r="52" spans="1:9" ht="13.8" thickBot="1" x14ac:dyDescent="0.3">
      <c r="A52" s="56"/>
      <c r="B52" s="42" t="s">
        <v>242</v>
      </c>
      <c r="C52" s="86">
        <v>45.056771068000003</v>
      </c>
      <c r="D52" s="86">
        <v>58.674074947000001</v>
      </c>
      <c r="E52" s="86">
        <v>55.706391246000003</v>
      </c>
      <c r="F52" s="44"/>
      <c r="G52" s="57">
        <v>23.636003924754206</v>
      </c>
      <c r="H52" s="46">
        <v>-5.0579130624226991</v>
      </c>
    </row>
    <row r="53" spans="1:9" x14ac:dyDescent="0.25">
      <c r="A53" s="65"/>
      <c r="B53" s="62"/>
      <c r="C53" s="21"/>
      <c r="D53" s="21"/>
      <c r="E53" s="21"/>
      <c r="F53" s="63"/>
      <c r="G53" s="38"/>
      <c r="H53" s="60"/>
      <c r="I53" s="61"/>
    </row>
    <row r="54" spans="1:9" x14ac:dyDescent="0.25">
      <c r="A54" s="65"/>
      <c r="B54" s="62"/>
      <c r="C54" s="21"/>
      <c r="D54" s="21"/>
      <c r="E54" s="21"/>
      <c r="F54" s="63"/>
      <c r="G54" s="38"/>
      <c r="H54" s="60"/>
      <c r="I54" s="61"/>
    </row>
    <row r="55" spans="1:9" x14ac:dyDescent="0.25">
      <c r="A55" s="65"/>
      <c r="B55" s="62"/>
      <c r="C55" s="21"/>
      <c r="D55" s="21"/>
      <c r="E55" s="21"/>
      <c r="F55" s="63"/>
      <c r="G55" s="38"/>
      <c r="H55" s="60"/>
      <c r="I55" s="61"/>
    </row>
    <row r="56" spans="1:9" x14ac:dyDescent="0.25">
      <c r="A56" s="65"/>
      <c r="B56" s="62"/>
      <c r="C56" s="21"/>
      <c r="D56" s="21"/>
      <c r="E56" s="21"/>
      <c r="F56" s="63"/>
      <c r="G56" s="38"/>
      <c r="H56" s="60"/>
      <c r="I56" s="61"/>
    </row>
    <row r="57" spans="1:9" x14ac:dyDescent="0.25">
      <c r="A57" s="65"/>
      <c r="B57" s="62"/>
      <c r="C57" s="21"/>
      <c r="D57" s="21"/>
      <c r="E57" s="21"/>
      <c r="F57" s="63"/>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243</v>
      </c>
      <c r="G61" s="53"/>
      <c r="H61" s="201">
        <v>26</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showRowColHeaders="0" topLeftCell="A2" zoomScale="80" zoomScaleNormal="80" workbookViewId="0"/>
  </sheetViews>
  <sheetFormatPr defaultColWidth="11.44140625" defaultRowHeight="13.2" x14ac:dyDescent="0.25"/>
  <cols>
    <col min="1" max="1" width="27.109375" style="1" customWidth="1"/>
    <col min="2" max="4" width="10.6640625" style="1" customWidth="1"/>
    <col min="5" max="6" width="7.6640625" style="1" customWidth="1"/>
    <col min="7" max="7" width="8.109375" style="1" customWidth="1"/>
    <col min="8" max="16384" width="11.44140625" style="1"/>
  </cols>
  <sheetData>
    <row r="1" spans="1:7" ht="5.25" customHeight="1" x14ac:dyDescent="0.25"/>
    <row r="2" spans="1:7" x14ac:dyDescent="0.25">
      <c r="A2" s="92" t="s">
        <v>0</v>
      </c>
      <c r="B2" s="2"/>
      <c r="C2" s="2"/>
      <c r="D2" s="2"/>
      <c r="E2" s="2"/>
      <c r="F2" s="2"/>
    </row>
    <row r="3" spans="1:7" ht="6" customHeight="1" x14ac:dyDescent="0.25">
      <c r="A3" s="2"/>
      <c r="B3" s="2"/>
      <c r="C3" s="2"/>
      <c r="D3" s="2"/>
      <c r="E3" s="2"/>
      <c r="F3" s="2"/>
    </row>
    <row r="4" spans="1:7" ht="15.75" customHeight="1" x14ac:dyDescent="0.3">
      <c r="A4" s="88" t="s">
        <v>109</v>
      </c>
      <c r="B4" s="74"/>
      <c r="C4" s="74"/>
      <c r="D4" s="74"/>
      <c r="E4" s="74"/>
      <c r="F4" s="74"/>
      <c r="G4" s="74"/>
    </row>
    <row r="5" spans="1:7" ht="15.75" customHeight="1" x14ac:dyDescent="0.3">
      <c r="A5" s="75"/>
      <c r="B5" s="74"/>
      <c r="C5" s="74"/>
      <c r="D5" s="74"/>
      <c r="E5" s="74"/>
      <c r="F5" s="74"/>
      <c r="G5" s="74"/>
    </row>
    <row r="6" spans="1:7" ht="15.75" customHeight="1" x14ac:dyDescent="0.3">
      <c r="A6" s="73"/>
      <c r="B6" s="73"/>
      <c r="C6" s="73"/>
      <c r="D6" s="73"/>
      <c r="E6" s="73"/>
      <c r="F6" s="73"/>
      <c r="G6" s="73"/>
    </row>
    <row r="7" spans="1:7" ht="15.75" customHeight="1" x14ac:dyDescent="0.3">
      <c r="A7" s="73"/>
      <c r="B7" s="73"/>
      <c r="C7" s="73"/>
      <c r="D7" s="73"/>
      <c r="E7" s="73"/>
      <c r="F7" s="73"/>
      <c r="G7" s="73"/>
    </row>
    <row r="8" spans="1:7" ht="15.75" customHeight="1" x14ac:dyDescent="0.3">
      <c r="A8" s="73"/>
      <c r="B8" s="73"/>
      <c r="C8" s="73"/>
      <c r="D8" s="73"/>
      <c r="E8" s="73"/>
      <c r="F8" s="73"/>
      <c r="G8" s="73"/>
    </row>
    <row r="9" spans="1:7" ht="15.75" customHeight="1" x14ac:dyDescent="0.3">
      <c r="A9" s="73"/>
      <c r="B9" s="73"/>
      <c r="C9" s="73"/>
      <c r="D9" s="73"/>
      <c r="E9" s="73"/>
      <c r="F9" s="73"/>
      <c r="G9" s="73"/>
    </row>
    <row r="10" spans="1:7" ht="15.75" customHeight="1" x14ac:dyDescent="0.3">
      <c r="A10" s="73"/>
      <c r="B10" s="73"/>
      <c r="C10" s="73"/>
      <c r="D10" s="73"/>
      <c r="E10" s="73"/>
      <c r="F10" s="73"/>
      <c r="G10" s="73"/>
    </row>
    <row r="11" spans="1:7" ht="15.75" customHeight="1" x14ac:dyDescent="0.3">
      <c r="A11" s="73"/>
      <c r="B11" s="73"/>
      <c r="C11" s="73"/>
      <c r="D11" s="73"/>
      <c r="E11" s="73"/>
      <c r="F11" s="73"/>
      <c r="G11" s="73"/>
    </row>
    <row r="12" spans="1:7" ht="15.75" customHeight="1" x14ac:dyDescent="0.3">
      <c r="A12" s="73"/>
      <c r="B12" s="73"/>
      <c r="C12" s="73"/>
      <c r="D12" s="73"/>
      <c r="E12" s="73"/>
      <c r="F12" s="73"/>
      <c r="G12" s="73"/>
    </row>
    <row r="13" spans="1:7" ht="15.75" customHeight="1" x14ac:dyDescent="0.3">
      <c r="A13" s="73"/>
      <c r="B13" s="73"/>
      <c r="C13" s="73"/>
      <c r="D13" s="73"/>
      <c r="E13" s="73"/>
      <c r="F13" s="73"/>
      <c r="G13" s="73"/>
    </row>
    <row r="14" spans="1:7" ht="15.75" customHeight="1" x14ac:dyDescent="0.3">
      <c r="A14" s="73"/>
      <c r="B14" s="73"/>
      <c r="C14" s="73"/>
      <c r="D14" s="73"/>
      <c r="E14" s="73"/>
      <c r="F14" s="73"/>
      <c r="G14" s="73"/>
    </row>
    <row r="15" spans="1:7" ht="15.75" customHeight="1" x14ac:dyDescent="0.3">
      <c r="A15" s="73"/>
      <c r="B15" s="73"/>
      <c r="C15" s="73"/>
      <c r="D15" s="73"/>
      <c r="E15" s="73"/>
      <c r="F15" s="73"/>
      <c r="G15" s="73"/>
    </row>
    <row r="16" spans="1:7" ht="15.75" customHeight="1" x14ac:dyDescent="0.3">
      <c r="A16" s="73"/>
      <c r="B16" s="73"/>
      <c r="C16" s="73"/>
      <c r="D16" s="73"/>
      <c r="E16" s="73"/>
      <c r="F16" s="73"/>
      <c r="G16" s="73"/>
    </row>
    <row r="17" spans="1:13" ht="15.75" customHeight="1" x14ac:dyDescent="0.3">
      <c r="A17" s="73"/>
      <c r="B17" s="73"/>
      <c r="C17" s="73"/>
      <c r="D17" s="73"/>
      <c r="E17" s="73"/>
      <c r="F17" s="73"/>
      <c r="G17" s="73"/>
    </row>
    <row r="18" spans="1:13" ht="15.75" customHeight="1" x14ac:dyDescent="0.3">
      <c r="A18" s="73"/>
      <c r="B18" s="73"/>
      <c r="C18" s="73"/>
      <c r="D18" s="73"/>
      <c r="E18" s="73"/>
      <c r="F18" s="73"/>
      <c r="G18" s="73"/>
    </row>
    <row r="19" spans="1:13" ht="15.75" customHeight="1" x14ac:dyDescent="0.3">
      <c r="A19" s="73"/>
      <c r="B19" s="73"/>
      <c r="C19" s="73"/>
      <c r="D19" s="73"/>
      <c r="E19" s="73"/>
      <c r="F19" s="73"/>
      <c r="G19" s="73"/>
    </row>
    <row r="20" spans="1:13" ht="15.75" customHeight="1" x14ac:dyDescent="0.3">
      <c r="A20" s="73"/>
      <c r="B20" s="73"/>
      <c r="C20" s="73"/>
      <c r="D20" s="73"/>
      <c r="E20" s="73"/>
      <c r="F20" s="73"/>
      <c r="G20" s="73"/>
    </row>
    <row r="21" spans="1:13" ht="15.75" customHeight="1" x14ac:dyDescent="0.3">
      <c r="A21" s="73"/>
      <c r="B21" s="73"/>
      <c r="C21" s="73"/>
      <c r="D21" s="73"/>
      <c r="E21" s="73"/>
      <c r="F21" s="73"/>
      <c r="G21" s="73"/>
    </row>
    <row r="22" spans="1:13" ht="15.75" customHeight="1" x14ac:dyDescent="0.3">
      <c r="A22" s="73"/>
      <c r="B22" s="73"/>
      <c r="C22" s="73"/>
      <c r="D22" s="73"/>
      <c r="E22" s="73"/>
      <c r="F22" s="73"/>
      <c r="G22" s="73"/>
    </row>
    <row r="23" spans="1:13" ht="15.75" customHeight="1" x14ac:dyDescent="0.3">
      <c r="A23" s="73"/>
      <c r="B23" s="73"/>
      <c r="C23" s="73"/>
      <c r="D23" s="73"/>
      <c r="E23" s="73"/>
      <c r="F23" s="73"/>
      <c r="G23" s="73"/>
    </row>
    <row r="24" spans="1:13" ht="15.75" customHeight="1" x14ac:dyDescent="0.3">
      <c r="A24" s="73"/>
      <c r="B24" s="73"/>
      <c r="C24" s="73"/>
      <c r="D24" s="73"/>
      <c r="E24" s="73"/>
      <c r="F24" s="73"/>
      <c r="G24" s="73"/>
    </row>
    <row r="25" spans="1:13" ht="15.75" customHeight="1" x14ac:dyDescent="0.3">
      <c r="A25" s="73"/>
      <c r="B25" s="73"/>
      <c r="C25" s="73"/>
      <c r="D25" s="73"/>
      <c r="E25" s="73"/>
      <c r="F25" s="73"/>
      <c r="G25" s="73"/>
    </row>
    <row r="26" spans="1:13" ht="15.75" customHeight="1" x14ac:dyDescent="0.3">
      <c r="A26" s="73"/>
      <c r="B26" s="73"/>
      <c r="C26" s="73"/>
      <c r="D26" s="73"/>
      <c r="E26" s="73"/>
      <c r="F26" s="73"/>
      <c r="G26" s="73"/>
    </row>
    <row r="27" spans="1:13" ht="15.75" customHeight="1" x14ac:dyDescent="0.3">
      <c r="A27" s="73"/>
      <c r="B27" s="73"/>
      <c r="C27" s="73"/>
      <c r="D27" s="73"/>
      <c r="E27" s="73"/>
      <c r="F27" s="73"/>
      <c r="G27" s="73"/>
      <c r="M27" s="77"/>
    </row>
    <row r="28" spans="1:13" ht="15.75" customHeight="1" x14ac:dyDescent="0.3">
      <c r="A28" s="73"/>
      <c r="B28" s="73"/>
      <c r="C28" s="73"/>
      <c r="D28" s="73"/>
      <c r="E28" s="73"/>
      <c r="F28" s="73"/>
      <c r="G28" s="73"/>
      <c r="M28" s="77"/>
    </row>
    <row r="29" spans="1:13" ht="15.75" customHeight="1" x14ac:dyDescent="0.3">
      <c r="A29" s="73"/>
      <c r="B29" s="73"/>
      <c r="C29" s="73"/>
      <c r="D29" s="73"/>
      <c r="E29" s="73"/>
      <c r="F29" s="73"/>
      <c r="G29" s="73"/>
      <c r="M29" s="77"/>
    </row>
    <row r="30" spans="1:13" ht="15.75" customHeight="1" x14ac:dyDescent="0.3">
      <c r="A30" s="73"/>
      <c r="B30" s="73"/>
      <c r="C30" s="73"/>
      <c r="D30" s="73"/>
      <c r="E30" s="73"/>
      <c r="F30" s="73"/>
      <c r="G30" s="73"/>
      <c r="M30" s="77"/>
    </row>
    <row r="31" spans="1:13" ht="15.75" customHeight="1" x14ac:dyDescent="0.3">
      <c r="A31" s="73"/>
      <c r="B31" s="73"/>
      <c r="C31" s="73"/>
      <c r="D31" s="73"/>
      <c r="E31" s="73"/>
      <c r="F31" s="73"/>
      <c r="G31" s="73"/>
      <c r="M31" s="77"/>
    </row>
    <row r="32" spans="1:13" ht="15.75" customHeight="1" x14ac:dyDescent="0.3">
      <c r="A32" s="73"/>
      <c r="B32" s="73"/>
      <c r="C32" s="73"/>
      <c r="D32" s="73"/>
      <c r="E32" s="73"/>
      <c r="F32" s="73"/>
      <c r="G32" s="73"/>
      <c r="M32" s="77"/>
    </row>
    <row r="33" spans="1:13" ht="15.75" customHeight="1" x14ac:dyDescent="0.3">
      <c r="A33" s="73"/>
      <c r="B33" s="73"/>
      <c r="C33" s="73"/>
      <c r="D33" s="73"/>
      <c r="E33" s="73"/>
      <c r="F33" s="73"/>
      <c r="G33" s="73"/>
      <c r="M33" s="77"/>
    </row>
    <row r="34" spans="1:13" ht="15.75" customHeight="1" x14ac:dyDescent="0.3">
      <c r="A34" s="73"/>
      <c r="B34" s="73"/>
      <c r="C34" s="73"/>
      <c r="D34" s="73"/>
      <c r="E34" s="73"/>
      <c r="F34" s="73"/>
      <c r="G34" s="73"/>
      <c r="M34" s="77"/>
    </row>
    <row r="35" spans="1:13" ht="15.75" customHeight="1" x14ac:dyDescent="0.3">
      <c r="A35" s="73"/>
      <c r="B35" s="73"/>
      <c r="C35" s="73"/>
      <c r="D35" s="73"/>
      <c r="E35" s="73"/>
      <c r="F35" s="73"/>
      <c r="G35" s="73"/>
      <c r="M35" s="77"/>
    </row>
    <row r="36" spans="1:13" ht="15.75" customHeight="1" x14ac:dyDescent="0.3">
      <c r="A36" s="73"/>
      <c r="B36" s="73"/>
      <c r="C36" s="73"/>
      <c r="D36" s="73"/>
      <c r="E36" s="73"/>
      <c r="F36" s="73"/>
      <c r="G36" s="73"/>
      <c r="M36" s="77"/>
    </row>
    <row r="37" spans="1:13" ht="15.75" customHeight="1" x14ac:dyDescent="0.3">
      <c r="A37" s="73"/>
      <c r="B37" s="73"/>
      <c r="C37" s="73"/>
      <c r="D37" s="73"/>
      <c r="E37" s="73"/>
      <c r="F37" s="73"/>
      <c r="G37" s="73"/>
      <c r="M37" s="77"/>
    </row>
    <row r="38" spans="1:13" ht="15.75" customHeight="1" x14ac:dyDescent="0.3">
      <c r="A38" s="73"/>
      <c r="B38" s="73"/>
      <c r="C38" s="73"/>
      <c r="D38" s="73"/>
      <c r="E38" s="73"/>
      <c r="F38" s="73"/>
      <c r="G38" s="73"/>
      <c r="M38" s="77"/>
    </row>
    <row r="39" spans="1:13" ht="15.75" customHeight="1" x14ac:dyDescent="0.3">
      <c r="A39" s="73"/>
      <c r="B39" s="73"/>
      <c r="C39" s="73"/>
      <c r="D39" s="73"/>
      <c r="E39" s="73"/>
      <c r="F39" s="73"/>
      <c r="G39" s="73"/>
      <c r="M39" s="77"/>
    </row>
    <row r="40" spans="1:13" ht="15.75" customHeight="1" x14ac:dyDescent="0.3">
      <c r="A40" s="73"/>
      <c r="B40" s="73"/>
      <c r="C40" s="73"/>
      <c r="D40" s="73"/>
      <c r="E40" s="73"/>
      <c r="F40" s="73"/>
      <c r="G40" s="73"/>
      <c r="M40" s="77"/>
    </row>
    <row r="41" spans="1:13" ht="15.75" customHeight="1" x14ac:dyDescent="0.3">
      <c r="A41" s="73"/>
      <c r="B41" s="73"/>
      <c r="C41" s="73"/>
      <c r="D41" s="73"/>
      <c r="E41" s="73"/>
      <c r="F41" s="73"/>
      <c r="G41" s="73"/>
      <c r="M41" s="77"/>
    </row>
    <row r="42" spans="1:13" ht="15.75" customHeight="1" x14ac:dyDescent="0.3">
      <c r="A42" s="73"/>
      <c r="B42" s="73"/>
      <c r="C42" s="73"/>
      <c r="D42" s="73"/>
      <c r="E42" s="73"/>
      <c r="F42" s="73"/>
      <c r="G42" s="73"/>
      <c r="M42" s="77"/>
    </row>
    <row r="43" spans="1:13" ht="15.75" customHeight="1" x14ac:dyDescent="0.3">
      <c r="A43" s="73"/>
      <c r="B43" s="73"/>
      <c r="C43" s="73"/>
      <c r="D43" s="73"/>
      <c r="E43" s="73"/>
      <c r="F43" s="73"/>
      <c r="G43" s="73"/>
      <c r="M43" s="77"/>
    </row>
    <row r="44" spans="1:13" ht="15.75" customHeight="1" x14ac:dyDescent="0.3">
      <c r="A44" s="73"/>
      <c r="B44" s="73"/>
      <c r="C44" s="73"/>
      <c r="D44" s="73"/>
      <c r="E44" s="73"/>
      <c r="F44" s="73"/>
      <c r="G44" s="73"/>
      <c r="M44" s="77"/>
    </row>
    <row r="45" spans="1:13" ht="15.75" customHeight="1" x14ac:dyDescent="0.3">
      <c r="A45" s="73"/>
      <c r="B45" s="73"/>
      <c r="C45" s="73"/>
      <c r="D45" s="73"/>
      <c r="E45" s="73"/>
      <c r="F45" s="73"/>
      <c r="G45" s="73"/>
      <c r="M45" s="77"/>
    </row>
    <row r="46" spans="1:13" ht="15.75" customHeight="1" x14ac:dyDescent="0.3">
      <c r="A46" s="73"/>
      <c r="B46" s="73"/>
      <c r="C46" s="73"/>
      <c r="D46" s="73"/>
      <c r="E46" s="73"/>
      <c r="F46" s="73"/>
      <c r="G46" s="73"/>
      <c r="M46" s="77"/>
    </row>
    <row r="47" spans="1:13" ht="15.75" customHeight="1" x14ac:dyDescent="0.3">
      <c r="A47" s="73"/>
      <c r="B47" s="73"/>
      <c r="C47" s="73"/>
      <c r="D47" s="73"/>
      <c r="E47" s="73"/>
      <c r="F47" s="73"/>
      <c r="G47" s="73"/>
      <c r="M47" s="77"/>
    </row>
    <row r="48" spans="1:13" ht="15.75" customHeight="1" x14ac:dyDescent="0.3">
      <c r="A48" s="73"/>
      <c r="B48" s="73"/>
      <c r="C48" s="73"/>
      <c r="D48" s="73"/>
      <c r="E48" s="73"/>
      <c r="F48" s="73"/>
      <c r="G48" s="73"/>
      <c r="M48" s="77"/>
    </row>
    <row r="49" spans="1:14" ht="15.75" customHeight="1" x14ac:dyDescent="0.3">
      <c r="A49" s="73"/>
      <c r="B49" s="73"/>
      <c r="C49" s="73"/>
      <c r="D49" s="73"/>
      <c r="E49" s="96"/>
      <c r="F49" s="73"/>
      <c r="G49" s="73"/>
      <c r="M49" s="77"/>
    </row>
    <row r="50" spans="1:14" ht="15.75" customHeight="1" x14ac:dyDescent="0.3">
      <c r="A50" s="73"/>
      <c r="B50" s="73"/>
      <c r="C50" s="73"/>
      <c r="D50" s="73"/>
      <c r="E50" s="73"/>
      <c r="F50" s="73"/>
      <c r="G50" s="73"/>
      <c r="M50" s="77"/>
    </row>
    <row r="51" spans="1:14" ht="12.75" customHeight="1" x14ac:dyDescent="0.25">
      <c r="A51" s="52"/>
      <c r="B51" s="52"/>
      <c r="C51" s="52"/>
      <c r="D51" s="52"/>
      <c r="E51" s="52"/>
      <c r="F51" s="52"/>
      <c r="G51" s="52"/>
      <c r="H51" s="52"/>
      <c r="I51" s="52"/>
      <c r="J51" s="52"/>
      <c r="K51" s="52"/>
      <c r="L51" s="52"/>
      <c r="M51" s="52"/>
      <c r="N51" s="52"/>
    </row>
    <row r="52" spans="1:14" ht="12.75" customHeight="1" x14ac:dyDescent="0.25">
      <c r="A52" s="54" t="str">
        <f>+Innhold!B123</f>
        <v>Finans Norge / Skadestatistikk</v>
      </c>
      <c r="G52" s="193">
        <v>27</v>
      </c>
      <c r="H52" s="54" t="str">
        <f>+Innhold!B123</f>
        <v>Finans Norge / Skadestatistikk</v>
      </c>
      <c r="N52" s="193">
        <v>28</v>
      </c>
    </row>
    <row r="53" spans="1:14" ht="12.75" customHeight="1" x14ac:dyDescent="0.25">
      <c r="A53" s="54" t="str">
        <f>+Innhold!B124</f>
        <v>Skadestatistikk for landbasert forsikring 1. kvartal 2017</v>
      </c>
      <c r="G53" s="194"/>
      <c r="H53" s="54" t="str">
        <f>+Innhold!B124</f>
        <v>Skadestatistikk for landbasert forsikring 1. kvartal 2017</v>
      </c>
      <c r="N53" s="194"/>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71"/>
      <c r="K61" s="72"/>
      <c r="L61" s="72"/>
    </row>
    <row r="62" spans="1:14" ht="15.75" customHeight="1" x14ac:dyDescent="0.25">
      <c r="J62" s="70"/>
      <c r="K62"/>
      <c r="L62"/>
    </row>
    <row r="63" spans="1:14" ht="15.75" customHeight="1" x14ac:dyDescent="0.25">
      <c r="J63" s="69"/>
      <c r="K63" s="69"/>
      <c r="L63" s="69"/>
    </row>
    <row r="64" spans="1:14" ht="15.75" customHeight="1" x14ac:dyDescent="0.25">
      <c r="J64" s="69"/>
      <c r="K64" s="69"/>
      <c r="L64" s="69"/>
    </row>
    <row r="65" spans="1:12" ht="15.75" customHeight="1" x14ac:dyDescent="0.25">
      <c r="J65" s="69"/>
      <c r="K65" s="69"/>
      <c r="L65" s="69"/>
    </row>
    <row r="66" spans="1:12" ht="15.75" customHeight="1" x14ac:dyDescent="0.25">
      <c r="J66" s="69"/>
      <c r="K66" s="69"/>
      <c r="L66" s="69"/>
    </row>
    <row r="67" spans="1:12" ht="15.75" customHeight="1" x14ac:dyDescent="0.25">
      <c r="J67" s="69"/>
      <c r="K67" s="69"/>
      <c r="L67" s="69"/>
    </row>
    <row r="68" spans="1:12" ht="15.75" customHeight="1" x14ac:dyDescent="0.25">
      <c r="J68" s="69"/>
      <c r="K68" s="69"/>
      <c r="L68" s="69"/>
    </row>
    <row r="69" spans="1:12" ht="15.75" customHeight="1" x14ac:dyDescent="0.25">
      <c r="J69" s="69"/>
      <c r="K69" s="69"/>
      <c r="L69" s="69"/>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8"/>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9"/>
      <c r="J105" s="69"/>
      <c r="K105" s="69"/>
    </row>
    <row r="106" spans="1:12" x14ac:dyDescent="0.25">
      <c r="A106"/>
      <c r="B106"/>
      <c r="C106"/>
      <c r="D106"/>
      <c r="E106"/>
      <c r="F106"/>
      <c r="H106"/>
      <c r="I106" s="69"/>
      <c r="J106" s="69"/>
      <c r="K106" s="69"/>
    </row>
    <row r="107" spans="1:12" x14ac:dyDescent="0.25">
      <c r="D107"/>
      <c r="E107"/>
      <c r="F107"/>
      <c r="H107"/>
      <c r="I107" s="69"/>
      <c r="J107" s="69"/>
      <c r="K107" s="69"/>
    </row>
    <row r="108" spans="1:12" x14ac:dyDescent="0.25">
      <c r="D108"/>
      <c r="E108"/>
      <c r="F108"/>
      <c r="H108"/>
      <c r="I108"/>
      <c r="J108"/>
      <c r="K108"/>
    </row>
    <row r="109" spans="1:12" x14ac:dyDescent="0.25">
      <c r="A109" s="78"/>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8"/>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9"/>
      <c r="K118" s="69"/>
    </row>
    <row r="119" spans="1:11" x14ac:dyDescent="0.25">
      <c r="A119"/>
      <c r="B119"/>
      <c r="C119"/>
      <c r="D119"/>
      <c r="E119"/>
      <c r="F119"/>
      <c r="H119"/>
      <c r="I119"/>
      <c r="J119" s="69"/>
      <c r="K119" s="69"/>
    </row>
    <row r="120" spans="1:11" x14ac:dyDescent="0.25">
      <c r="A120"/>
      <c r="B120"/>
      <c r="C120"/>
      <c r="D120"/>
      <c r="E120"/>
      <c r="F120"/>
      <c r="H120"/>
      <c r="I120"/>
      <c r="J120" s="69"/>
      <c r="K120" s="69"/>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9"/>
      <c r="J124" s="69"/>
    </row>
    <row r="125" spans="1:11" x14ac:dyDescent="0.25">
      <c r="A125"/>
      <c r="B125" s="69"/>
      <c r="C125" s="69"/>
      <c r="D125"/>
      <c r="E125"/>
      <c r="F125"/>
      <c r="G125"/>
      <c r="H125"/>
      <c r="I125" s="69"/>
      <c r="J125" s="69"/>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9"/>
      <c r="C129" s="69"/>
      <c r="D129"/>
      <c r="F129"/>
      <c r="G129"/>
      <c r="H129"/>
      <c r="I129"/>
      <c r="J129"/>
    </row>
    <row r="130" spans="1:10" x14ac:dyDescent="0.25">
      <c r="A130"/>
      <c r="B130" s="69"/>
      <c r="C130" s="69"/>
      <c r="D130"/>
      <c r="F130"/>
      <c r="G130"/>
      <c r="H130"/>
      <c r="I130"/>
      <c r="J130"/>
    </row>
    <row r="131" spans="1:10" x14ac:dyDescent="0.25">
      <c r="A131"/>
      <c r="B131" s="69"/>
      <c r="C131" s="69"/>
      <c r="D131"/>
      <c r="F131"/>
    </row>
    <row r="132" spans="1:10" x14ac:dyDescent="0.25">
      <c r="A132"/>
      <c r="B132"/>
      <c r="C132"/>
      <c r="D132"/>
      <c r="F132"/>
    </row>
    <row r="133" spans="1:10" x14ac:dyDescent="0.25">
      <c r="A133"/>
      <c r="B133" s="69"/>
      <c r="C133" s="69"/>
      <c r="D133"/>
      <c r="F133"/>
    </row>
    <row r="134" spans="1:10" x14ac:dyDescent="0.25">
      <c r="A134"/>
      <c r="B134" s="69"/>
      <c r="C134" s="69"/>
      <c r="D134"/>
      <c r="F134"/>
    </row>
    <row r="135" spans="1:10" x14ac:dyDescent="0.25">
      <c r="A135"/>
      <c r="B135" s="69"/>
      <c r="C135" s="69"/>
      <c r="D135"/>
      <c r="F135"/>
    </row>
    <row r="136" spans="1:10" x14ac:dyDescent="0.25">
      <c r="A136"/>
      <c r="B136"/>
      <c r="C136"/>
      <c r="D136"/>
      <c r="F136"/>
    </row>
    <row r="137" spans="1:10" x14ac:dyDescent="0.25">
      <c r="A137"/>
      <c r="B137" s="69"/>
      <c r="C137" s="69"/>
      <c r="D137"/>
      <c r="F137"/>
    </row>
    <row r="138" spans="1:10" x14ac:dyDescent="0.25">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showRowColHeaders="0" topLeftCell="A2" zoomScale="80" zoomScaleNormal="80" workbookViewId="0"/>
  </sheetViews>
  <sheetFormatPr defaultColWidth="11.44140625" defaultRowHeight="15.6" customHeight="1" x14ac:dyDescent="0.25"/>
  <cols>
    <col min="1" max="1" width="27.109375" style="1" customWidth="1"/>
    <col min="2" max="4" width="10.6640625" style="1" customWidth="1"/>
    <col min="5" max="7" width="7.6640625" style="1" customWidth="1"/>
    <col min="8" max="16384" width="11.44140625" style="1"/>
  </cols>
  <sheetData>
    <row r="1" spans="1:7" ht="6" customHeight="1" x14ac:dyDescent="0.25"/>
    <row r="2" spans="1:7" ht="15.6" customHeight="1" x14ac:dyDescent="0.25">
      <c r="A2" s="92"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8"/>
      <c r="B5" s="74"/>
      <c r="C5" s="74"/>
      <c r="D5" s="74"/>
      <c r="E5" s="74"/>
      <c r="F5" s="74"/>
      <c r="G5" s="74"/>
    </row>
    <row r="6" spans="1:7" ht="15.6" customHeight="1" x14ac:dyDescent="0.3">
      <c r="A6" s="88"/>
      <c r="B6" s="74"/>
      <c r="C6" s="74"/>
      <c r="D6" s="74"/>
      <c r="E6" s="74"/>
      <c r="F6" s="74"/>
      <c r="G6" s="74"/>
    </row>
    <row r="7" spans="1:7" ht="15.6" customHeight="1" x14ac:dyDescent="0.3">
      <c r="A7" s="73"/>
      <c r="B7" s="73"/>
      <c r="C7" s="73"/>
      <c r="D7" s="73"/>
      <c r="E7" s="73"/>
      <c r="F7" s="73"/>
      <c r="G7" s="73"/>
    </row>
    <row r="8" spans="1:7" ht="15.6" customHeight="1" x14ac:dyDescent="0.3">
      <c r="A8" s="73"/>
      <c r="B8" s="73"/>
      <c r="C8" s="73"/>
      <c r="D8" s="73"/>
      <c r="E8" s="73"/>
      <c r="F8" s="73"/>
      <c r="G8" s="73"/>
    </row>
    <row r="9" spans="1:7" ht="15.6" customHeight="1" x14ac:dyDescent="0.3">
      <c r="A9" s="73"/>
      <c r="B9" s="73"/>
      <c r="C9" s="73"/>
      <c r="D9" s="73"/>
      <c r="E9" s="73"/>
      <c r="F9" s="73"/>
      <c r="G9" s="73"/>
    </row>
    <row r="10" spans="1:7" ht="15.6" customHeight="1" x14ac:dyDescent="0.3">
      <c r="A10" s="73"/>
      <c r="B10" s="73"/>
      <c r="C10" s="73"/>
      <c r="D10" s="73"/>
      <c r="E10" s="73"/>
      <c r="F10" s="73"/>
      <c r="G10" s="73"/>
    </row>
    <row r="11" spans="1:7" ht="15.6" customHeight="1" x14ac:dyDescent="0.3">
      <c r="A11" s="73"/>
      <c r="B11" s="73"/>
      <c r="C11" s="73"/>
      <c r="D11" s="73"/>
      <c r="E11" s="73"/>
      <c r="F11" s="73"/>
      <c r="G11" s="73"/>
    </row>
    <row r="12" spans="1:7" ht="15.6" customHeight="1" x14ac:dyDescent="0.3">
      <c r="A12" s="73"/>
      <c r="B12" s="73"/>
      <c r="C12" s="73"/>
      <c r="D12" s="73"/>
      <c r="E12" s="73"/>
      <c r="F12" s="73"/>
      <c r="G12" s="73"/>
    </row>
    <row r="13" spans="1:7" ht="15.6" customHeight="1" x14ac:dyDescent="0.3">
      <c r="A13" s="73"/>
      <c r="B13" s="73"/>
      <c r="C13" s="73"/>
      <c r="D13" s="73"/>
      <c r="E13" s="73"/>
      <c r="F13" s="73"/>
      <c r="G13" s="73"/>
    </row>
    <row r="14" spans="1:7" ht="15.6" customHeight="1" x14ac:dyDescent="0.3">
      <c r="A14" s="73"/>
      <c r="B14" s="73"/>
      <c r="C14" s="73"/>
      <c r="D14" s="73"/>
      <c r="E14" s="73"/>
      <c r="F14" s="73"/>
      <c r="G14" s="73"/>
    </row>
    <row r="15" spans="1:7" ht="15.6" customHeight="1" x14ac:dyDescent="0.3">
      <c r="A15" s="73"/>
      <c r="B15" s="73"/>
      <c r="C15" s="73"/>
      <c r="D15" s="73"/>
      <c r="E15" s="73"/>
      <c r="F15" s="73"/>
      <c r="G15" s="73"/>
    </row>
    <row r="16" spans="1:7" ht="15.6" customHeight="1" x14ac:dyDescent="0.3">
      <c r="A16" s="73"/>
      <c r="B16" s="73"/>
      <c r="C16" s="73"/>
      <c r="D16" s="73"/>
      <c r="E16" s="73"/>
      <c r="F16" s="73"/>
      <c r="G16" s="73"/>
    </row>
    <row r="17" spans="1:13" ht="15.6" customHeight="1" x14ac:dyDescent="0.3">
      <c r="A17" s="73"/>
      <c r="B17" s="73"/>
      <c r="C17" s="73"/>
      <c r="D17" s="73"/>
      <c r="E17" s="73"/>
      <c r="F17" s="73"/>
      <c r="G17" s="73"/>
    </row>
    <row r="18" spans="1:13" ht="15.6" customHeight="1" x14ac:dyDescent="0.3">
      <c r="A18" s="73"/>
      <c r="B18" s="73"/>
      <c r="C18" s="73"/>
      <c r="D18" s="73"/>
      <c r="E18" s="73"/>
      <c r="F18" s="73"/>
      <c r="G18" s="73"/>
    </row>
    <row r="19" spans="1:13" ht="15.6" customHeight="1" x14ac:dyDescent="0.3">
      <c r="A19" s="73"/>
      <c r="B19" s="73"/>
      <c r="C19" s="73"/>
      <c r="D19" s="73"/>
      <c r="E19" s="73"/>
      <c r="F19" s="73"/>
      <c r="G19" s="73"/>
    </row>
    <row r="20" spans="1:13" ht="15.6" customHeight="1" x14ac:dyDescent="0.3">
      <c r="A20" s="73"/>
      <c r="B20" s="73"/>
      <c r="C20" s="73"/>
      <c r="D20" s="73"/>
      <c r="E20" s="73"/>
      <c r="F20" s="73"/>
      <c r="G20" s="73"/>
    </row>
    <row r="21" spans="1:13" ht="15.6" customHeight="1" x14ac:dyDescent="0.3">
      <c r="A21" s="73"/>
      <c r="B21" s="73"/>
      <c r="C21" s="73"/>
      <c r="D21" s="73"/>
      <c r="E21" s="73"/>
      <c r="F21" s="73"/>
      <c r="G21" s="73"/>
    </row>
    <row r="22" spans="1:13" ht="15.6" customHeight="1" x14ac:dyDescent="0.3">
      <c r="A22" s="73"/>
      <c r="B22" s="73"/>
      <c r="C22" s="73"/>
      <c r="D22" s="73"/>
      <c r="E22" s="73"/>
      <c r="F22" s="73"/>
      <c r="G22" s="73"/>
    </row>
    <row r="23" spans="1:13" ht="15.6" customHeight="1" x14ac:dyDescent="0.3">
      <c r="A23" s="73"/>
      <c r="B23" s="73"/>
      <c r="C23" s="73"/>
      <c r="D23" s="73"/>
      <c r="E23" s="73"/>
      <c r="F23" s="73"/>
      <c r="G23" s="73"/>
    </row>
    <row r="24" spans="1:13" ht="15.6" customHeight="1" x14ac:dyDescent="0.3">
      <c r="A24" s="73"/>
      <c r="B24" s="73"/>
      <c r="C24" s="73"/>
      <c r="D24" s="73"/>
      <c r="E24" s="73"/>
      <c r="F24" s="73"/>
      <c r="G24" s="73"/>
    </row>
    <row r="25" spans="1:13" ht="15.6" customHeight="1" x14ac:dyDescent="0.3">
      <c r="A25" s="73"/>
      <c r="B25" s="73"/>
      <c r="C25" s="73"/>
      <c r="D25" s="73"/>
      <c r="E25" s="73"/>
      <c r="F25" s="73"/>
      <c r="G25" s="73"/>
    </row>
    <row r="26" spans="1:13" ht="15.6" customHeight="1" x14ac:dyDescent="0.3">
      <c r="A26" s="73"/>
      <c r="B26" s="73"/>
      <c r="C26" s="73"/>
      <c r="D26" s="73"/>
      <c r="E26" s="73"/>
      <c r="F26" s="73"/>
      <c r="G26" s="73"/>
    </row>
    <row r="27" spans="1:13" ht="15.6" customHeight="1" x14ac:dyDescent="0.3">
      <c r="A27" s="73"/>
      <c r="B27" s="73"/>
      <c r="C27" s="73"/>
      <c r="D27" s="73"/>
      <c r="E27" s="73"/>
      <c r="F27" s="73"/>
      <c r="G27" s="73"/>
    </row>
    <row r="28" spans="1:13" ht="15.6" customHeight="1" x14ac:dyDescent="0.3">
      <c r="A28" s="73"/>
      <c r="B28" s="73"/>
      <c r="C28" s="73"/>
      <c r="D28" s="73"/>
      <c r="E28" s="73"/>
      <c r="F28" s="73"/>
      <c r="G28" s="73"/>
      <c r="M28" s="77"/>
    </row>
    <row r="29" spans="1:13" ht="15.6" customHeight="1" x14ac:dyDescent="0.3">
      <c r="A29" s="73"/>
      <c r="B29" s="73"/>
      <c r="C29" s="73"/>
      <c r="D29" s="73"/>
      <c r="E29" s="73"/>
      <c r="F29" s="73"/>
      <c r="G29" s="73"/>
      <c r="M29" s="77"/>
    </row>
    <row r="30" spans="1:13" ht="15.6" customHeight="1" x14ac:dyDescent="0.3">
      <c r="A30" s="73"/>
      <c r="B30" s="73"/>
      <c r="C30" s="73"/>
      <c r="D30" s="73"/>
      <c r="E30" s="73"/>
      <c r="F30" s="73"/>
      <c r="G30" s="73"/>
      <c r="M30" s="77"/>
    </row>
    <row r="31" spans="1:13" ht="15.6" customHeight="1" x14ac:dyDescent="0.3">
      <c r="A31" s="73"/>
      <c r="B31" s="73"/>
      <c r="C31" s="73"/>
      <c r="D31" s="73"/>
      <c r="E31" s="73"/>
      <c r="F31" s="73"/>
      <c r="G31" s="73"/>
      <c r="M31" s="77"/>
    </row>
    <row r="32" spans="1:13" ht="15.6" customHeight="1" x14ac:dyDescent="0.3">
      <c r="A32" s="73"/>
      <c r="B32" s="73"/>
      <c r="C32" s="73"/>
      <c r="D32" s="73"/>
      <c r="E32" s="73"/>
      <c r="F32" s="73"/>
      <c r="G32" s="73"/>
      <c r="M32" s="77"/>
    </row>
    <row r="33" spans="1:13" ht="15.6" customHeight="1" x14ac:dyDescent="0.3">
      <c r="A33" s="73"/>
      <c r="B33" s="73"/>
      <c r="C33" s="73"/>
      <c r="D33" s="73"/>
      <c r="E33" s="73"/>
      <c r="F33" s="73"/>
      <c r="G33" s="73"/>
      <c r="M33" s="77"/>
    </row>
    <row r="34" spans="1:13" ht="15.6" customHeight="1" x14ac:dyDescent="0.3">
      <c r="A34" s="73"/>
      <c r="B34" s="73"/>
      <c r="C34" s="73"/>
      <c r="D34" s="73"/>
      <c r="E34" s="73"/>
      <c r="F34" s="73"/>
      <c r="G34" s="73"/>
      <c r="M34" s="77"/>
    </row>
    <row r="35" spans="1:13" ht="15.6" customHeight="1" x14ac:dyDescent="0.3">
      <c r="A35" s="73"/>
      <c r="B35" s="73"/>
      <c r="C35" s="73"/>
      <c r="D35" s="73"/>
      <c r="E35" s="73"/>
      <c r="F35" s="73"/>
      <c r="G35" s="73"/>
      <c r="M35" s="77"/>
    </row>
    <row r="36" spans="1:13" ht="15.6" customHeight="1" x14ac:dyDescent="0.3">
      <c r="A36" s="73"/>
      <c r="B36" s="73"/>
      <c r="C36" s="73"/>
      <c r="D36" s="73"/>
      <c r="E36" s="73"/>
      <c r="F36" s="73"/>
      <c r="G36" s="73"/>
      <c r="M36" s="77"/>
    </row>
    <row r="37" spans="1:13" ht="15.6" customHeight="1" x14ac:dyDescent="0.3">
      <c r="A37" s="73"/>
      <c r="B37" s="73"/>
      <c r="C37" s="73"/>
      <c r="D37" s="73"/>
      <c r="E37" s="73"/>
      <c r="F37" s="73"/>
      <c r="G37" s="73"/>
      <c r="M37" s="77"/>
    </row>
    <row r="38" spans="1:13" ht="15.6" customHeight="1" x14ac:dyDescent="0.3">
      <c r="A38" s="73"/>
      <c r="B38" s="73"/>
      <c r="C38" s="73"/>
      <c r="D38" s="73"/>
      <c r="E38" s="73"/>
      <c r="F38" s="73"/>
      <c r="G38" s="73"/>
      <c r="M38" s="77"/>
    </row>
    <row r="39" spans="1:13" ht="15.6" customHeight="1" x14ac:dyDescent="0.3">
      <c r="A39" s="73"/>
      <c r="B39" s="73"/>
      <c r="C39" s="73"/>
      <c r="D39" s="73"/>
      <c r="E39" s="73"/>
      <c r="F39" s="73"/>
      <c r="G39" s="73"/>
      <c r="M39" s="77"/>
    </row>
    <row r="40" spans="1:13" ht="15.6" customHeight="1" x14ac:dyDescent="0.3">
      <c r="A40" s="73"/>
      <c r="B40" s="73"/>
      <c r="C40" s="73"/>
      <c r="D40" s="73"/>
      <c r="E40" s="73"/>
      <c r="F40" s="73"/>
      <c r="G40" s="73"/>
      <c r="M40" s="77"/>
    </row>
    <row r="41" spans="1:13" ht="15.6" customHeight="1" x14ac:dyDescent="0.3">
      <c r="A41" s="73"/>
      <c r="B41" s="73"/>
      <c r="C41" s="73"/>
      <c r="D41" s="73"/>
      <c r="E41" s="73"/>
      <c r="F41" s="73"/>
      <c r="G41" s="73"/>
      <c r="M41" s="77"/>
    </row>
    <row r="42" spans="1:13" ht="15.6" customHeight="1" x14ac:dyDescent="0.3">
      <c r="A42" s="73"/>
      <c r="B42" s="73"/>
      <c r="C42" s="73"/>
      <c r="D42" s="73"/>
      <c r="E42" s="73"/>
      <c r="F42" s="73"/>
      <c r="G42" s="73"/>
      <c r="M42" s="77"/>
    </row>
    <row r="43" spans="1:13" ht="15.6" customHeight="1" x14ac:dyDescent="0.3">
      <c r="A43" s="73"/>
      <c r="B43" s="73"/>
      <c r="C43" s="73"/>
      <c r="D43" s="73"/>
      <c r="E43" s="73"/>
      <c r="F43" s="73"/>
      <c r="G43" s="73"/>
      <c r="M43" s="77"/>
    </row>
    <row r="44" spans="1:13" ht="15.6" customHeight="1" x14ac:dyDescent="0.3">
      <c r="A44" s="73"/>
      <c r="B44" s="73"/>
      <c r="C44" s="73"/>
      <c r="D44" s="73"/>
      <c r="E44" s="73"/>
      <c r="F44" s="73"/>
      <c r="G44" s="73"/>
      <c r="M44" s="77"/>
    </row>
    <row r="45" spans="1:13" ht="15.6" customHeight="1" x14ac:dyDescent="0.3">
      <c r="A45" s="73"/>
      <c r="B45" s="73"/>
      <c r="C45" s="73"/>
      <c r="D45" s="73"/>
      <c r="E45" s="73"/>
      <c r="F45" s="73"/>
      <c r="G45" s="73"/>
      <c r="M45" s="77"/>
    </row>
    <row r="46" spans="1:13" ht="15.6" customHeight="1" x14ac:dyDescent="0.3">
      <c r="A46" s="93" t="s">
        <v>192</v>
      </c>
      <c r="B46" s="73"/>
      <c r="C46" s="73"/>
      <c r="D46" s="73"/>
      <c r="E46" s="73"/>
      <c r="F46" s="73"/>
      <c r="G46" s="73"/>
      <c r="M46" s="77"/>
    </row>
    <row r="47" spans="1:13" ht="15.6" customHeight="1" x14ac:dyDescent="0.3">
      <c r="A47" s="93" t="s">
        <v>193</v>
      </c>
      <c r="B47" s="73"/>
      <c r="C47" s="73"/>
      <c r="D47" s="73"/>
      <c r="E47" s="73"/>
      <c r="F47" s="73"/>
      <c r="G47" s="73"/>
      <c r="M47" s="77"/>
    </row>
    <row r="48" spans="1:13" ht="15.6" customHeight="1" x14ac:dyDescent="0.3">
      <c r="A48" s="93" t="s">
        <v>131</v>
      </c>
      <c r="B48" s="73"/>
      <c r="C48" s="73"/>
      <c r="D48" s="73"/>
      <c r="E48" s="73"/>
      <c r="F48" s="73"/>
      <c r="G48" s="73"/>
      <c r="M48" s="77"/>
    </row>
    <row r="49" spans="1:13" ht="15.6" customHeight="1" x14ac:dyDescent="0.3">
      <c r="A49" s="93" t="s">
        <v>191</v>
      </c>
      <c r="B49" s="73"/>
      <c r="C49" s="73"/>
      <c r="D49" s="73"/>
      <c r="E49" s="73"/>
      <c r="F49" s="73"/>
      <c r="G49" s="73"/>
      <c r="M49" s="77"/>
    </row>
    <row r="50" spans="1:13" ht="15.6" customHeight="1" x14ac:dyDescent="0.25">
      <c r="A50" s="52"/>
      <c r="B50" s="52"/>
      <c r="C50" s="52"/>
      <c r="D50" s="52"/>
      <c r="E50" s="52"/>
      <c r="F50" s="52"/>
      <c r="G50" s="52"/>
      <c r="H50" s="77"/>
    </row>
    <row r="51" spans="1:13" ht="15.6" customHeight="1" x14ac:dyDescent="0.25">
      <c r="A51" s="54" t="str">
        <f>+Innhold!B123</f>
        <v>Finans Norge / Skadestatistikk</v>
      </c>
      <c r="G51" s="193">
        <v>3</v>
      </c>
      <c r="H51" s="77"/>
    </row>
    <row r="52" spans="1:13" ht="15.6" customHeight="1" x14ac:dyDescent="0.25">
      <c r="A52" s="54" t="str">
        <f>+Innhold!B124</f>
        <v>Skadestatistikk for landbasert forsikring 1. kvartal 2017</v>
      </c>
      <c r="G52" s="194"/>
      <c r="H52" s="77"/>
    </row>
    <row r="53" spans="1:13" ht="15.6" customHeight="1" x14ac:dyDescent="0.25">
      <c r="H53" s="77"/>
    </row>
    <row r="59" spans="1:13" ht="15.6" customHeight="1" x14ac:dyDescent="0.25">
      <c r="J59"/>
      <c r="K59"/>
      <c r="L59"/>
    </row>
    <row r="60" spans="1:13" ht="15.6" customHeight="1" x14ac:dyDescent="0.25">
      <c r="J60" s="71"/>
      <c r="K60" s="72"/>
      <c r="L60" s="72"/>
    </row>
    <row r="61" spans="1:13" ht="15.6" customHeight="1" x14ac:dyDescent="0.25">
      <c r="J61" s="70"/>
      <c r="K61"/>
      <c r="L61"/>
    </row>
    <row r="62" spans="1:13" ht="15.6" customHeight="1" x14ac:dyDescent="0.25">
      <c r="J62" s="69"/>
      <c r="K62" s="69"/>
      <c r="L62" s="69"/>
    </row>
    <row r="63" spans="1:13" ht="15.6" customHeight="1" x14ac:dyDescent="0.25">
      <c r="J63" s="69"/>
      <c r="K63" s="69"/>
      <c r="L63" s="69"/>
    </row>
    <row r="64" spans="1:13" ht="15.6" customHeight="1" x14ac:dyDescent="0.25">
      <c r="J64" s="69"/>
      <c r="K64" s="69"/>
      <c r="L64" s="69"/>
    </row>
    <row r="65" spans="1:12" ht="15.6" customHeight="1" x14ac:dyDescent="0.25">
      <c r="J65" s="69"/>
      <c r="K65" s="69"/>
      <c r="L65" s="69"/>
    </row>
    <row r="66" spans="1:12" ht="15.6" customHeight="1" x14ac:dyDescent="0.25">
      <c r="J66" s="69"/>
      <c r="K66" s="69"/>
      <c r="L66" s="69"/>
    </row>
    <row r="67" spans="1:12" ht="15.6" customHeight="1" x14ac:dyDescent="0.25">
      <c r="J67" s="69"/>
      <c r="K67" s="69"/>
      <c r="L67" s="69"/>
    </row>
    <row r="68" spans="1:12" ht="15.6" customHeight="1" x14ac:dyDescent="0.25">
      <c r="J68" s="69"/>
      <c r="K68" s="69"/>
      <c r="L68" s="69"/>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8"/>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9"/>
      <c r="J104" s="69"/>
      <c r="K104" s="69"/>
    </row>
    <row r="105" spans="1:12" ht="15.6" customHeight="1" x14ac:dyDescent="0.25">
      <c r="A105"/>
      <c r="B105"/>
      <c r="C105"/>
      <c r="D105"/>
      <c r="E105"/>
      <c r="F105"/>
      <c r="H105"/>
      <c r="I105" s="69"/>
      <c r="J105" s="69"/>
      <c r="K105" s="69"/>
    </row>
    <row r="106" spans="1:12" ht="15.6" customHeight="1" x14ac:dyDescent="0.25">
      <c r="D106"/>
      <c r="E106"/>
      <c r="F106"/>
      <c r="H106"/>
      <c r="I106" s="69"/>
      <c r="J106" s="69"/>
      <c r="K106" s="69"/>
    </row>
    <row r="107" spans="1:12" ht="15.6" customHeight="1" x14ac:dyDescent="0.25">
      <c r="D107"/>
      <c r="E107"/>
      <c r="F107"/>
      <c r="H107"/>
      <c r="I107"/>
      <c r="J107"/>
      <c r="K107"/>
    </row>
    <row r="108" spans="1:12" ht="15.6" customHeight="1" x14ac:dyDescent="0.25">
      <c r="A108" s="78"/>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8"/>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9"/>
      <c r="K117" s="69"/>
    </row>
    <row r="118" spans="1:11" ht="15.6" customHeight="1" x14ac:dyDescent="0.25">
      <c r="A118"/>
      <c r="B118"/>
      <c r="C118"/>
      <c r="D118"/>
      <c r="E118"/>
      <c r="F118"/>
      <c r="H118"/>
      <c r="I118"/>
      <c r="J118" s="69"/>
      <c r="K118" s="69"/>
    </row>
    <row r="119" spans="1:11" ht="15.6" customHeight="1" x14ac:dyDescent="0.25">
      <c r="A119"/>
      <c r="B119"/>
      <c r="C119"/>
      <c r="D119"/>
      <c r="E119"/>
      <c r="F119"/>
      <c r="H119"/>
      <c r="I119"/>
      <c r="J119" s="69"/>
      <c r="K119" s="69"/>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9"/>
      <c r="J123" s="69"/>
    </row>
    <row r="124" spans="1:11" ht="15.6" customHeight="1" x14ac:dyDescent="0.25">
      <c r="A124"/>
      <c r="B124" s="69"/>
      <c r="C124" s="69"/>
      <c r="D124"/>
      <c r="E124"/>
      <c r="F124"/>
      <c r="G124"/>
      <c r="H124"/>
      <c r="I124" s="69"/>
      <c r="J124" s="69"/>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9"/>
      <c r="C128" s="69"/>
      <c r="D128"/>
      <c r="F128"/>
      <c r="G128"/>
      <c r="H128"/>
      <c r="I128"/>
      <c r="J128"/>
    </row>
    <row r="129" spans="1:10" ht="15.6" customHeight="1" x14ac:dyDescent="0.25">
      <c r="A129"/>
      <c r="B129" s="69"/>
      <c r="C129" s="69"/>
      <c r="D129"/>
      <c r="F129"/>
      <c r="G129"/>
      <c r="H129"/>
      <c r="I129"/>
      <c r="J129"/>
    </row>
    <row r="130" spans="1:10" ht="15.6" customHeight="1" x14ac:dyDescent="0.25">
      <c r="A130"/>
      <c r="B130" s="69"/>
      <c r="C130" s="69"/>
      <c r="D130"/>
      <c r="F130"/>
    </row>
    <row r="131" spans="1:10" ht="15.6" customHeight="1" x14ac:dyDescent="0.25">
      <c r="A131"/>
      <c r="B131"/>
      <c r="C131"/>
      <c r="D131"/>
      <c r="F131"/>
    </row>
    <row r="132" spans="1:10" ht="15.6" customHeight="1" x14ac:dyDescent="0.25">
      <c r="A132"/>
      <c r="B132" s="69"/>
      <c r="C132" s="69"/>
      <c r="D132"/>
      <c r="F132"/>
    </row>
    <row r="133" spans="1:10" ht="15.6" customHeight="1" x14ac:dyDescent="0.25">
      <c r="A133"/>
      <c r="B133" s="69"/>
      <c r="C133" s="69"/>
      <c r="D133"/>
      <c r="F133"/>
    </row>
    <row r="134" spans="1:10" ht="15.6" customHeight="1" x14ac:dyDescent="0.25">
      <c r="A134"/>
      <c r="B134" s="69"/>
      <c r="C134" s="69"/>
      <c r="D134"/>
      <c r="F134"/>
    </row>
    <row r="135" spans="1:10" ht="15.6" customHeight="1" x14ac:dyDescent="0.25">
      <c r="A135"/>
      <c r="B135"/>
      <c r="C135"/>
      <c r="D135"/>
      <c r="F135"/>
    </row>
    <row r="136" spans="1:10" ht="15.6" customHeight="1" x14ac:dyDescent="0.25">
      <c r="A136"/>
      <c r="B136" s="69"/>
      <c r="C136" s="69"/>
      <c r="D136"/>
      <c r="F136"/>
    </row>
    <row r="137" spans="1:10" ht="15.6" customHeight="1" x14ac:dyDescent="0.25">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4"/>
  <sheetViews>
    <sheetView showGridLines="0" showRowColHeaders="0" topLeftCell="A3" zoomScale="60" zoomScaleNormal="6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21" width="11.44140625" style="1" customWidth="1"/>
    <col min="22" max="22" width="15.44140625" style="1" customWidth="1"/>
    <col min="23" max="16384" width="11.44140625" style="1"/>
  </cols>
  <sheetData>
    <row r="1" spans="1:36" ht="5.25" customHeight="1" x14ac:dyDescent="0.25"/>
    <row r="2" spans="1:36" x14ac:dyDescent="0.25">
      <c r="A2" s="92" t="s">
        <v>0</v>
      </c>
      <c r="B2" s="2"/>
      <c r="C2" s="2"/>
      <c r="D2" s="2"/>
      <c r="E2" s="2"/>
      <c r="F2" s="2"/>
      <c r="G2" s="2"/>
    </row>
    <row r="3" spans="1:36" ht="6" customHeight="1" x14ac:dyDescent="0.25">
      <c r="A3" s="3"/>
      <c r="B3" s="2"/>
      <c r="C3" s="2"/>
      <c r="D3" s="2"/>
      <c r="E3" s="2"/>
      <c r="F3" s="2"/>
      <c r="G3" s="2"/>
    </row>
    <row r="4" spans="1:36" ht="12.75" customHeight="1" x14ac:dyDescent="0.25">
      <c r="A4" s="195" t="s">
        <v>90</v>
      </c>
      <c r="B4" s="2"/>
      <c r="C4" s="2"/>
      <c r="D4" s="2"/>
      <c r="E4" s="2"/>
      <c r="F4" s="2"/>
      <c r="G4" s="2"/>
      <c r="H4" s="67"/>
    </row>
    <row r="5" spans="1:36" ht="12.75" customHeight="1" x14ac:dyDescent="0.25">
      <c r="A5" s="195"/>
      <c r="B5" s="2"/>
      <c r="C5" s="2"/>
      <c r="D5" s="2"/>
      <c r="E5" s="2"/>
      <c r="F5" s="2"/>
      <c r="G5" s="2"/>
      <c r="H5" s="67"/>
    </row>
    <row r="6" spans="1:36" ht="15.6" x14ac:dyDescent="0.3">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3"/>
      <c r="B7" s="2"/>
      <c r="C7" s="2"/>
      <c r="D7" s="2"/>
      <c r="E7" s="2"/>
      <c r="F7" s="2"/>
      <c r="G7" s="2"/>
      <c r="H7" s="67"/>
      <c r="V7" s="88"/>
      <c r="AJ7" s="88"/>
    </row>
    <row r="8" spans="1:36" x14ac:dyDescent="0.25">
      <c r="A8" s="3"/>
      <c r="B8" s="2"/>
      <c r="C8" s="2"/>
      <c r="D8" s="2"/>
      <c r="E8" s="2"/>
      <c r="F8" s="2"/>
      <c r="G8" s="2"/>
      <c r="H8" s="67"/>
    </row>
    <row r="9" spans="1:36" x14ac:dyDescent="0.25">
      <c r="A9" s="3"/>
      <c r="B9" s="2"/>
      <c r="C9" s="2"/>
      <c r="D9" s="2"/>
      <c r="E9" s="2"/>
      <c r="F9" s="2"/>
      <c r="G9" s="2"/>
      <c r="H9" s="67"/>
    </row>
    <row r="10" spans="1:36" x14ac:dyDescent="0.25">
      <c r="A10" s="3"/>
      <c r="B10" s="2"/>
      <c r="C10" s="2"/>
      <c r="D10" s="2"/>
      <c r="E10" s="2"/>
      <c r="F10" s="2"/>
      <c r="G10" s="2"/>
      <c r="H10" s="67"/>
    </row>
    <row r="11" spans="1:36" x14ac:dyDescent="0.25">
      <c r="A11" s="3"/>
      <c r="B11" s="2"/>
      <c r="C11" s="2"/>
      <c r="D11" s="2"/>
      <c r="E11" s="2"/>
      <c r="F11" s="2"/>
      <c r="G11" s="2"/>
      <c r="H11" s="67"/>
    </row>
    <row r="12" spans="1:36" x14ac:dyDescent="0.25">
      <c r="A12" s="3"/>
      <c r="B12" s="2"/>
      <c r="C12" s="2"/>
      <c r="D12" s="2"/>
      <c r="E12" s="2"/>
      <c r="F12" s="2"/>
      <c r="G12" s="2"/>
      <c r="H12" s="67"/>
    </row>
    <row r="13" spans="1:36" x14ac:dyDescent="0.25">
      <c r="A13" s="3"/>
      <c r="B13" s="2"/>
      <c r="C13" s="2"/>
      <c r="D13" s="2"/>
      <c r="E13" s="2"/>
      <c r="F13" s="2"/>
      <c r="G13" s="2"/>
      <c r="H13" s="67"/>
    </row>
    <row r="14" spans="1:36" x14ac:dyDescent="0.25">
      <c r="A14" s="3"/>
      <c r="B14" s="2"/>
      <c r="C14" s="2"/>
      <c r="D14" s="2"/>
      <c r="E14" s="2"/>
      <c r="F14" s="2"/>
      <c r="G14" s="2"/>
      <c r="H14" s="67"/>
    </row>
    <row r="15" spans="1:36" x14ac:dyDescent="0.25">
      <c r="A15" s="3"/>
      <c r="B15" s="2"/>
      <c r="C15" s="2"/>
      <c r="D15" s="2"/>
      <c r="E15" s="2"/>
      <c r="F15" s="2"/>
      <c r="G15" s="2"/>
      <c r="H15" s="67"/>
    </row>
    <row r="16" spans="1:36" x14ac:dyDescent="0.25">
      <c r="A16" s="3"/>
      <c r="B16" s="2"/>
      <c r="C16" s="2"/>
      <c r="D16" s="2"/>
      <c r="E16" s="2"/>
      <c r="F16" s="2"/>
      <c r="G16" s="2"/>
      <c r="H16" s="67"/>
    </row>
    <row r="17" spans="1:30" x14ac:dyDescent="0.25">
      <c r="A17" s="3"/>
      <c r="B17" s="2"/>
      <c r="C17" s="2"/>
      <c r="D17" s="2"/>
      <c r="E17" s="2"/>
      <c r="F17" s="2"/>
      <c r="G17" s="2"/>
      <c r="H17" s="67"/>
    </row>
    <row r="18" spans="1:30" x14ac:dyDescent="0.25">
      <c r="A18" s="3"/>
      <c r="B18" s="2"/>
      <c r="C18" s="2"/>
      <c r="D18" s="2"/>
      <c r="E18" s="2"/>
      <c r="F18" s="2"/>
      <c r="G18" s="2"/>
      <c r="H18" s="67"/>
    </row>
    <row r="19" spans="1:30" x14ac:dyDescent="0.25">
      <c r="A19" s="3"/>
      <c r="B19" s="2"/>
      <c r="C19" s="2"/>
      <c r="D19" s="2"/>
      <c r="E19" s="2"/>
      <c r="F19" s="2"/>
      <c r="G19" s="2"/>
      <c r="H19" s="67"/>
    </row>
    <row r="20" spans="1:30" x14ac:dyDescent="0.25">
      <c r="A20" s="3"/>
      <c r="B20" s="2"/>
      <c r="C20" s="2"/>
      <c r="D20" s="2"/>
      <c r="E20" s="2"/>
      <c r="F20" s="2"/>
      <c r="G20" s="2"/>
      <c r="H20" s="67"/>
    </row>
    <row r="21" spans="1:30" x14ac:dyDescent="0.25">
      <c r="A21" s="3"/>
      <c r="B21" s="2"/>
      <c r="C21" s="2"/>
      <c r="D21" s="2"/>
      <c r="E21" s="2"/>
      <c r="F21" s="2"/>
      <c r="G21" s="2"/>
      <c r="H21" s="67"/>
    </row>
    <row r="22" spans="1:30" x14ac:dyDescent="0.25">
      <c r="A22" s="3"/>
      <c r="B22" s="2"/>
      <c r="C22" s="2"/>
      <c r="D22" s="2"/>
      <c r="E22" s="2"/>
      <c r="F22" s="2"/>
      <c r="G22" s="2"/>
      <c r="H22" s="67"/>
    </row>
    <row r="23" spans="1:30" x14ac:dyDescent="0.25">
      <c r="A23" s="3"/>
      <c r="B23" s="2"/>
      <c r="C23" s="2"/>
      <c r="D23" s="2"/>
      <c r="E23" s="2"/>
      <c r="F23" s="2"/>
      <c r="G23" s="2"/>
      <c r="H23" s="67"/>
    </row>
    <row r="24" spans="1:30" x14ac:dyDescent="0.25">
      <c r="A24" s="3"/>
      <c r="B24" s="2"/>
      <c r="C24" s="2"/>
      <c r="D24" s="2"/>
      <c r="E24" s="2"/>
      <c r="F24" s="2"/>
      <c r="G24" s="2"/>
      <c r="H24" s="67"/>
    </row>
    <row r="25" spans="1:30" x14ac:dyDescent="0.25">
      <c r="A25" s="3"/>
      <c r="B25" s="2"/>
      <c r="C25" s="2"/>
      <c r="D25" s="2"/>
      <c r="E25" s="2"/>
      <c r="F25" s="2"/>
      <c r="G25" s="2"/>
      <c r="H25" s="67"/>
    </row>
    <row r="26" spans="1:30" x14ac:dyDescent="0.25">
      <c r="A26" s="3"/>
      <c r="B26" s="2"/>
      <c r="C26" s="2"/>
      <c r="D26" s="2"/>
      <c r="E26" s="2"/>
      <c r="F26" s="2"/>
      <c r="G26" s="2"/>
      <c r="H26" s="67"/>
    </row>
    <row r="27" spans="1:30" x14ac:dyDescent="0.25">
      <c r="A27" s="3"/>
      <c r="B27" s="2"/>
      <c r="C27" s="2"/>
      <c r="D27" s="2"/>
      <c r="E27" s="2"/>
      <c r="F27" s="2"/>
      <c r="G27" s="2"/>
      <c r="H27" s="67"/>
    </row>
    <row r="28" spans="1:30" x14ac:dyDescent="0.25">
      <c r="A28" s="3"/>
      <c r="B28" s="2"/>
      <c r="C28" s="2"/>
      <c r="D28" s="2"/>
      <c r="E28" s="2"/>
      <c r="F28" s="2"/>
      <c r="G28" s="2"/>
      <c r="H28" s="67"/>
    </row>
    <row r="29" spans="1:30" x14ac:dyDescent="0.25">
      <c r="A29" s="3"/>
      <c r="B29" s="2"/>
      <c r="C29" s="2"/>
      <c r="D29" s="2"/>
      <c r="E29" s="2"/>
      <c r="F29" s="2"/>
      <c r="G29" s="2"/>
      <c r="H29" s="67"/>
    </row>
    <row r="30" spans="1:30" x14ac:dyDescent="0.25">
      <c r="A30" s="3"/>
      <c r="B30" s="2"/>
      <c r="C30" s="2"/>
      <c r="D30" s="2"/>
      <c r="E30" s="2"/>
      <c r="F30" s="2"/>
      <c r="G30" s="2"/>
      <c r="H30" s="67"/>
    </row>
    <row r="31" spans="1:30" x14ac:dyDescent="0.25">
      <c r="A31" s="3"/>
      <c r="B31" s="2"/>
      <c r="C31" s="2"/>
      <c r="D31" s="2"/>
      <c r="E31" s="2"/>
      <c r="F31" s="2"/>
      <c r="G31" s="2"/>
      <c r="H31" s="67"/>
    </row>
    <row r="32" spans="1:30" ht="15.6" x14ac:dyDescent="0.3">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2017</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3"/>
      <c r="B33" s="2"/>
      <c r="C33" s="2"/>
      <c r="D33" s="2"/>
      <c r="E33" s="2"/>
      <c r="F33" s="2"/>
      <c r="G33" s="2"/>
      <c r="H33" s="67"/>
    </row>
    <row r="34" spans="1:8" x14ac:dyDescent="0.25">
      <c r="A34" s="3"/>
      <c r="B34" s="2"/>
      <c r="C34" s="2"/>
      <c r="D34" s="2"/>
      <c r="E34" s="2"/>
      <c r="F34" s="2"/>
      <c r="G34" s="2"/>
      <c r="H34" s="67"/>
    </row>
    <row r="35" spans="1:8" x14ac:dyDescent="0.25">
      <c r="A35" s="3"/>
      <c r="B35" s="2"/>
      <c r="C35" s="2"/>
      <c r="D35" s="2"/>
      <c r="E35" s="2"/>
      <c r="F35" s="2"/>
      <c r="G35" s="2"/>
      <c r="H35" s="67"/>
    </row>
    <row r="36" spans="1:8" x14ac:dyDescent="0.25">
      <c r="A36" s="3"/>
      <c r="B36" s="2"/>
      <c r="C36" s="2"/>
      <c r="D36" s="2"/>
      <c r="E36" s="2"/>
      <c r="F36" s="2"/>
      <c r="G36" s="2"/>
      <c r="H36" s="67"/>
    </row>
    <row r="37" spans="1:8" x14ac:dyDescent="0.25">
      <c r="A37" s="47"/>
      <c r="B37" s="48"/>
      <c r="C37" s="49"/>
      <c r="D37" s="49"/>
      <c r="E37" s="49"/>
      <c r="F37" s="49"/>
      <c r="G37" s="50"/>
      <c r="H37" s="51"/>
    </row>
    <row r="38" spans="1:8" x14ac:dyDescent="0.25">
      <c r="A38" s="47"/>
      <c r="B38" s="48"/>
      <c r="C38" s="49"/>
      <c r="D38" s="49"/>
      <c r="E38" s="49"/>
      <c r="F38" s="49"/>
      <c r="G38" s="50"/>
      <c r="H38" s="51"/>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36" x14ac:dyDescent="0.25">
      <c r="A49" s="47"/>
      <c r="B49" s="48"/>
      <c r="C49" s="49"/>
      <c r="D49" s="49"/>
      <c r="E49" s="98"/>
      <c r="F49" s="49"/>
      <c r="G49" s="50"/>
      <c r="H49" s="51"/>
    </row>
    <row r="50" spans="1:36" x14ac:dyDescent="0.25">
      <c r="A50" s="47"/>
      <c r="B50" s="48"/>
      <c r="C50" s="49"/>
      <c r="D50" s="49"/>
      <c r="E50" s="49"/>
      <c r="F50" s="49"/>
      <c r="G50" s="50"/>
      <c r="H50" s="51"/>
    </row>
    <row r="51" spans="1:36" x14ac:dyDescent="0.25">
      <c r="A51" s="47"/>
      <c r="B51" s="48"/>
      <c r="C51" s="49"/>
      <c r="D51" s="49"/>
      <c r="E51" s="49"/>
      <c r="F51" s="49"/>
      <c r="G51" s="50"/>
      <c r="H51" s="51"/>
    </row>
    <row r="52" spans="1:36" x14ac:dyDescent="0.25">
      <c r="A52" s="47"/>
      <c r="B52" s="48"/>
      <c r="C52" s="49"/>
      <c r="D52" s="49"/>
      <c r="E52" s="49"/>
      <c r="F52" s="49"/>
      <c r="G52" s="50"/>
      <c r="H52" s="51"/>
    </row>
    <row r="53" spans="1:36" x14ac:dyDescent="0.25">
      <c r="A53" s="47"/>
      <c r="B53" s="48"/>
      <c r="C53" s="49"/>
      <c r="D53" s="49"/>
      <c r="E53" s="49"/>
      <c r="F53" s="49"/>
      <c r="G53" s="50"/>
      <c r="H53" s="51"/>
    </row>
    <row r="54" spans="1:36" x14ac:dyDescent="0.25">
      <c r="A54" s="47"/>
      <c r="B54" s="48"/>
      <c r="C54" s="49"/>
      <c r="D54" s="49"/>
      <c r="E54" s="49"/>
      <c r="F54" s="49"/>
      <c r="G54" s="50"/>
      <c r="H54" s="51"/>
    </row>
    <row r="55" spans="1:36" x14ac:dyDescent="0.25">
      <c r="A55" s="47"/>
      <c r="B55" s="48"/>
      <c r="C55" s="49"/>
      <c r="D55" s="49"/>
      <c r="E55" s="49"/>
      <c r="F55" s="49"/>
      <c r="G55" s="50"/>
      <c r="H55" s="51"/>
    </row>
    <row r="56" spans="1:36" x14ac:dyDescent="0.25">
      <c r="A56" s="47"/>
      <c r="B56" s="48"/>
      <c r="C56" s="49"/>
      <c r="D56" s="49"/>
      <c r="E56" s="49"/>
      <c r="F56" s="49"/>
      <c r="G56" s="50"/>
      <c r="H56" s="51"/>
    </row>
    <row r="57" spans="1:36" x14ac:dyDescent="0.25">
      <c r="A57" s="47"/>
      <c r="B57" s="48"/>
      <c r="C57" s="49"/>
      <c r="D57" s="49"/>
      <c r="E57" s="49"/>
      <c r="F57" s="49"/>
      <c r="G57" s="50"/>
      <c r="H57" s="51"/>
    </row>
    <row r="58" spans="1:36" x14ac:dyDescent="0.25">
      <c r="A58" s="47"/>
      <c r="B58" s="48"/>
      <c r="C58" s="49"/>
      <c r="D58" s="49"/>
      <c r="E58" s="49"/>
      <c r="F58" s="49"/>
      <c r="G58" s="50"/>
      <c r="H58" s="51"/>
    </row>
    <row r="59" spans="1:36" x14ac:dyDescent="0.25">
      <c r="A59" s="47"/>
      <c r="B59" s="48"/>
      <c r="C59" s="49"/>
      <c r="D59" s="49"/>
      <c r="E59" s="49"/>
      <c r="F59" s="49"/>
      <c r="G59" s="50"/>
      <c r="H59" s="51"/>
    </row>
    <row r="60" spans="1:36"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5">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x14ac:dyDescent="0.25">
      <c r="A62" s="54" t="str">
        <f>+Innhold!B124</f>
        <v>Skadestatistikk for landbasert forsikring 1. kvartal 2017</v>
      </c>
      <c r="H62" s="194"/>
      <c r="I62" s="54" t="str">
        <f>+Innhold!B124</f>
        <v>Skadestatistikk for landbasert forsikring 1. kvartal 2017</v>
      </c>
      <c r="O62" s="194"/>
      <c r="P62" s="54" t="str">
        <f>+Innhold!B124</f>
        <v>Skadestatistikk for landbasert forsikring 1. kvartal 2017</v>
      </c>
      <c r="V62" s="194"/>
      <c r="W62" s="54" t="str">
        <f>+Innhold!B124</f>
        <v>Skadestatistikk for landbasert forsikring 1. kvartal 2017</v>
      </c>
      <c r="AC62" s="194"/>
      <c r="AD62" s="54" t="str">
        <f>+Innhold!B124</f>
        <v>Skadestatistikk for landbasert forsikring 1. kvartal 2017</v>
      </c>
      <c r="AJ62" s="194"/>
    </row>
    <row r="66" spans="1:30" x14ac:dyDescent="0.25">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row>
    <row r="67" spans="1:30" ht="12.75" customHeight="1" x14ac:dyDescent="0.25">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row>
    <row r="68" spans="1:30" ht="12.75" customHeight="1" x14ac:dyDescent="0.25">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row>
    <row r="69" spans="1:30" x14ac:dyDescent="0.25">
      <c r="A69" s="166" t="s">
        <v>184</v>
      </c>
      <c r="B69" s="167"/>
      <c r="C69" s="167"/>
      <c r="D69" s="167" t="s">
        <v>74</v>
      </c>
      <c r="E69" s="167"/>
      <c r="F69" s="167"/>
      <c r="G69" s="167"/>
      <c r="H69" s="166"/>
      <c r="I69" s="168">
        <f>144.8</f>
        <v>144.80000000000001</v>
      </c>
      <c r="J69" s="169" t="s">
        <v>235</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row>
    <row r="70" spans="1:30" x14ac:dyDescent="0.25">
      <c r="A70" s="167" t="s">
        <v>75</v>
      </c>
      <c r="B70" s="167" t="s">
        <v>76</v>
      </c>
      <c r="C70" s="167" t="s">
        <v>26</v>
      </c>
      <c r="D70" s="167" t="s">
        <v>77</v>
      </c>
      <c r="E70" s="167"/>
      <c r="F70" s="167"/>
      <c r="G70" s="167"/>
      <c r="H70" s="164"/>
      <c r="I70" s="170" t="s">
        <v>160</v>
      </c>
      <c r="J70" s="164" t="s">
        <v>234</v>
      </c>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2015</v>
      </c>
      <c r="Y70" s="171" t="str">
        <f>+'Tab3'!D6</f>
        <v>2016</v>
      </c>
      <c r="Z70" s="171" t="str">
        <f>+'Tab3'!E6</f>
        <v>2017</v>
      </c>
      <c r="AA70" s="164"/>
      <c r="AB70" s="164"/>
      <c r="AC70" s="164"/>
      <c r="AD70" s="164"/>
    </row>
    <row r="71" spans="1:30" x14ac:dyDescent="0.25">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217.73828996282532</v>
      </c>
      <c r="O71" s="164"/>
      <c r="P71" s="164"/>
      <c r="Q71" s="164"/>
      <c r="R71" s="164"/>
      <c r="S71" s="164"/>
      <c r="T71" s="164"/>
      <c r="U71" s="164"/>
      <c r="V71" s="167"/>
      <c r="W71" s="167"/>
      <c r="X71" s="167"/>
      <c r="Y71" s="167"/>
      <c r="Z71" s="167"/>
      <c r="AA71" s="164"/>
      <c r="AB71" s="164"/>
      <c r="AC71" s="164"/>
      <c r="AD71" s="164"/>
    </row>
    <row r="72" spans="1:30" x14ac:dyDescent="0.25">
      <c r="A72" s="167">
        <v>2</v>
      </c>
      <c r="B72" s="167"/>
      <c r="C72" s="167">
        <v>78.8</v>
      </c>
      <c r="D72" s="167">
        <v>61.3</v>
      </c>
      <c r="E72" s="167"/>
      <c r="F72" s="167"/>
      <c r="G72" s="167"/>
      <c r="H72" s="164"/>
      <c r="I72" s="172">
        <v>54.7</v>
      </c>
      <c r="J72" s="164">
        <v>2</v>
      </c>
      <c r="K72" s="164"/>
      <c r="L72" s="173">
        <v>11120</v>
      </c>
      <c r="M72" s="172">
        <v>68.900000000000006</v>
      </c>
      <c r="N72" s="172">
        <f t="shared" si="0"/>
        <v>182.38976234003661</v>
      </c>
      <c r="O72" s="164"/>
      <c r="P72" s="164"/>
      <c r="Q72" s="164"/>
      <c r="R72" s="164"/>
      <c r="S72" s="164"/>
      <c r="T72" s="164"/>
      <c r="U72" s="164"/>
      <c r="V72" s="167" t="s">
        <v>26</v>
      </c>
      <c r="W72" s="167"/>
      <c r="X72" s="174">
        <f>IF('Tab6'!C36="",'Tab6'!C35,'Tab6'!C36)</f>
        <v>6678.7100736089997</v>
      </c>
      <c r="Y72" s="174">
        <f>IF('Tab6'!D36="",'Tab6'!D35,'Tab6'!D36)</f>
        <v>6855.4397291160003</v>
      </c>
      <c r="Z72" s="174">
        <f>IF('Tab6'!E36="",'Tab6'!E35,'Tab6'!E36)</f>
        <v>7089.2407625659998</v>
      </c>
      <c r="AA72" s="164"/>
      <c r="AB72" s="164"/>
      <c r="AC72" s="164"/>
      <c r="AD72" s="164"/>
    </row>
    <row r="73" spans="1:30" x14ac:dyDescent="0.25">
      <c r="A73" s="167">
        <v>3</v>
      </c>
      <c r="B73" s="167"/>
      <c r="C73" s="167">
        <v>84.8</v>
      </c>
      <c r="D73" s="167">
        <v>63</v>
      </c>
      <c r="E73" s="167"/>
      <c r="F73" s="167"/>
      <c r="G73" s="167"/>
      <c r="H73" s="164"/>
      <c r="I73" s="172">
        <v>55.3</v>
      </c>
      <c r="J73" s="164">
        <v>3</v>
      </c>
      <c r="K73" s="164"/>
      <c r="L73" s="173">
        <v>11918</v>
      </c>
      <c r="M73" s="172">
        <v>63.7</v>
      </c>
      <c r="N73" s="172">
        <f t="shared" si="0"/>
        <v>166.7949367088608</v>
      </c>
      <c r="O73" s="164"/>
      <c r="P73" s="164"/>
      <c r="Q73" s="164"/>
      <c r="R73" s="164"/>
      <c r="S73" s="164"/>
      <c r="T73" s="164"/>
      <c r="U73" s="164"/>
      <c r="V73" s="167"/>
      <c r="W73" s="167"/>
      <c r="X73" s="174"/>
      <c r="Y73" s="174"/>
      <c r="Z73" s="174"/>
      <c r="AA73" s="164"/>
      <c r="AB73" s="164"/>
      <c r="AC73" s="164"/>
      <c r="AD73" s="164"/>
    </row>
    <row r="74" spans="1:30" x14ac:dyDescent="0.25">
      <c r="A74" s="167">
        <v>4</v>
      </c>
      <c r="B74" s="167"/>
      <c r="C74" s="167">
        <v>91.2</v>
      </c>
      <c r="D74" s="167">
        <v>70.8</v>
      </c>
      <c r="E74" s="167"/>
      <c r="F74" s="167"/>
      <c r="G74" s="167"/>
      <c r="H74" s="164"/>
      <c r="I74" s="172">
        <v>56.2</v>
      </c>
      <c r="J74" s="164">
        <v>4</v>
      </c>
      <c r="K74" s="164"/>
      <c r="L74" s="173">
        <v>11905</v>
      </c>
      <c r="M74" s="172">
        <v>79.3</v>
      </c>
      <c r="N74" s="172">
        <f t="shared" si="0"/>
        <v>204.31743772241992</v>
      </c>
      <c r="O74" s="164"/>
      <c r="P74" s="164"/>
      <c r="Q74" s="164"/>
      <c r="R74" s="164"/>
      <c r="S74" s="164"/>
      <c r="T74" s="164"/>
      <c r="U74" s="164"/>
      <c r="V74" s="167" t="s">
        <v>63</v>
      </c>
      <c r="W74" s="167"/>
      <c r="X74" s="174">
        <f>IF('Tab6'!C36="",'Tab6'!C45+'Tab6'!C47,'Tab6'!C46+'Tab6'!C48)</f>
        <v>122.770481187</v>
      </c>
      <c r="Y74" s="174">
        <f>IF('Tab6'!D36="",'Tab6'!D45+'Tab6'!D47,'Tab6'!D46+'Tab6'!D48)</f>
        <v>95.491190571000004</v>
      </c>
      <c r="Z74" s="174">
        <f>IF('Tab6'!E36="",'Tab6'!E45+'Tab6'!E47,'Tab6'!E46+'Tab6'!E48)</f>
        <v>92.777836121000007</v>
      </c>
      <c r="AA74" s="164"/>
      <c r="AB74" s="164"/>
      <c r="AC74" s="164"/>
      <c r="AD74" s="164"/>
    </row>
    <row r="75" spans="1:30" x14ac:dyDescent="0.25">
      <c r="A75" s="167">
        <v>1</v>
      </c>
      <c r="B75" s="167">
        <v>1984</v>
      </c>
      <c r="C75" s="167">
        <v>112.2</v>
      </c>
      <c r="D75" s="167">
        <v>90.4</v>
      </c>
      <c r="E75" s="167"/>
      <c r="F75" s="167"/>
      <c r="G75" s="167"/>
      <c r="H75" s="164"/>
      <c r="I75" s="172">
        <v>57.3</v>
      </c>
      <c r="J75" s="164">
        <v>1</v>
      </c>
      <c r="K75" s="164">
        <v>1984</v>
      </c>
      <c r="L75" s="173">
        <v>13205</v>
      </c>
      <c r="M75" s="172">
        <v>86.7</v>
      </c>
      <c r="N75" s="172">
        <f t="shared" si="0"/>
        <v>219.09528795811522</v>
      </c>
      <c r="O75" s="164"/>
      <c r="P75" s="164"/>
      <c r="Q75" s="164"/>
      <c r="R75" s="164"/>
      <c r="S75" s="164"/>
      <c r="T75" s="164"/>
      <c r="U75" s="164"/>
      <c r="V75" s="167" t="s">
        <v>39</v>
      </c>
      <c r="W75" s="167"/>
      <c r="X75" s="174">
        <f>IF('Tab6'!C36="",'Tab6'!C49,'Tab6'!C50)</f>
        <v>761.78507246900006</v>
      </c>
      <c r="Y75" s="174">
        <f>IF('Tab6'!D36="",'Tab6'!D49,'Tab6'!D50)</f>
        <v>800.29901959899996</v>
      </c>
      <c r="Z75" s="174">
        <f>IF('Tab6'!E36="",'Tab6'!E49,'Tab6'!E50)</f>
        <v>835.24716621200002</v>
      </c>
      <c r="AA75" s="164"/>
      <c r="AB75" s="164"/>
      <c r="AC75" s="164"/>
      <c r="AD75" s="164"/>
    </row>
    <row r="76" spans="1:30" x14ac:dyDescent="0.25">
      <c r="A76" s="167">
        <v>2</v>
      </c>
      <c r="B76" s="167"/>
      <c r="C76" s="167">
        <v>81.8</v>
      </c>
      <c r="D76" s="167">
        <v>64.400000000000006</v>
      </c>
      <c r="E76" s="167"/>
      <c r="F76" s="167"/>
      <c r="G76" s="167"/>
      <c r="H76" s="164"/>
      <c r="I76" s="172">
        <v>58.2</v>
      </c>
      <c r="J76" s="164">
        <v>2</v>
      </c>
      <c r="K76" s="164"/>
      <c r="L76" s="173">
        <v>12453</v>
      </c>
      <c r="M76" s="172">
        <v>83.3</v>
      </c>
      <c r="N76" s="172">
        <f t="shared" si="0"/>
        <v>207.24810996563573</v>
      </c>
      <c r="O76" s="164"/>
      <c r="P76" s="164"/>
      <c r="Q76" s="164"/>
      <c r="R76" s="164"/>
      <c r="S76" s="164"/>
      <c r="T76" s="164"/>
      <c r="U76" s="164"/>
      <c r="V76" s="167" t="s">
        <v>18</v>
      </c>
      <c r="W76" s="167"/>
      <c r="X76" s="174">
        <f>IF('Tab6'!C36="",'Tab6'!C43,'Tab6'!C44)</f>
        <v>100.37597523399999</v>
      </c>
      <c r="Y76" s="174">
        <f>IF('Tab6'!D36="",'Tab6'!D43,'Tab6'!D44)</f>
        <v>100.954190002</v>
      </c>
      <c r="Z76" s="174">
        <f>IF('Tab6'!E36="",'Tab6'!E43,'Tab6'!E44)</f>
        <v>121.011253078</v>
      </c>
      <c r="AA76" s="164"/>
      <c r="AB76" s="164"/>
      <c r="AC76" s="164"/>
      <c r="AD76" s="164"/>
    </row>
    <row r="77" spans="1:30" x14ac:dyDescent="0.25">
      <c r="A77" s="167">
        <v>3</v>
      </c>
      <c r="B77" s="167"/>
      <c r="C77" s="167">
        <v>90.4</v>
      </c>
      <c r="D77" s="167">
        <v>71.099999999999994</v>
      </c>
      <c r="E77" s="167"/>
      <c r="F77" s="167"/>
      <c r="G77" s="167"/>
      <c r="H77" s="164"/>
      <c r="I77" s="172">
        <v>58.7</v>
      </c>
      <c r="J77" s="164">
        <v>3</v>
      </c>
      <c r="K77" s="164"/>
      <c r="L77" s="173">
        <v>12278</v>
      </c>
      <c r="M77" s="172">
        <v>83.3</v>
      </c>
      <c r="N77" s="172">
        <f t="shared" si="0"/>
        <v>205.48279386712096</v>
      </c>
      <c r="O77" s="164"/>
      <c r="P77" s="164"/>
      <c r="Q77" s="164"/>
      <c r="R77" s="164"/>
      <c r="S77" s="164"/>
      <c r="T77" s="164"/>
      <c r="U77" s="164"/>
      <c r="V77" s="167" t="s">
        <v>82</v>
      </c>
      <c r="W77" s="167"/>
      <c r="X77" s="174">
        <f>IF('Tab6'!C36="",'Tab6'!C37+'Tab6'!C39,'Tab6'!C38+'Tab6'!C40)</f>
        <v>962.65006905600001</v>
      </c>
      <c r="Y77" s="174">
        <f>IF('Tab6'!D36="",'Tab6'!D37+'Tab6'!D39,'Tab6'!D38+'Tab6'!D40)</f>
        <v>817.20408244999999</v>
      </c>
      <c r="Z77" s="174">
        <f>IF('Tab6'!E36="",'Tab6'!E37+'Tab6'!E39,'Tab6'!E38+'Tab6'!E40)</f>
        <v>749.95290982799997</v>
      </c>
      <c r="AA77" s="164"/>
      <c r="AB77" s="164"/>
      <c r="AC77" s="164"/>
      <c r="AD77" s="164"/>
    </row>
    <row r="78" spans="1:30" x14ac:dyDescent="0.25">
      <c r="A78" s="167">
        <v>4</v>
      </c>
      <c r="B78" s="167"/>
      <c r="C78" s="167">
        <v>92.9</v>
      </c>
      <c r="D78" s="167">
        <v>73.900000000000006</v>
      </c>
      <c r="E78" s="167"/>
      <c r="F78" s="167"/>
      <c r="G78" s="167"/>
      <c r="H78" s="164"/>
      <c r="I78" s="172">
        <v>59.6</v>
      </c>
      <c r="J78" s="164">
        <v>4</v>
      </c>
      <c r="K78" s="164"/>
      <c r="L78" s="173">
        <v>11449</v>
      </c>
      <c r="M78" s="172">
        <v>94.6</v>
      </c>
      <c r="N78" s="172">
        <f t="shared" si="0"/>
        <v>229.83355704697985</v>
      </c>
      <c r="O78" s="164"/>
      <c r="P78" s="164"/>
      <c r="Q78" s="164"/>
      <c r="R78" s="164"/>
      <c r="S78" s="164"/>
      <c r="T78" s="164"/>
      <c r="U78" s="164"/>
      <c r="V78" s="167" t="s">
        <v>83</v>
      </c>
      <c r="W78" s="167"/>
      <c r="X78" s="175">
        <f>X72-X77-X76-X75-X74</f>
        <v>4731.1284756630002</v>
      </c>
      <c r="Y78" s="175">
        <f>Y72-Y77-Y76-Y75-Y74</f>
        <v>5041.4912464940007</v>
      </c>
      <c r="Z78" s="175">
        <f>Z72-Z77-Z76-Z75-Z74</f>
        <v>5290.2515973270001</v>
      </c>
      <c r="AA78" s="164"/>
      <c r="AB78" s="164"/>
      <c r="AC78" s="164"/>
      <c r="AD78" s="164"/>
    </row>
    <row r="79" spans="1:30" x14ac:dyDescent="0.25">
      <c r="A79" s="167">
        <v>1</v>
      </c>
      <c r="B79" s="167">
        <v>1985</v>
      </c>
      <c r="C79" s="167">
        <v>123.4</v>
      </c>
      <c r="D79" s="167">
        <v>100.8</v>
      </c>
      <c r="E79" s="167"/>
      <c r="F79" s="167"/>
      <c r="G79" s="167"/>
      <c r="H79" s="164"/>
      <c r="I79" s="172">
        <v>60.4</v>
      </c>
      <c r="J79" s="164">
        <v>1</v>
      </c>
      <c r="K79" s="164">
        <v>1985</v>
      </c>
      <c r="L79" s="173">
        <v>16918</v>
      </c>
      <c r="M79" s="172">
        <v>103.6</v>
      </c>
      <c r="N79" s="172">
        <f t="shared" si="0"/>
        <v>248.3655629139073</v>
      </c>
      <c r="O79" s="164"/>
      <c r="P79" s="164"/>
      <c r="Q79" s="164"/>
      <c r="R79" s="164"/>
      <c r="S79" s="164"/>
      <c r="T79" s="164"/>
      <c r="U79" s="164"/>
      <c r="V79" s="167"/>
      <c r="W79" s="167"/>
      <c r="X79" s="167"/>
      <c r="Y79" s="167"/>
      <c r="Z79" s="167"/>
      <c r="AA79" s="164"/>
      <c r="AB79" s="164"/>
      <c r="AC79" s="164"/>
      <c r="AD79" s="164"/>
    </row>
    <row r="80" spans="1:30" x14ac:dyDescent="0.25">
      <c r="A80" s="167">
        <v>2</v>
      </c>
      <c r="B80" s="167"/>
      <c r="C80" s="167">
        <v>102</v>
      </c>
      <c r="D80" s="167">
        <v>81.099999999999994</v>
      </c>
      <c r="E80" s="167"/>
      <c r="F80" s="167"/>
      <c r="G80" s="167"/>
      <c r="H80" s="164"/>
      <c r="I80" s="172">
        <v>61.5</v>
      </c>
      <c r="J80" s="164">
        <v>2</v>
      </c>
      <c r="K80" s="164"/>
      <c r="L80" s="173">
        <v>14237</v>
      </c>
      <c r="M80" s="172">
        <v>115.3</v>
      </c>
      <c r="N80" s="172">
        <f t="shared" si="0"/>
        <v>271.47056910569108</v>
      </c>
      <c r="O80" s="164"/>
      <c r="P80" s="164"/>
      <c r="Q80" s="164"/>
      <c r="R80" s="164"/>
      <c r="S80" s="164"/>
      <c r="T80" s="164"/>
      <c r="U80" s="164"/>
      <c r="V80" s="166" t="s">
        <v>163</v>
      </c>
      <c r="W80" s="167"/>
      <c r="X80" s="167"/>
      <c r="Y80" s="167"/>
      <c r="Z80" s="164"/>
      <c r="AA80" s="164"/>
      <c r="AB80" s="164"/>
      <c r="AC80" s="164"/>
      <c r="AD80" s="164"/>
    </row>
    <row r="81" spans="1:30" x14ac:dyDescent="0.25">
      <c r="A81" s="167">
        <v>3</v>
      </c>
      <c r="B81" s="167"/>
      <c r="C81" s="167">
        <v>108.4</v>
      </c>
      <c r="D81" s="167">
        <v>86</v>
      </c>
      <c r="E81" s="167"/>
      <c r="F81" s="167"/>
      <c r="G81" s="167"/>
      <c r="H81" s="164"/>
      <c r="I81" s="172">
        <v>62</v>
      </c>
      <c r="J81" s="164">
        <v>3</v>
      </c>
      <c r="K81" s="164"/>
      <c r="L81" s="173">
        <v>14329</v>
      </c>
      <c r="M81" s="172">
        <v>103</v>
      </c>
      <c r="N81" s="172">
        <f t="shared" si="0"/>
        <v>240.55483870967745</v>
      </c>
      <c r="O81" s="164"/>
      <c r="P81" s="164"/>
      <c r="Q81" s="164"/>
      <c r="R81" s="164"/>
      <c r="S81" s="164"/>
      <c r="T81" s="164"/>
      <c r="U81" s="164"/>
      <c r="V81" s="167"/>
      <c r="W81" s="167"/>
      <c r="X81" s="167"/>
      <c r="Y81" s="167"/>
      <c r="Z81" s="164"/>
      <c r="AA81" s="164"/>
      <c r="AB81" s="164"/>
      <c r="AC81" s="164"/>
      <c r="AD81" s="164"/>
    </row>
    <row r="82" spans="1:30" x14ac:dyDescent="0.25">
      <c r="A82" s="167">
        <v>4</v>
      </c>
      <c r="B82" s="167"/>
      <c r="C82" s="167">
        <v>109.6</v>
      </c>
      <c r="D82" s="167">
        <v>87.1</v>
      </c>
      <c r="E82" s="167"/>
      <c r="F82" s="167"/>
      <c r="G82" s="167"/>
      <c r="H82" s="164"/>
      <c r="I82" s="172">
        <v>63</v>
      </c>
      <c r="J82" s="164">
        <v>4</v>
      </c>
      <c r="K82" s="164"/>
      <c r="L82" s="173">
        <v>13060</v>
      </c>
      <c r="M82" s="172">
        <v>118.7</v>
      </c>
      <c r="N82" s="172">
        <f t="shared" si="0"/>
        <v>272.82158730158733</v>
      </c>
      <c r="O82" s="164"/>
      <c r="P82" s="164"/>
      <c r="Q82" s="164"/>
      <c r="R82" s="164"/>
      <c r="S82" s="164"/>
      <c r="T82" s="164"/>
      <c r="U82" s="164"/>
      <c r="V82" s="167"/>
      <c r="W82" s="171" t="str">
        <f>+'Tab4'!C6</f>
        <v>2015</v>
      </c>
      <c r="X82" s="171" t="str">
        <f>+'Tab4'!D6</f>
        <v>2016</v>
      </c>
      <c r="Y82" s="171" t="str">
        <f>+'Tab4'!E6</f>
        <v>2017</v>
      </c>
      <c r="Z82" s="164"/>
      <c r="AA82" s="164"/>
      <c r="AB82" s="164"/>
      <c r="AC82" s="164"/>
      <c r="AD82" s="164"/>
    </row>
    <row r="83" spans="1:30" x14ac:dyDescent="0.25">
      <c r="A83" s="167">
        <v>1</v>
      </c>
      <c r="B83" s="167">
        <v>1986</v>
      </c>
      <c r="C83" s="167">
        <v>141</v>
      </c>
      <c r="D83" s="167">
        <v>115.2</v>
      </c>
      <c r="E83" s="167"/>
      <c r="F83" s="167"/>
      <c r="G83" s="167"/>
      <c r="H83" s="164"/>
      <c r="I83" s="172">
        <v>64</v>
      </c>
      <c r="J83" s="164">
        <v>1</v>
      </c>
      <c r="K83" s="164">
        <v>1986</v>
      </c>
      <c r="L83" s="173">
        <v>14314</v>
      </c>
      <c r="M83" s="172">
        <v>111.8</v>
      </c>
      <c r="N83" s="172">
        <f t="shared" si="0"/>
        <v>252.94750000000002</v>
      </c>
      <c r="O83" s="164"/>
      <c r="P83" s="164"/>
      <c r="Q83" s="164"/>
      <c r="R83" s="164"/>
      <c r="S83" s="164"/>
      <c r="T83" s="164"/>
      <c r="U83" s="164"/>
      <c r="V83" s="167" t="s">
        <v>84</v>
      </c>
      <c r="W83" s="174">
        <f>IF('Tab4'!C14="",'Tab4'!C13,'Tab4'!C14)</f>
        <v>3306.1813925329998</v>
      </c>
      <c r="X83" s="174">
        <f>IF('Tab4'!D14="",'Tab4'!D13,'Tab4'!D14)</f>
        <v>3395.008061944</v>
      </c>
      <c r="Y83" s="174">
        <f>IF('Tab4'!E14="",'Tab4'!E13,'Tab4'!E14)</f>
        <v>3523.3386332619998</v>
      </c>
      <c r="Z83" s="164"/>
      <c r="AA83" s="164"/>
      <c r="AB83" s="164"/>
      <c r="AC83" s="164"/>
      <c r="AD83" s="164"/>
    </row>
    <row r="84" spans="1:30" x14ac:dyDescent="0.25">
      <c r="A84" s="167">
        <v>2</v>
      </c>
      <c r="B84" s="167"/>
      <c r="C84" s="167">
        <v>120.5</v>
      </c>
      <c r="D84" s="167">
        <v>93.2</v>
      </c>
      <c r="E84" s="167"/>
      <c r="F84" s="167"/>
      <c r="G84" s="167"/>
      <c r="H84" s="164"/>
      <c r="I84" s="172">
        <v>65</v>
      </c>
      <c r="J84" s="164">
        <v>2</v>
      </c>
      <c r="K84" s="164"/>
      <c r="L84" s="173">
        <v>13505</v>
      </c>
      <c r="M84" s="172">
        <v>121.5</v>
      </c>
      <c r="N84" s="172">
        <f t="shared" si="0"/>
        <v>270.66461538461539</v>
      </c>
      <c r="O84" s="164"/>
      <c r="P84" s="164"/>
      <c r="Q84" s="164"/>
      <c r="R84" s="164"/>
      <c r="S84" s="164"/>
      <c r="T84" s="164"/>
      <c r="U84" s="164"/>
      <c r="V84" s="167" t="s">
        <v>170</v>
      </c>
      <c r="W84" s="174">
        <f>IF('Tab4'!C16="",'Tab4'!C15,'Tab4'!C16)</f>
        <v>2701.945756992</v>
      </c>
      <c r="X84" s="174">
        <f>IF('Tab4'!D16="",'Tab4'!D15,'Tab4'!D16)</f>
        <v>2460.811699936</v>
      </c>
      <c r="Y84" s="174">
        <f>IF('Tab4'!E16="",'Tab4'!E15,'Tab4'!E16)</f>
        <v>2985.487429965</v>
      </c>
      <c r="Z84" s="164"/>
      <c r="AA84" s="164"/>
      <c r="AB84" s="164"/>
      <c r="AC84" s="164"/>
      <c r="AD84" s="164"/>
    </row>
    <row r="85" spans="1:30" x14ac:dyDescent="0.25">
      <c r="A85" s="167">
        <v>3</v>
      </c>
      <c r="B85" s="167"/>
      <c r="C85" s="167">
        <v>115.7</v>
      </c>
      <c r="D85" s="167">
        <v>91.1</v>
      </c>
      <c r="E85" s="167"/>
      <c r="F85" s="167"/>
      <c r="G85" s="167"/>
      <c r="H85" s="164"/>
      <c r="I85" s="172">
        <v>67</v>
      </c>
      <c r="J85" s="164">
        <v>3</v>
      </c>
      <c r="K85" s="164"/>
      <c r="L85" s="173">
        <v>12132</v>
      </c>
      <c r="M85" s="172">
        <v>100.8</v>
      </c>
      <c r="N85" s="172">
        <f t="shared" si="0"/>
        <v>217.84835820895523</v>
      </c>
      <c r="O85" s="164"/>
      <c r="P85" s="164"/>
      <c r="Q85" s="164"/>
      <c r="R85" s="164"/>
      <c r="S85" s="164"/>
      <c r="T85" s="164"/>
      <c r="U85" s="164"/>
      <c r="V85" s="167" t="s">
        <v>7</v>
      </c>
      <c r="W85" s="174">
        <f>IF('Tab4'!C18="",'Tab4'!C17,'Tab4'!C18)</f>
        <v>1149.4538215069999</v>
      </c>
      <c r="X85" s="174">
        <f>IF('Tab4'!D18="",'Tab4'!D17,'Tab4'!D18)</f>
        <v>1005.193879384</v>
      </c>
      <c r="Y85" s="174">
        <f>IF('Tab4'!E18="",'Tab4'!E17,'Tab4'!E18)</f>
        <v>1025.8261380930001</v>
      </c>
      <c r="Z85" s="164"/>
      <c r="AA85" s="164"/>
      <c r="AB85" s="164"/>
      <c r="AC85" s="164"/>
      <c r="AD85" s="164"/>
    </row>
    <row r="86" spans="1:30" x14ac:dyDescent="0.25">
      <c r="A86" s="167">
        <v>4</v>
      </c>
      <c r="B86" s="167"/>
      <c r="C86" s="167">
        <v>114.4</v>
      </c>
      <c r="D86" s="167">
        <v>90.8</v>
      </c>
      <c r="E86" s="167"/>
      <c r="F86" s="167"/>
      <c r="G86" s="167"/>
      <c r="H86" s="164"/>
      <c r="I86" s="172">
        <v>68.5</v>
      </c>
      <c r="J86" s="164">
        <v>4</v>
      </c>
      <c r="K86" s="164"/>
      <c r="L86" s="173">
        <v>11763</v>
      </c>
      <c r="M86" s="172">
        <v>120.6</v>
      </c>
      <c r="N86" s="172">
        <f t="shared" si="0"/>
        <v>254.93255474452556</v>
      </c>
      <c r="O86" s="164"/>
      <c r="P86" s="164"/>
      <c r="Q86" s="164"/>
      <c r="R86" s="164"/>
      <c r="S86" s="164"/>
      <c r="T86" s="164"/>
      <c r="U86" s="164"/>
      <c r="V86" s="164" t="s">
        <v>8</v>
      </c>
      <c r="W86" s="174">
        <f>IF('Tab4'!C20="",'Tab4'!C19,'Tab4'!C20)</f>
        <v>1024.114442474</v>
      </c>
      <c r="X86" s="174">
        <f>IF('Tab4'!D20="",'Tab4'!D19,'Tab4'!D20)</f>
        <v>1159.859386956</v>
      </c>
      <c r="Y86" s="174">
        <f>IF('Tab4'!E20="",'Tab4'!E19,'Tab4'!E20)</f>
        <v>908.11823416300001</v>
      </c>
      <c r="Z86" s="164"/>
      <c r="AA86" s="164"/>
      <c r="AB86" s="164"/>
      <c r="AC86" s="164"/>
      <c r="AD86" s="164"/>
    </row>
    <row r="87" spans="1:30" x14ac:dyDescent="0.25">
      <c r="A87" s="167">
        <v>1</v>
      </c>
      <c r="B87" s="167">
        <v>1987</v>
      </c>
      <c r="C87" s="167">
        <v>152.19999999999999</v>
      </c>
      <c r="D87" s="167">
        <v>121.3</v>
      </c>
      <c r="E87" s="167"/>
      <c r="F87" s="167"/>
      <c r="G87" s="167"/>
      <c r="H87" s="164"/>
      <c r="I87" s="172">
        <v>70.5</v>
      </c>
      <c r="J87" s="164">
        <v>1</v>
      </c>
      <c r="K87" s="164">
        <v>1987</v>
      </c>
      <c r="L87" s="173">
        <v>17280</v>
      </c>
      <c r="M87" s="172">
        <v>135.6</v>
      </c>
      <c r="N87" s="172">
        <f t="shared" si="0"/>
        <v>278.50893617021279</v>
      </c>
      <c r="O87" s="164"/>
      <c r="P87" s="164"/>
      <c r="Q87" s="164"/>
      <c r="R87" s="164"/>
      <c r="S87" s="164"/>
      <c r="T87" s="164"/>
      <c r="U87" s="164"/>
      <c r="V87" s="167" t="s">
        <v>9</v>
      </c>
      <c r="W87" s="174">
        <f>IF('Tab4'!C20="",'Tab4'!C21,'Tab4'!C22)</f>
        <v>320.22656303700001</v>
      </c>
      <c r="X87" s="174">
        <f>IF('Tab4'!D20="",'Tab4'!D21,'Tab4'!D22)</f>
        <v>289.64428472700001</v>
      </c>
      <c r="Y87" s="174">
        <f>IF('Tab4'!E20="",'Tab4'!E21,'Tab4'!E22)</f>
        <v>259.13745973699997</v>
      </c>
      <c r="Z87" s="164"/>
      <c r="AA87" s="164"/>
      <c r="AB87" s="164"/>
      <c r="AC87" s="164"/>
      <c r="AD87" s="164"/>
    </row>
    <row r="88" spans="1:30" x14ac:dyDescent="0.25">
      <c r="A88" s="167">
        <v>2</v>
      </c>
      <c r="B88" s="167"/>
      <c r="C88" s="167">
        <v>109.2</v>
      </c>
      <c r="D88" s="167">
        <v>86.1</v>
      </c>
      <c r="E88" s="167"/>
      <c r="F88" s="167"/>
      <c r="G88" s="167"/>
      <c r="H88" s="164"/>
      <c r="I88" s="172">
        <v>71.599999999999994</v>
      </c>
      <c r="J88" s="164">
        <v>2</v>
      </c>
      <c r="K88" s="164"/>
      <c r="L88" s="173">
        <v>12241</v>
      </c>
      <c r="M88" s="172">
        <v>135.9</v>
      </c>
      <c r="N88" s="172">
        <f t="shared" si="0"/>
        <v>274.83687150837994</v>
      </c>
      <c r="O88" s="164"/>
      <c r="P88" s="164"/>
      <c r="Q88" s="164"/>
      <c r="R88" s="164"/>
      <c r="S88" s="164"/>
      <c r="T88" s="164"/>
      <c r="U88" s="164"/>
      <c r="V88" s="167" t="s">
        <v>10</v>
      </c>
      <c r="W88" s="174">
        <f>IF('Tab4'!C22="",'Tab4'!C29,'Tab4'!C30)</f>
        <v>1003.720588701</v>
      </c>
      <c r="X88" s="174">
        <f>IF('Tab4'!D22="",'Tab4'!D29,'Tab4'!D30)</f>
        <v>1054.3515800069999</v>
      </c>
      <c r="Y88" s="174">
        <f>IF('Tab4'!E22="",'Tab4'!E29,'Tab4'!E30)</f>
        <v>1010.191873648</v>
      </c>
      <c r="Z88" s="164"/>
      <c r="AA88" s="164"/>
      <c r="AB88" s="164"/>
      <c r="AC88" s="164"/>
      <c r="AD88" s="164"/>
    </row>
    <row r="89" spans="1:30" x14ac:dyDescent="0.25">
      <c r="A89" s="167">
        <v>3</v>
      </c>
      <c r="B89" s="167"/>
      <c r="C89" s="167">
        <v>110.1</v>
      </c>
      <c r="D89" s="167">
        <v>87.3</v>
      </c>
      <c r="E89" s="167"/>
      <c r="F89" s="167"/>
      <c r="G89" s="167"/>
      <c r="H89" s="164"/>
      <c r="I89" s="172">
        <v>72.3</v>
      </c>
      <c r="J89" s="164">
        <v>3</v>
      </c>
      <c r="K89" s="164"/>
      <c r="L89" s="173">
        <v>11506</v>
      </c>
      <c r="M89" s="172">
        <v>112.3</v>
      </c>
      <c r="N89" s="172">
        <f t="shared" si="0"/>
        <v>224.9106500691563</v>
      </c>
      <c r="O89" s="164"/>
      <c r="P89" s="164"/>
      <c r="Q89" s="164"/>
      <c r="R89" s="164"/>
      <c r="S89" s="164"/>
      <c r="T89" s="164"/>
      <c r="U89" s="164"/>
      <c r="V89" s="167" t="s">
        <v>11</v>
      </c>
      <c r="W89" s="174">
        <f>IF('Tab4'!C30="",'Tab4'!C31,'Tab4'!C32)</f>
        <v>233.82959979200001</v>
      </c>
      <c r="X89" s="174">
        <f>IF('Tab4'!D30="",'Tab4'!D31,'Tab4'!D32)</f>
        <v>182.68802268300001</v>
      </c>
      <c r="Y89" s="174">
        <f>IF('Tab4'!E30="",'Tab4'!E31,'Tab4'!E32)</f>
        <v>194.09698577200001</v>
      </c>
      <c r="Z89" s="164"/>
      <c r="AA89" s="164"/>
      <c r="AB89" s="164"/>
      <c r="AC89" s="164"/>
      <c r="AD89" s="164"/>
    </row>
    <row r="90" spans="1:30" x14ac:dyDescent="0.25">
      <c r="A90" s="167">
        <v>4</v>
      </c>
      <c r="B90" s="167"/>
      <c r="C90" s="167">
        <v>112</v>
      </c>
      <c r="D90" s="167">
        <v>89.8</v>
      </c>
      <c r="E90" s="167"/>
      <c r="F90" s="167"/>
      <c r="G90" s="167"/>
      <c r="H90" s="164"/>
      <c r="I90" s="172">
        <v>73.599999999999994</v>
      </c>
      <c r="J90" s="164">
        <v>4</v>
      </c>
      <c r="K90" s="164"/>
      <c r="L90" s="173">
        <v>12860</v>
      </c>
      <c r="M90" s="172">
        <v>134.5</v>
      </c>
      <c r="N90" s="172">
        <f t="shared" si="0"/>
        <v>264.61413043478262</v>
      </c>
      <c r="O90" s="164"/>
      <c r="P90" s="164"/>
      <c r="Q90" s="164"/>
      <c r="R90" s="164"/>
      <c r="S90" s="164"/>
      <c r="T90" s="164"/>
      <c r="U90" s="164"/>
      <c r="V90" s="167" t="s">
        <v>12</v>
      </c>
      <c r="W90" s="174">
        <f>IF('Tab4'!C32="",'Tab4'!C33,'Tab4'!C34)</f>
        <v>713.79925433300002</v>
      </c>
      <c r="X90" s="174">
        <f>IF('Tab4'!D32="",'Tab4'!D33,'Tab4'!D34)</f>
        <v>523.92029056199999</v>
      </c>
      <c r="Y90" s="174">
        <f>IF('Tab4'!E32="",'Tab4'!E33,'Tab4'!E34)</f>
        <v>461.43342745899997</v>
      </c>
      <c r="Z90" s="164"/>
      <c r="AA90" s="164"/>
      <c r="AB90" s="164"/>
      <c r="AC90" s="164"/>
      <c r="AD90" s="164"/>
    </row>
    <row r="91" spans="1:30" x14ac:dyDescent="0.25">
      <c r="A91" s="167">
        <v>1</v>
      </c>
      <c r="B91" s="167">
        <v>1988</v>
      </c>
      <c r="C91" s="167">
        <v>134.1</v>
      </c>
      <c r="D91" s="167">
        <v>107.5</v>
      </c>
      <c r="E91" s="167"/>
      <c r="F91" s="167"/>
      <c r="G91" s="167"/>
      <c r="H91" s="164"/>
      <c r="I91" s="172">
        <v>75.2</v>
      </c>
      <c r="J91" s="164">
        <v>1</v>
      </c>
      <c r="K91" s="164">
        <v>1988</v>
      </c>
      <c r="L91" s="173">
        <v>10180</v>
      </c>
      <c r="M91" s="172">
        <v>130.80000000000001</v>
      </c>
      <c r="N91" s="172">
        <f t="shared" si="0"/>
        <v>251.85957446808516</v>
      </c>
      <c r="O91" s="164"/>
      <c r="P91" s="164"/>
      <c r="Q91" s="164"/>
      <c r="R91" s="164"/>
      <c r="S91" s="164"/>
      <c r="T91" s="164"/>
      <c r="U91" s="164"/>
      <c r="V91" s="167" t="s">
        <v>13</v>
      </c>
      <c r="W91" s="174">
        <f>IF('Tab4'!C34="",'Tab4'!C35,'Tab4'!C36)</f>
        <v>114.06111092</v>
      </c>
      <c r="X91" s="174">
        <f>IF('Tab4'!D34="",'Tab4'!D35,'Tab4'!D36)</f>
        <v>72.478043400999994</v>
      </c>
      <c r="Y91" s="174">
        <f>IF('Tab4'!E34="",'Tab4'!E35,'Tab4'!E36)</f>
        <v>46.489193006000001</v>
      </c>
      <c r="Z91" s="164"/>
      <c r="AA91" s="164"/>
      <c r="AB91" s="164"/>
      <c r="AC91" s="164"/>
      <c r="AD91" s="164"/>
    </row>
    <row r="92" spans="1:30" x14ac:dyDescent="0.25">
      <c r="A92" s="167">
        <v>2</v>
      </c>
      <c r="B92" s="167"/>
      <c r="C92" s="167">
        <v>113.7</v>
      </c>
      <c r="D92" s="167">
        <v>90</v>
      </c>
      <c r="E92" s="167"/>
      <c r="F92" s="167"/>
      <c r="G92" s="167"/>
      <c r="H92" s="164"/>
      <c r="I92" s="172">
        <v>76.7</v>
      </c>
      <c r="J92" s="164">
        <v>2</v>
      </c>
      <c r="K92" s="164"/>
      <c r="L92" s="173">
        <v>11081</v>
      </c>
      <c r="M92" s="172">
        <v>95.1</v>
      </c>
      <c r="N92" s="172">
        <f t="shared" si="0"/>
        <v>179.5368970013038</v>
      </c>
      <c r="O92" s="164"/>
      <c r="P92" s="164"/>
      <c r="Q92" s="164"/>
      <c r="R92" s="164"/>
      <c r="S92" s="164"/>
      <c r="T92" s="164"/>
      <c r="U92" s="164"/>
      <c r="V92" s="167" t="s">
        <v>14</v>
      </c>
      <c r="W92" s="174">
        <f>IF('Tab4'!C38="",'Tab4'!C37,'Tab4'!C38)</f>
        <v>433.38950201299997</v>
      </c>
      <c r="X92" s="174">
        <f>IF('Tab4'!D38="",'Tab4'!D37,'Tab4'!D38)</f>
        <v>366.61415975100005</v>
      </c>
      <c r="Y92" s="174">
        <f>IF('Tab4'!E38="",'Tab4'!E37,'Tab4'!E38)</f>
        <v>363.98026173099998</v>
      </c>
      <c r="Z92" s="164"/>
      <c r="AA92" s="164"/>
      <c r="AB92" s="164"/>
      <c r="AC92" s="164"/>
      <c r="AD92" s="164"/>
    </row>
    <row r="93" spans="1:30" x14ac:dyDescent="0.25">
      <c r="A93" s="167">
        <v>3</v>
      </c>
      <c r="B93" s="167"/>
      <c r="C93" s="167">
        <v>116.3</v>
      </c>
      <c r="D93" s="167">
        <v>93.1</v>
      </c>
      <c r="E93" s="167"/>
      <c r="F93" s="167"/>
      <c r="G93" s="167"/>
      <c r="H93" s="164"/>
      <c r="I93" s="172">
        <v>77</v>
      </c>
      <c r="J93" s="164">
        <v>3</v>
      </c>
      <c r="K93" s="164"/>
      <c r="L93" s="173">
        <v>15987</v>
      </c>
      <c r="M93" s="172">
        <v>148.69999999999999</v>
      </c>
      <c r="N93" s="172">
        <f t="shared" si="0"/>
        <v>279.63324675324674</v>
      </c>
      <c r="O93" s="164"/>
      <c r="P93" s="164"/>
      <c r="Q93" s="164"/>
      <c r="R93" s="164"/>
      <c r="S93" s="164"/>
      <c r="T93" s="164"/>
      <c r="U93" s="164"/>
      <c r="V93" s="167" t="s">
        <v>85</v>
      </c>
      <c r="W93" s="175">
        <f>SUM(W83:W92)</f>
        <v>11000.722032302001</v>
      </c>
      <c r="X93" s="175">
        <f>SUM(X83:X92)</f>
        <v>10510.569409351001</v>
      </c>
      <c r="Y93" s="175">
        <f>SUM(Y83:Y92)</f>
        <v>10778.099636835997</v>
      </c>
      <c r="Z93" s="164"/>
      <c r="AA93" s="164"/>
      <c r="AB93" s="164"/>
      <c r="AC93" s="164"/>
      <c r="AD93" s="164"/>
    </row>
    <row r="94" spans="1:30" x14ac:dyDescent="0.25">
      <c r="A94" s="167">
        <v>4</v>
      </c>
      <c r="B94" s="167"/>
      <c r="C94" s="167">
        <v>115.2</v>
      </c>
      <c r="D94" s="167">
        <v>93.4</v>
      </c>
      <c r="E94" s="167"/>
      <c r="F94" s="167"/>
      <c r="G94" s="167"/>
      <c r="H94" s="164"/>
      <c r="I94" s="172">
        <v>78.099999999999994</v>
      </c>
      <c r="J94" s="164">
        <v>4</v>
      </c>
      <c r="K94" s="164"/>
      <c r="L94" s="173">
        <v>12493</v>
      </c>
      <c r="M94" s="172">
        <v>199.8</v>
      </c>
      <c r="N94" s="172">
        <f t="shared" si="0"/>
        <v>370.43585147247131</v>
      </c>
      <c r="O94" s="164"/>
      <c r="P94" s="164"/>
      <c r="Q94" s="164"/>
      <c r="R94" s="164"/>
      <c r="S94" s="164"/>
      <c r="T94" s="164"/>
      <c r="U94" s="164"/>
      <c r="V94" s="167"/>
      <c r="W94" s="167"/>
      <c r="X94" s="167"/>
      <c r="Y94" s="167"/>
      <c r="Z94" s="164"/>
      <c r="AA94" s="164"/>
      <c r="AB94" s="164"/>
      <c r="AC94" s="164"/>
      <c r="AD94" s="164"/>
    </row>
    <row r="95" spans="1:30" x14ac:dyDescent="0.25">
      <c r="A95" s="167">
        <v>1</v>
      </c>
      <c r="B95" s="167">
        <v>1989</v>
      </c>
      <c r="C95" s="167">
        <v>106.6</v>
      </c>
      <c r="D95" s="167">
        <v>86.4</v>
      </c>
      <c r="E95" s="167"/>
      <c r="F95" s="167"/>
      <c r="G95" s="167"/>
      <c r="H95" s="164"/>
      <c r="I95" s="172">
        <v>78.900000000000006</v>
      </c>
      <c r="J95" s="164">
        <v>1</v>
      </c>
      <c r="K95" s="164">
        <v>1989</v>
      </c>
      <c r="L95" s="173">
        <v>10988</v>
      </c>
      <c r="M95" s="172">
        <v>142.6</v>
      </c>
      <c r="N95" s="172">
        <f t="shared" si="0"/>
        <v>261.70443599493029</v>
      </c>
      <c r="O95" s="164"/>
      <c r="P95" s="164"/>
      <c r="Q95" s="164"/>
      <c r="R95" s="164"/>
      <c r="S95" s="164"/>
      <c r="T95" s="164"/>
      <c r="U95" s="164"/>
      <c r="V95" s="167" t="s">
        <v>171</v>
      </c>
      <c r="W95" s="176">
        <f>+W93+X72</f>
        <v>17679.432105911001</v>
      </c>
      <c r="X95" s="176">
        <f>+X93+Y72</f>
        <v>17366.009138467001</v>
      </c>
      <c r="Y95" s="176">
        <f>+Y93+Z72</f>
        <v>17867.340399401997</v>
      </c>
      <c r="Z95" s="164"/>
      <c r="AA95" s="164"/>
      <c r="AB95" s="164"/>
      <c r="AC95" s="164"/>
      <c r="AD95" s="164"/>
    </row>
    <row r="96" spans="1:30" x14ac:dyDescent="0.25">
      <c r="A96" s="167">
        <v>2</v>
      </c>
      <c r="B96" s="167"/>
      <c r="C96" s="167">
        <v>98</v>
      </c>
      <c r="D96" s="167">
        <v>79.599999999999994</v>
      </c>
      <c r="E96" s="167"/>
      <c r="F96" s="167"/>
      <c r="G96" s="167"/>
      <c r="H96" s="164"/>
      <c r="I96" s="172">
        <v>80.3</v>
      </c>
      <c r="J96" s="164">
        <v>2</v>
      </c>
      <c r="K96" s="164"/>
      <c r="L96" s="173">
        <v>10292</v>
      </c>
      <c r="M96" s="172">
        <v>117.3</v>
      </c>
      <c r="N96" s="172">
        <f t="shared" si="0"/>
        <v>211.51980074719805</v>
      </c>
      <c r="O96" s="164"/>
      <c r="P96" s="164"/>
      <c r="Q96" s="164"/>
      <c r="R96" s="164"/>
      <c r="S96" s="164"/>
      <c r="T96" s="164"/>
      <c r="U96" s="164"/>
      <c r="V96" s="164"/>
      <c r="W96" s="164"/>
      <c r="X96" s="164"/>
      <c r="Y96" s="164"/>
      <c r="Z96" s="164"/>
      <c r="AA96" s="164"/>
      <c r="AB96" s="164"/>
      <c r="AC96" s="164"/>
      <c r="AD96" s="164"/>
    </row>
    <row r="97" spans="1:30" x14ac:dyDescent="0.25">
      <c r="A97" s="167">
        <v>3</v>
      </c>
      <c r="B97" s="167"/>
      <c r="C97" s="167">
        <v>96.9</v>
      </c>
      <c r="D97" s="167">
        <v>79</v>
      </c>
      <c r="E97" s="167"/>
      <c r="F97" s="167"/>
      <c r="G97" s="167"/>
      <c r="H97" s="164"/>
      <c r="I97" s="172">
        <v>80.599999999999994</v>
      </c>
      <c r="J97" s="164">
        <v>3</v>
      </c>
      <c r="K97" s="164"/>
      <c r="L97" s="173">
        <v>11352</v>
      </c>
      <c r="M97" s="172">
        <v>103.6</v>
      </c>
      <c r="N97" s="172">
        <f t="shared" si="0"/>
        <v>186.12009925558314</v>
      </c>
      <c r="O97" s="164"/>
      <c r="P97" s="164"/>
      <c r="Q97" s="164"/>
      <c r="R97" s="164"/>
      <c r="S97" s="164"/>
      <c r="T97" s="164"/>
      <c r="U97" s="164"/>
      <c r="V97" s="164"/>
      <c r="W97" s="164"/>
      <c r="X97" s="164"/>
      <c r="Y97" s="167"/>
      <c r="Z97" s="164"/>
      <c r="AA97" s="164"/>
      <c r="AB97" s="164"/>
      <c r="AC97" s="164"/>
      <c r="AD97" s="164"/>
    </row>
    <row r="98" spans="1:30" x14ac:dyDescent="0.25">
      <c r="A98" s="167">
        <v>4</v>
      </c>
      <c r="B98" s="167"/>
      <c r="C98" s="167">
        <v>93.4</v>
      </c>
      <c r="D98" s="167">
        <v>76.8</v>
      </c>
      <c r="E98" s="167"/>
      <c r="F98" s="167"/>
      <c r="G98" s="167"/>
      <c r="H98" s="164"/>
      <c r="I98" s="172">
        <v>81.400000000000006</v>
      </c>
      <c r="J98" s="164">
        <v>4</v>
      </c>
      <c r="K98" s="164"/>
      <c r="L98" s="173">
        <v>11958</v>
      </c>
      <c r="M98" s="172">
        <v>132</v>
      </c>
      <c r="N98" s="172">
        <f t="shared" si="0"/>
        <v>234.81081081081081</v>
      </c>
      <c r="O98" s="164"/>
      <c r="P98" s="164"/>
      <c r="Q98" s="164"/>
      <c r="R98" s="164"/>
      <c r="S98" s="164"/>
      <c r="T98" s="164"/>
      <c r="U98" s="164"/>
      <c r="V98" s="166" t="s">
        <v>186</v>
      </c>
      <c r="W98" s="167"/>
      <c r="X98" s="167"/>
      <c r="Y98" s="167"/>
      <c r="Z98" s="164"/>
      <c r="AA98" s="164"/>
      <c r="AB98" s="164"/>
      <c r="AC98" s="164"/>
      <c r="AD98" s="164"/>
    </row>
    <row r="99" spans="1:30" x14ac:dyDescent="0.25">
      <c r="A99" s="167">
        <v>1</v>
      </c>
      <c r="B99" s="167">
        <v>1990</v>
      </c>
      <c r="C99" s="167">
        <v>99.4</v>
      </c>
      <c r="D99" s="167">
        <v>81.3</v>
      </c>
      <c r="E99" s="167"/>
      <c r="F99" s="167"/>
      <c r="G99" s="167"/>
      <c r="H99" s="164"/>
      <c r="I99" s="172">
        <v>82.3</v>
      </c>
      <c r="J99" s="164">
        <v>1</v>
      </c>
      <c r="K99" s="164">
        <v>1990</v>
      </c>
      <c r="L99" s="173">
        <v>13741</v>
      </c>
      <c r="M99" s="172">
        <v>142.9</v>
      </c>
      <c r="N99" s="172">
        <f t="shared" si="0"/>
        <v>251.42065613608753</v>
      </c>
      <c r="O99" s="164"/>
      <c r="P99" s="164"/>
      <c r="Q99" s="164"/>
      <c r="R99" s="164"/>
      <c r="S99" s="164"/>
      <c r="T99" s="164"/>
      <c r="U99" s="164"/>
      <c r="V99" s="167"/>
      <c r="W99" s="164"/>
      <c r="X99" s="167"/>
      <c r="Y99" s="167"/>
      <c r="Z99" s="164"/>
      <c r="AA99" s="164"/>
      <c r="AB99" s="164"/>
      <c r="AC99" s="164"/>
      <c r="AD99" s="164"/>
    </row>
    <row r="100" spans="1:30" x14ac:dyDescent="0.25">
      <c r="A100" s="167">
        <v>2</v>
      </c>
      <c r="B100" s="167"/>
      <c r="C100" s="167">
        <v>88.6</v>
      </c>
      <c r="D100" s="167">
        <v>73.099999999999994</v>
      </c>
      <c r="E100" s="167"/>
      <c r="F100" s="167"/>
      <c r="G100" s="167"/>
      <c r="H100" s="164"/>
      <c r="I100" s="172">
        <v>83.4</v>
      </c>
      <c r="J100" s="164">
        <v>2</v>
      </c>
      <c r="K100" s="164"/>
      <c r="L100" s="173">
        <v>10045</v>
      </c>
      <c r="M100" s="172">
        <v>116.5</v>
      </c>
      <c r="N100" s="172">
        <f t="shared" si="0"/>
        <v>202.2685851318945</v>
      </c>
      <c r="O100" s="164"/>
      <c r="P100" s="164"/>
      <c r="Q100" s="164"/>
      <c r="R100" s="164"/>
      <c r="S100" s="164"/>
      <c r="T100" s="164"/>
      <c r="U100" s="164"/>
      <c r="V100" s="167"/>
      <c r="W100" s="171" t="str">
        <f>+W82</f>
        <v>2015</v>
      </c>
      <c r="X100" s="171" t="str">
        <f>+X82</f>
        <v>2016</v>
      </c>
      <c r="Y100" s="171" t="str">
        <f>+Y82</f>
        <v>2017</v>
      </c>
      <c r="Z100" s="164"/>
      <c r="AA100" s="164"/>
      <c r="AB100" s="164"/>
      <c r="AC100" s="164"/>
      <c r="AD100" s="164"/>
    </row>
    <row r="101" spans="1:30" x14ac:dyDescent="0.25">
      <c r="A101" s="167">
        <v>3</v>
      </c>
      <c r="B101" s="167"/>
      <c r="C101" s="167">
        <v>88.2</v>
      </c>
      <c r="D101" s="167">
        <v>72.5</v>
      </c>
      <c r="E101" s="167"/>
      <c r="F101" s="167"/>
      <c r="G101" s="167"/>
      <c r="H101" s="164"/>
      <c r="I101" s="172">
        <v>83.7</v>
      </c>
      <c r="J101" s="164">
        <v>3</v>
      </c>
      <c r="K101" s="164"/>
      <c r="L101" s="173">
        <v>10870</v>
      </c>
      <c r="M101" s="172">
        <v>101.4</v>
      </c>
      <c r="N101" s="172">
        <f t="shared" si="0"/>
        <v>175.42078853046598</v>
      </c>
      <c r="O101" s="164"/>
      <c r="P101" s="164"/>
      <c r="Q101" s="164"/>
      <c r="R101" s="164"/>
      <c r="S101" s="164"/>
      <c r="T101" s="164"/>
      <c r="U101" s="164"/>
      <c r="V101" s="167" t="s">
        <v>18</v>
      </c>
      <c r="W101" s="177">
        <f>IF('Tab7'!C10="",+'Tab7'!C9+'Tab11'!C9,+'Tab7'!C10+'Tab11'!C10)</f>
        <v>15270.716872463001</v>
      </c>
      <c r="X101" s="177">
        <f>IF('Tab7'!D10="",+'Tab7'!D9+'Tab11'!D9,+'Tab7'!D10+'Tab11'!D10)</f>
        <v>12067.935357970999</v>
      </c>
      <c r="Y101" s="177">
        <f>IF('Tab7'!E10="",+'Tab7'!E9+'Tab11'!E9,+'Tab7'!E10+'Tab11'!E10)</f>
        <v>12131.619408749</v>
      </c>
      <c r="Z101" s="164"/>
      <c r="AA101" s="164"/>
      <c r="AB101" s="164"/>
      <c r="AC101" s="164"/>
      <c r="AD101" s="164"/>
    </row>
    <row r="102" spans="1:30" x14ac:dyDescent="0.25">
      <c r="A102" s="167">
        <v>4</v>
      </c>
      <c r="B102" s="167"/>
      <c r="C102" s="167">
        <v>84.8</v>
      </c>
      <c r="D102" s="167">
        <v>70.2</v>
      </c>
      <c r="E102" s="167"/>
      <c r="F102" s="167"/>
      <c r="G102" s="167"/>
      <c r="H102" s="164"/>
      <c r="I102" s="172">
        <v>85.1</v>
      </c>
      <c r="J102" s="164">
        <v>4</v>
      </c>
      <c r="K102" s="164"/>
      <c r="L102" s="173">
        <v>11076</v>
      </c>
      <c r="M102" s="172">
        <v>120</v>
      </c>
      <c r="N102" s="172">
        <f t="shared" si="0"/>
        <v>204.18331374853116</v>
      </c>
      <c r="O102" s="164"/>
      <c r="P102" s="164"/>
      <c r="Q102" s="164"/>
      <c r="R102" s="164"/>
      <c r="S102" s="164"/>
      <c r="T102" s="164"/>
      <c r="U102" s="164"/>
      <c r="V102" s="167" t="s">
        <v>86</v>
      </c>
      <c r="W102" s="177">
        <f>IF('Tab7'!C12="",+'Tab7'!C11+'Tab11'!C11,+'Tab7'!C12+'Tab11'!C12)</f>
        <v>35333.949675889999</v>
      </c>
      <c r="X102" s="177">
        <f>IF('Tab7'!D12="",+'Tab7'!D11+'Tab11'!D11,+'Tab7'!D12+'Tab11'!D12)</f>
        <v>39707.453391304996</v>
      </c>
      <c r="Y102" s="177">
        <f>IF('Tab7'!E12="",+'Tab7'!E11+'Tab11'!E11,+'Tab7'!E12+'Tab11'!E12)</f>
        <v>36546.508659847001</v>
      </c>
      <c r="Z102" s="164"/>
      <c r="AA102" s="164"/>
      <c r="AB102" s="164"/>
      <c r="AC102" s="164"/>
      <c r="AD102" s="164"/>
    </row>
    <row r="103" spans="1:30" x14ac:dyDescent="0.25">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220.33309941520471</v>
      </c>
      <c r="O103" s="173">
        <v>6727</v>
      </c>
      <c r="P103" s="172">
        <v>376.9</v>
      </c>
      <c r="Q103" s="172">
        <f>P103/I103*$I$69</f>
        <v>638.30549707602336</v>
      </c>
      <c r="R103" s="173">
        <v>9077</v>
      </c>
      <c r="S103" s="172">
        <v>139.9</v>
      </c>
      <c r="T103" s="172">
        <f>S103/I103*$I$69</f>
        <v>236.93005847953219</v>
      </c>
      <c r="U103" s="164"/>
      <c r="V103" s="167" t="s">
        <v>63</v>
      </c>
      <c r="W103" s="177">
        <f>IF('Tab7'!C14="",+'Tab7'!C13+'Tab11'!C13,+'Tab7'!C14+'Tab11'!C14)</f>
        <v>17123.305062112002</v>
      </c>
      <c r="X103" s="177">
        <f>IF('Tab7'!D14="",+'Tab7'!D13+'Tab11'!D13,+'Tab7'!D14+'Tab11'!D14)</f>
        <v>16448.436375776</v>
      </c>
      <c r="Y103" s="177">
        <f>IF('Tab7'!E14="",+'Tab7'!E13+'Tab11'!E13,+'Tab7'!E14+'Tab11'!E14)</f>
        <v>13316.301288021999</v>
      </c>
      <c r="Z103" s="164"/>
      <c r="AA103" s="164"/>
      <c r="AB103" s="164"/>
      <c r="AC103" s="164"/>
      <c r="AD103" s="164"/>
    </row>
    <row r="104" spans="1:30" x14ac:dyDescent="0.25">
      <c r="A104" s="167">
        <v>2</v>
      </c>
      <c r="B104" s="167"/>
      <c r="C104" s="167">
        <v>93.9</v>
      </c>
      <c r="D104" s="167">
        <v>78</v>
      </c>
      <c r="E104" s="167"/>
      <c r="F104" s="167"/>
      <c r="G104" s="167"/>
      <c r="H104" s="164"/>
      <c r="I104" s="172">
        <v>86.6</v>
      </c>
      <c r="J104" s="164">
        <v>2</v>
      </c>
      <c r="K104" s="164"/>
      <c r="L104" s="173">
        <v>10188</v>
      </c>
      <c r="M104" s="172">
        <v>126.69999999999993</v>
      </c>
      <c r="N104" s="172">
        <f t="shared" si="1"/>
        <v>211.84942263279439</v>
      </c>
      <c r="O104" s="173">
        <v>5864</v>
      </c>
      <c r="P104" s="172">
        <v>369.29999999999995</v>
      </c>
      <c r="Q104" s="172">
        <f t="shared" ref="Q104:Q167" si="2">P104/I104*$I$69</f>
        <v>617.4900692840647</v>
      </c>
      <c r="R104" s="173">
        <v>12525</v>
      </c>
      <c r="S104" s="172">
        <v>176.29999999999998</v>
      </c>
      <c r="T104" s="172">
        <f t="shared" ref="T104:T167" si="3">S104/I104*$I$69</f>
        <v>294.78337182448041</v>
      </c>
      <c r="U104" s="164"/>
      <c r="V104" s="167" t="s">
        <v>14</v>
      </c>
      <c r="W104" s="178">
        <f>+W106-SUM(W101:W103)</f>
        <v>95912.214157654991</v>
      </c>
      <c r="X104" s="178">
        <f>+X106-SUM(X101:X103)</f>
        <v>105404.83574401498</v>
      </c>
      <c r="Y104" s="178">
        <f>+Y106-SUM(Y101:Y103)</f>
        <v>102813.99864433598</v>
      </c>
      <c r="Z104" s="164"/>
      <c r="AA104" s="164"/>
      <c r="AB104" s="164"/>
      <c r="AC104" s="164"/>
      <c r="AD104" s="164"/>
    </row>
    <row r="105" spans="1:30" x14ac:dyDescent="0.25">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221.71454965357972</v>
      </c>
      <c r="O105" s="173">
        <v>7951</v>
      </c>
      <c r="P105" s="172">
        <v>430.9</v>
      </c>
      <c r="Q105" s="172">
        <f t="shared" si="2"/>
        <v>720.4886836027714</v>
      </c>
      <c r="R105" s="173">
        <v>14126</v>
      </c>
      <c r="S105" s="172">
        <v>204.90000000000003</v>
      </c>
      <c r="T105" s="172">
        <f t="shared" si="3"/>
        <v>342.60415704387998</v>
      </c>
      <c r="U105" s="164"/>
      <c r="V105" s="167"/>
      <c r="W105" s="167"/>
      <c r="X105" s="167"/>
      <c r="Y105" s="167"/>
      <c r="Z105" s="164"/>
      <c r="AA105" s="164"/>
      <c r="AB105" s="164"/>
      <c r="AC105" s="164"/>
      <c r="AD105" s="164"/>
    </row>
    <row r="106" spans="1:30" x14ac:dyDescent="0.25">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229.22520045819024</v>
      </c>
      <c r="O106" s="173">
        <v>13048</v>
      </c>
      <c r="P106" s="172">
        <v>427.00000000000023</v>
      </c>
      <c r="Q106" s="172">
        <f t="shared" si="2"/>
        <v>708.24284077892378</v>
      </c>
      <c r="R106" s="173">
        <v>13048</v>
      </c>
      <c r="S106" s="172">
        <v>185</v>
      </c>
      <c r="T106" s="172">
        <f t="shared" si="3"/>
        <v>306.8499427262314</v>
      </c>
      <c r="U106" s="164"/>
      <c r="V106" s="167" t="s">
        <v>87</v>
      </c>
      <c r="W106" s="177">
        <f>IF('Tab7'!C8="",+'Tab7'!C7+'Tab11'!C7,+'Tab7'!C8+'Tab11'!C8)</f>
        <v>163640.18576811999</v>
      </c>
      <c r="X106" s="177">
        <f>IF('Tab7'!D8="",+'Tab7'!D7+'Tab11'!D7,+'Tab7'!D8+'Tab11'!D8)</f>
        <v>173628.66086906698</v>
      </c>
      <c r="Y106" s="177">
        <f>IF('Tab7'!E8="",+'Tab7'!E7+'Tab11'!E7,+'Tab7'!E8+'Tab11'!E8)</f>
        <v>164808.42800095398</v>
      </c>
      <c r="Z106" s="164"/>
      <c r="AA106" s="164"/>
      <c r="AB106" s="164"/>
      <c r="AC106" s="164"/>
      <c r="AD106" s="164"/>
    </row>
    <row r="107" spans="1:30" x14ac:dyDescent="0.25">
      <c r="A107" s="167">
        <v>1</v>
      </c>
      <c r="B107" s="167">
        <v>1992</v>
      </c>
      <c r="C107" s="167">
        <v>102</v>
      </c>
      <c r="D107" s="167">
        <v>87.1</v>
      </c>
      <c r="E107" s="167"/>
      <c r="F107" s="167"/>
      <c r="G107" s="167"/>
      <c r="H107" s="164"/>
      <c r="I107" s="172">
        <v>87.5</v>
      </c>
      <c r="J107" s="164">
        <v>1</v>
      </c>
      <c r="K107" s="164">
        <v>1992</v>
      </c>
      <c r="L107" s="173">
        <v>10520</v>
      </c>
      <c r="M107" s="172">
        <v>129.4</v>
      </c>
      <c r="N107" s="172">
        <f>M107/I107*$I$69</f>
        <v>214.13851428571431</v>
      </c>
      <c r="O107" s="173">
        <v>6509</v>
      </c>
      <c r="P107" s="172">
        <v>409.5</v>
      </c>
      <c r="Q107" s="172">
        <f t="shared" si="2"/>
        <v>677.66399999999999</v>
      </c>
      <c r="R107" s="173">
        <v>11030</v>
      </c>
      <c r="S107" s="172">
        <v>180.5</v>
      </c>
      <c r="T107" s="172">
        <f t="shared" si="3"/>
        <v>298.70171428571427</v>
      </c>
      <c r="U107" s="164"/>
      <c r="V107" s="164"/>
      <c r="W107" s="164"/>
      <c r="X107" s="164"/>
      <c r="Y107" s="164"/>
      <c r="Z107" s="164"/>
      <c r="AA107" s="164"/>
      <c r="AB107" s="164"/>
      <c r="AC107" s="164"/>
      <c r="AD107" s="164"/>
    </row>
    <row r="108" spans="1:30" x14ac:dyDescent="0.25">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184.51376975169305</v>
      </c>
      <c r="O108" s="173">
        <v>5632</v>
      </c>
      <c r="P108" s="172">
        <v>412</v>
      </c>
      <c r="Q108" s="172">
        <f t="shared" si="2"/>
        <v>673.33634311512424</v>
      </c>
      <c r="R108" s="173">
        <v>13252</v>
      </c>
      <c r="S108" s="172">
        <v>167</v>
      </c>
      <c r="T108" s="172">
        <f t="shared" si="3"/>
        <v>272.93002257336349</v>
      </c>
      <c r="U108" s="164"/>
      <c r="V108" s="164"/>
      <c r="W108" s="164"/>
      <c r="X108" s="164"/>
      <c r="Y108" s="164"/>
      <c r="Z108" s="164"/>
      <c r="AA108" s="164"/>
      <c r="AB108" s="164"/>
      <c r="AC108" s="164"/>
      <c r="AD108" s="164"/>
    </row>
    <row r="109" spans="1:30" x14ac:dyDescent="0.25">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213.2004509582863</v>
      </c>
      <c r="O109" s="173">
        <v>8642</v>
      </c>
      <c r="P109" s="172">
        <v>440.40000000000009</v>
      </c>
      <c r="Q109" s="172">
        <f t="shared" si="2"/>
        <v>718.93934611048496</v>
      </c>
      <c r="R109" s="173">
        <v>15450</v>
      </c>
      <c r="S109" s="172">
        <v>219.10000000000002</v>
      </c>
      <c r="T109" s="172">
        <f t="shared" si="3"/>
        <v>357.67395715896282</v>
      </c>
      <c r="U109" s="164"/>
      <c r="V109" s="166" t="s">
        <v>187</v>
      </c>
      <c r="W109" s="167"/>
      <c r="X109" s="167"/>
      <c r="Y109" s="167"/>
      <c r="Z109" s="164"/>
      <c r="AA109" s="164"/>
      <c r="AB109" s="164"/>
      <c r="AC109" s="164"/>
      <c r="AD109" s="164"/>
    </row>
    <row r="110" spans="1:30" x14ac:dyDescent="0.25">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175.93281075028005</v>
      </c>
      <c r="O110" s="173">
        <v>7139</v>
      </c>
      <c r="P110" s="172">
        <v>425.59999999999991</v>
      </c>
      <c r="Q110" s="172">
        <f t="shared" si="2"/>
        <v>690.11063829787224</v>
      </c>
      <c r="R110" s="173">
        <v>12309</v>
      </c>
      <c r="S110" s="172">
        <v>109.39999999999998</v>
      </c>
      <c r="T110" s="172">
        <f t="shared" si="3"/>
        <v>177.39216125419932</v>
      </c>
      <c r="U110" s="164"/>
      <c r="V110" s="167"/>
      <c r="W110" s="167"/>
      <c r="X110" s="167"/>
      <c r="Y110" s="167"/>
      <c r="Z110" s="164"/>
      <c r="AA110" s="164"/>
      <c r="AB110" s="164"/>
      <c r="AC110" s="164"/>
      <c r="AD110" s="164"/>
    </row>
    <row r="111" spans="1:30" x14ac:dyDescent="0.25">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220.74743875278395</v>
      </c>
      <c r="O111" s="173">
        <v>6982</v>
      </c>
      <c r="P111" s="172">
        <v>449.4</v>
      </c>
      <c r="Q111" s="172">
        <f t="shared" si="2"/>
        <v>724.64498886414253</v>
      </c>
      <c r="R111" s="173">
        <v>10571</v>
      </c>
      <c r="S111" s="172">
        <v>175.5</v>
      </c>
      <c r="T111" s="172">
        <f t="shared" si="3"/>
        <v>282.988864142539</v>
      </c>
      <c r="U111" s="164"/>
      <c r="V111" s="167"/>
      <c r="W111" s="171" t="str">
        <f>+W100</f>
        <v>2015</v>
      </c>
      <c r="X111" s="171" t="str">
        <f>+X100</f>
        <v>2016</v>
      </c>
      <c r="Y111" s="171" t="str">
        <f>+Y100</f>
        <v>2017</v>
      </c>
      <c r="Z111" s="164"/>
      <c r="AA111" s="164"/>
      <c r="AB111" s="164"/>
      <c r="AC111" s="164"/>
      <c r="AD111" s="164"/>
    </row>
    <row r="112" spans="1:30" x14ac:dyDescent="0.25">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183.71101321585908</v>
      </c>
      <c r="O112" s="173">
        <v>6332</v>
      </c>
      <c r="P112" s="172">
        <v>352.9</v>
      </c>
      <c r="Q112" s="172">
        <f t="shared" si="2"/>
        <v>562.77444933920708</v>
      </c>
      <c r="R112" s="173">
        <v>12919</v>
      </c>
      <c r="S112" s="172">
        <v>191.20000000000005</v>
      </c>
      <c r="T112" s="172">
        <f t="shared" si="3"/>
        <v>304.90925110132167</v>
      </c>
      <c r="U112" s="164"/>
      <c r="V112" s="167" t="s">
        <v>172</v>
      </c>
      <c r="W112" s="176">
        <f>IF('Tab7'!C38="",+'Tab7'!C37+'Tab11'!C37,+'Tab7'!C38+'Tab11'!C38)</f>
        <v>2486.5768528359999</v>
      </c>
      <c r="X112" s="176">
        <f>IF('Tab7'!D38="",+'Tab7'!D37+'Tab11'!D37,+'Tab7'!D38+'Tab11'!D38)</f>
        <v>2258.6952683640002</v>
      </c>
      <c r="Y112" s="176">
        <f>IF('Tab7'!E38="",+'Tab7'!E37+'Tab11'!E37,+'Tab7'!E38+'Tab11'!E38)</f>
        <v>2978.2659125519999</v>
      </c>
      <c r="Z112" s="164"/>
      <c r="AA112" s="164"/>
      <c r="AB112" s="164"/>
      <c r="AC112" s="164"/>
      <c r="AD112" s="164"/>
    </row>
    <row r="113" spans="1:30" x14ac:dyDescent="0.25">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212.24547461368655</v>
      </c>
      <c r="O113" s="173">
        <v>6675</v>
      </c>
      <c r="P113" s="172">
        <v>388.50000000000023</v>
      </c>
      <c r="Q113" s="172">
        <f t="shared" si="2"/>
        <v>620.91390728476858</v>
      </c>
      <c r="R113" s="173">
        <v>14800</v>
      </c>
      <c r="S113" s="172">
        <v>216.89999999999998</v>
      </c>
      <c r="T113" s="172">
        <f t="shared" si="3"/>
        <v>346.65695364238411</v>
      </c>
      <c r="U113" s="164"/>
      <c r="V113" s="167" t="s">
        <v>86</v>
      </c>
      <c r="W113" s="176">
        <f>IF('Tab7'!C40="",+'Tab7'!C39+'Tab11'!C39,+'Tab7'!C40+'Tab11'!C40)</f>
        <v>1697.321035252</v>
      </c>
      <c r="X113" s="176">
        <f>IF('Tab7'!D40="",+'Tab7'!D39+'Tab11'!D39,+'Tab7'!D40+'Tab11'!D40)</f>
        <v>1816.8339558759999</v>
      </c>
      <c r="Y113" s="176">
        <f>IF('Tab7'!E40="",+'Tab7'!E39+'Tab11'!E39,+'Tab7'!E40+'Tab11'!E40)</f>
        <v>1797.6562683560001</v>
      </c>
      <c r="Z113" s="164"/>
      <c r="AA113" s="164"/>
      <c r="AB113" s="164"/>
      <c r="AC113" s="164"/>
      <c r="AD113" s="164"/>
    </row>
    <row r="114" spans="1:30" x14ac:dyDescent="0.25">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251.09274725274719</v>
      </c>
      <c r="O114" s="173">
        <v>6319</v>
      </c>
      <c r="P114" s="172">
        <v>466.99999999999977</v>
      </c>
      <c r="Q114" s="172">
        <f t="shared" si="2"/>
        <v>743.09450549450526</v>
      </c>
      <c r="R114" s="173">
        <v>11391</v>
      </c>
      <c r="S114" s="172">
        <v>164.5</v>
      </c>
      <c r="T114" s="172">
        <f t="shared" si="3"/>
        <v>261.75384615384615</v>
      </c>
      <c r="U114" s="164"/>
      <c r="V114" s="167" t="s">
        <v>63</v>
      </c>
      <c r="W114" s="176">
        <f>IF('Tab7'!C42="",+'Tab7'!C41+'Tab11'!C41,+'Tab7'!C42+'Tab11'!C42)</f>
        <v>324.222487575</v>
      </c>
      <c r="X114" s="176">
        <f>IF('Tab7'!D42="",+'Tab7'!D41+'Tab11'!D41,+'Tab7'!D42+'Tab11'!D42)</f>
        <v>281.20767810699999</v>
      </c>
      <c r="Y114" s="176">
        <f>IF('Tab7'!E42="",+'Tab7'!E41+'Tab11'!E41,+'Tab7'!E42+'Tab11'!E42)</f>
        <v>261.095823397</v>
      </c>
      <c r="Z114" s="164"/>
      <c r="AA114" s="164"/>
      <c r="AB114" s="164"/>
      <c r="AC114" s="164"/>
      <c r="AD114" s="164"/>
    </row>
    <row r="115" spans="1:30" x14ac:dyDescent="0.25">
      <c r="A115" s="167">
        <v>1</v>
      </c>
      <c r="B115" s="167">
        <v>1994</v>
      </c>
      <c r="C115" s="167">
        <v>138.4</v>
      </c>
      <c r="D115" s="167">
        <v>120</v>
      </c>
      <c r="E115" s="167"/>
      <c r="F115" s="167"/>
      <c r="G115" s="167"/>
      <c r="H115" s="164"/>
      <c r="I115" s="172">
        <v>91</v>
      </c>
      <c r="J115" s="164">
        <v>1</v>
      </c>
      <c r="K115" s="164">
        <v>1994</v>
      </c>
      <c r="L115" s="173">
        <v>15224</v>
      </c>
      <c r="M115" s="172">
        <v>189</v>
      </c>
      <c r="N115" s="172">
        <f t="shared" si="4"/>
        <v>300.73846153846159</v>
      </c>
      <c r="O115" s="173">
        <v>6291</v>
      </c>
      <c r="P115" s="172">
        <v>427.6</v>
      </c>
      <c r="Q115" s="172">
        <f t="shared" si="2"/>
        <v>680.40087912087915</v>
      </c>
      <c r="R115" s="173">
        <v>8795</v>
      </c>
      <c r="S115" s="172">
        <v>161.69999999999999</v>
      </c>
      <c r="T115" s="172">
        <f t="shared" si="3"/>
        <v>257.29846153846154</v>
      </c>
      <c r="U115" s="164"/>
      <c r="V115" s="167" t="s">
        <v>14</v>
      </c>
      <c r="W115" s="179">
        <f>+W117-SUM(W112:W114)</f>
        <v>1500.006773862</v>
      </c>
      <c r="X115" s="179">
        <f>+X117-SUM(X112:X114)</f>
        <v>1499.0828595330004</v>
      </c>
      <c r="Y115" s="179">
        <f>+Y117-SUM(Y112:Y114)</f>
        <v>1471.808058921999</v>
      </c>
      <c r="Z115" s="164"/>
      <c r="AA115" s="164"/>
      <c r="AB115" s="164"/>
      <c r="AC115" s="164"/>
      <c r="AD115" s="164"/>
    </row>
    <row r="116" spans="1:30" x14ac:dyDescent="0.25">
      <c r="A116" s="167">
        <v>2</v>
      </c>
      <c r="B116" s="167"/>
      <c r="C116" s="167">
        <f>252.9-C115</f>
        <v>114.5</v>
      </c>
      <c r="D116" s="167">
        <f>218.1-D115</f>
        <v>98.1</v>
      </c>
      <c r="E116" s="167"/>
      <c r="F116" s="167"/>
      <c r="G116" s="167"/>
      <c r="H116" s="164"/>
      <c r="I116" s="172">
        <v>91.7</v>
      </c>
      <c r="J116" s="164">
        <v>2</v>
      </c>
      <c r="K116" s="164"/>
      <c r="L116" s="173">
        <v>13585</v>
      </c>
      <c r="M116" s="172">
        <v>166.5</v>
      </c>
      <c r="N116" s="172">
        <f t="shared" si="4"/>
        <v>262.91384950926937</v>
      </c>
      <c r="O116" s="173">
        <v>5517</v>
      </c>
      <c r="P116" s="172">
        <v>494.30000000000007</v>
      </c>
      <c r="Q116" s="172">
        <f t="shared" si="2"/>
        <v>780.53042529989102</v>
      </c>
      <c r="R116" s="173">
        <v>13449</v>
      </c>
      <c r="S116" s="172">
        <v>196.2</v>
      </c>
      <c r="T116" s="172">
        <f t="shared" si="3"/>
        <v>309.81199563794985</v>
      </c>
      <c r="U116" s="164"/>
      <c r="V116" s="167"/>
      <c r="W116" s="176"/>
      <c r="X116" s="176"/>
      <c r="Y116" s="176"/>
      <c r="Z116" s="164"/>
      <c r="AA116" s="164"/>
      <c r="AB116" s="164"/>
      <c r="AC116" s="164"/>
      <c r="AD116" s="164"/>
    </row>
    <row r="117" spans="1:30" x14ac:dyDescent="0.25">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267.11748099891423</v>
      </c>
      <c r="O117" s="173">
        <v>8952</v>
      </c>
      <c r="P117" s="172">
        <v>425.5</v>
      </c>
      <c r="Q117" s="172">
        <f t="shared" si="2"/>
        <v>668.97285559174827</v>
      </c>
      <c r="R117" s="173">
        <v>15669</v>
      </c>
      <c r="S117" s="172">
        <v>219.80000000000007</v>
      </c>
      <c r="T117" s="172">
        <f t="shared" si="3"/>
        <v>345.57046688382212</v>
      </c>
      <c r="U117" s="164"/>
      <c r="V117" s="167" t="s">
        <v>87</v>
      </c>
      <c r="W117" s="176">
        <f>IF('Tab7'!C36="",+'Tab7'!C35+'Tab11'!C35,+'Tab7'!C36+'Tab11'!C36)</f>
        <v>6008.1271495250003</v>
      </c>
      <c r="X117" s="176">
        <f>IF('Tab7'!D36="",+'Tab7'!D35+'Tab11'!D35,+'Tab7'!D36+'Tab11'!D36)</f>
        <v>5855.8197618800004</v>
      </c>
      <c r="Y117" s="176">
        <f>IF('Tab7'!E36="",+'Tab7'!E35+'Tab11'!E35,+'Tab7'!E36+'Tab11'!E36)</f>
        <v>6508.8260632269994</v>
      </c>
      <c r="Z117" s="164"/>
      <c r="AA117" s="164"/>
      <c r="AB117" s="164"/>
      <c r="AC117" s="164"/>
      <c r="AD117" s="164"/>
    </row>
    <row r="118" spans="1:30" x14ac:dyDescent="0.25">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220.1710583153349</v>
      </c>
      <c r="O118" s="173">
        <v>8189</v>
      </c>
      <c r="P118" s="172">
        <v>390.59999999999991</v>
      </c>
      <c r="Q118" s="172">
        <f t="shared" si="2"/>
        <v>610.78704103671703</v>
      </c>
      <c r="R118" s="173">
        <v>14139</v>
      </c>
      <c r="S118" s="172">
        <v>214.39999999999998</v>
      </c>
      <c r="T118" s="172">
        <f t="shared" si="3"/>
        <v>335.26047516198707</v>
      </c>
      <c r="U118" s="164"/>
      <c r="V118" s="167"/>
      <c r="W118" s="164"/>
      <c r="X118" s="167"/>
      <c r="Y118" s="164"/>
      <c r="Z118" s="164"/>
      <c r="AA118" s="164"/>
      <c r="AB118" s="164"/>
      <c r="AC118" s="164"/>
      <c r="AD118" s="164"/>
    </row>
    <row r="119" spans="1:30" x14ac:dyDescent="0.25">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265.25995717344756</v>
      </c>
      <c r="O119" s="173">
        <v>7699</v>
      </c>
      <c r="P119" s="172">
        <v>543</v>
      </c>
      <c r="Q119" s="172">
        <f t="shared" si="2"/>
        <v>841.8244111349037</v>
      </c>
      <c r="R119" s="173">
        <v>11007</v>
      </c>
      <c r="S119" s="172">
        <v>183.1</v>
      </c>
      <c r="T119" s="172">
        <f t="shared" si="3"/>
        <v>283.86381156316918</v>
      </c>
      <c r="U119" s="164"/>
      <c r="V119" s="166" t="s">
        <v>181</v>
      </c>
      <c r="W119" s="164"/>
      <c r="X119" s="164"/>
      <c r="Y119" s="164"/>
      <c r="Z119" s="164"/>
      <c r="AA119" s="164"/>
      <c r="AB119" s="164"/>
      <c r="AC119" s="164"/>
      <c r="AD119" s="164"/>
    </row>
    <row r="120" spans="1:30" x14ac:dyDescent="0.25">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228.20233793836354</v>
      </c>
      <c r="O120" s="173">
        <v>5465</v>
      </c>
      <c r="P120" s="172">
        <v>462.40000000000009</v>
      </c>
      <c r="Q120" s="172">
        <f t="shared" si="2"/>
        <v>711.53581296493121</v>
      </c>
      <c r="R120" s="173">
        <v>13915</v>
      </c>
      <c r="S120" s="172">
        <v>213.4</v>
      </c>
      <c r="T120" s="172">
        <f t="shared" si="3"/>
        <v>328.37747077577052</v>
      </c>
      <c r="U120" s="164"/>
      <c r="V120" s="164"/>
      <c r="W120" s="164"/>
      <c r="X120" s="164"/>
      <c r="Y120" s="164"/>
      <c r="Z120" s="164"/>
      <c r="AA120" s="164"/>
      <c r="AB120" s="164"/>
      <c r="AC120" s="164"/>
      <c r="AD120" s="164"/>
    </row>
    <row r="121" spans="1:30" x14ac:dyDescent="0.25">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277.28969181721567</v>
      </c>
      <c r="O121" s="173">
        <v>9139</v>
      </c>
      <c r="P121" s="172">
        <v>487.89999999999986</v>
      </c>
      <c r="Q121" s="172">
        <f t="shared" si="2"/>
        <v>750.7749202975557</v>
      </c>
      <c r="R121" s="173">
        <v>17436</v>
      </c>
      <c r="S121" s="172">
        <v>224.09999999999991</v>
      </c>
      <c r="T121" s="172">
        <f t="shared" si="3"/>
        <v>344.84250797024436</v>
      </c>
      <c r="U121" s="164"/>
      <c r="V121" s="167"/>
      <c r="W121" s="171" t="str">
        <f>+'Tab3'!C6</f>
        <v>2015</v>
      </c>
      <c r="X121" s="171" t="str">
        <f>+'Tab3'!D6</f>
        <v>2016</v>
      </c>
      <c r="Y121" s="171" t="str">
        <f>+'Tab3'!E6</f>
        <v>2017</v>
      </c>
      <c r="Z121" s="164"/>
      <c r="AA121" s="164"/>
      <c r="AB121" s="164"/>
      <c r="AC121" s="164"/>
      <c r="AD121" s="164"/>
    </row>
    <row r="122" spans="1:30" x14ac:dyDescent="0.25">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263.27272727272737</v>
      </c>
      <c r="O122" s="173">
        <v>7500</v>
      </c>
      <c r="P122" s="172">
        <v>369.89999999999986</v>
      </c>
      <c r="Q122" s="172">
        <f t="shared" si="2"/>
        <v>566.18942917547554</v>
      </c>
      <c r="R122" s="173">
        <v>15130</v>
      </c>
      <c r="S122" s="172">
        <v>206.30000000000018</v>
      </c>
      <c r="T122" s="172">
        <f t="shared" si="3"/>
        <v>315.77420718816097</v>
      </c>
      <c r="U122" s="164"/>
      <c r="V122" s="167" t="s">
        <v>10</v>
      </c>
      <c r="W122" s="171">
        <f>IF('Tab3'!C22="",'Tab3'!C29,'Tab3'!C30)</f>
        <v>158299</v>
      </c>
      <c r="X122" s="171">
        <f>IF('Tab3'!D22="",'Tab3'!D29,'Tab3'!D30)</f>
        <v>149261.141025641</v>
      </c>
      <c r="Y122" s="171">
        <f>IF('Tab3'!E22="",'Tab3'!E29,'Tab3'!E30)</f>
        <v>148449</v>
      </c>
      <c r="Z122" s="164"/>
      <c r="AA122" s="164"/>
      <c r="AB122" s="164"/>
      <c r="AC122" s="164"/>
      <c r="AD122" s="164"/>
    </row>
    <row r="123" spans="1:30" x14ac:dyDescent="0.25">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577.35541401273883</v>
      </c>
      <c r="O123" s="173">
        <v>7239</v>
      </c>
      <c r="P123" s="172">
        <v>479.9</v>
      </c>
      <c r="Q123" s="172">
        <f t="shared" si="2"/>
        <v>737.68067940552021</v>
      </c>
      <c r="R123" s="173">
        <v>11785</v>
      </c>
      <c r="S123" s="172">
        <v>198.60000000000002</v>
      </c>
      <c r="T123" s="172">
        <f t="shared" si="3"/>
        <v>305.27898089171981</v>
      </c>
      <c r="U123" s="164"/>
      <c r="V123" s="164" t="s">
        <v>112</v>
      </c>
      <c r="W123" s="171">
        <f>IF('Tab9'!C8="",'Tab9'!C7,'Tab9'!C8)</f>
        <v>52228.503339786002</v>
      </c>
      <c r="X123" s="171">
        <f>IF('Tab9'!D8="",'Tab9'!D7,'Tab9'!D8)</f>
        <v>52562.962486265998</v>
      </c>
      <c r="Y123" s="171">
        <f>IF('Tab9'!E8="",'Tab9'!E7,'Tab9'!E8)</f>
        <v>52500.265517266002</v>
      </c>
      <c r="Z123" s="164"/>
      <c r="AA123" s="164"/>
      <c r="AB123" s="164"/>
      <c r="AC123" s="164"/>
      <c r="AD123" s="164"/>
    </row>
    <row r="124" spans="1:30" x14ac:dyDescent="0.25">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357.50830704521564</v>
      </c>
      <c r="O124" s="173">
        <v>6503</v>
      </c>
      <c r="P124" s="172">
        <v>585.30000000000007</v>
      </c>
      <c r="Q124" s="172">
        <f t="shared" si="2"/>
        <v>891.18233438485822</v>
      </c>
      <c r="R124" s="173">
        <v>14642</v>
      </c>
      <c r="S124" s="172">
        <v>220.09999999999997</v>
      </c>
      <c r="T124" s="172">
        <f t="shared" si="3"/>
        <v>335.12597266035755</v>
      </c>
      <c r="U124" s="164"/>
      <c r="V124" s="164" t="s">
        <v>111</v>
      </c>
      <c r="W124" s="171">
        <f>IF('Tab8'!C8="",'Tab8'!C7,'Tab8'!C8)</f>
        <v>55817.752245418</v>
      </c>
      <c r="X124" s="171">
        <f>IF('Tab8'!D8="",'Tab8'!D7,'Tab8'!D8)</f>
        <v>61041.058319816999</v>
      </c>
      <c r="Y124" s="171">
        <f>IF('Tab8'!E8="",'Tab8'!E7,'Tab8'!E8)</f>
        <v>69216.435027458996</v>
      </c>
      <c r="Z124" s="164"/>
      <c r="AA124" s="164"/>
      <c r="AB124" s="164"/>
      <c r="AC124" s="164"/>
      <c r="AD124" s="164"/>
    </row>
    <row r="125" spans="1:30" x14ac:dyDescent="0.25">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363.89528795811538</v>
      </c>
      <c r="O125" s="173">
        <v>8934</v>
      </c>
      <c r="P125" s="172">
        <v>581.89999999999986</v>
      </c>
      <c r="Q125" s="172">
        <f t="shared" si="2"/>
        <v>882.29445026177996</v>
      </c>
      <c r="R125" s="173">
        <v>17198</v>
      </c>
      <c r="S125" s="172">
        <v>233.2</v>
      </c>
      <c r="T125" s="172">
        <f t="shared" si="3"/>
        <v>353.58492146596859</v>
      </c>
      <c r="U125" s="164"/>
      <c r="V125" s="167" t="s">
        <v>170</v>
      </c>
      <c r="W125" s="171">
        <f>IF('Tab3'!C16="",'Tab3'!C15,'Tab3'!C16)</f>
        <v>22114.084249084</v>
      </c>
      <c r="X125" s="171">
        <f>IF('Tab3'!D16="",'Tab3'!D15,'Tab3'!D16)</f>
        <v>20119.271221531999</v>
      </c>
      <c r="Y125" s="171">
        <f>IF('Tab3'!E16="",'Tab3'!E15,'Tab3'!E16)</f>
        <v>19019.623626183002</v>
      </c>
      <c r="Z125" s="164"/>
      <c r="AA125" s="164"/>
      <c r="AB125" s="164"/>
      <c r="AC125" s="164"/>
      <c r="AD125" s="164"/>
    </row>
    <row r="126" spans="1:30" x14ac:dyDescent="0.25">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350.94828660436156</v>
      </c>
      <c r="O126" s="173">
        <v>7966</v>
      </c>
      <c r="P126" s="172">
        <v>665.80000000000018</v>
      </c>
      <c r="Q126" s="172">
        <f t="shared" si="2"/>
        <v>1001.1198338525445</v>
      </c>
      <c r="R126" s="173">
        <v>13841</v>
      </c>
      <c r="S126" s="172">
        <v>188.00000000000011</v>
      </c>
      <c r="T126" s="172">
        <f t="shared" si="3"/>
        <v>282.68328141225356</v>
      </c>
      <c r="U126" s="164"/>
      <c r="V126" s="164"/>
      <c r="W126" s="164"/>
      <c r="X126" s="164"/>
      <c r="Y126" s="164"/>
      <c r="Z126" s="164"/>
      <c r="AA126" s="164"/>
      <c r="AB126" s="164"/>
      <c r="AC126" s="164"/>
      <c r="AD126" s="164"/>
    </row>
    <row r="127" spans="1:30" x14ac:dyDescent="0.25">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379.93257965056529</v>
      </c>
      <c r="O127" s="173">
        <v>7574</v>
      </c>
      <c r="P127" s="172">
        <v>625.70000000000005</v>
      </c>
      <c r="Q127" s="172">
        <f t="shared" si="2"/>
        <v>931.15477903391582</v>
      </c>
      <c r="R127" s="173">
        <v>10571</v>
      </c>
      <c r="S127" s="172">
        <v>187.8</v>
      </c>
      <c r="T127" s="172">
        <f t="shared" si="3"/>
        <v>279.48036998972253</v>
      </c>
      <c r="U127" s="164"/>
      <c r="V127" s="166" t="s">
        <v>182</v>
      </c>
      <c r="W127" s="164"/>
      <c r="X127" s="164"/>
      <c r="Y127" s="164"/>
      <c r="Z127" s="164"/>
      <c r="AA127" s="164"/>
      <c r="AB127" s="164"/>
      <c r="AC127" s="164"/>
      <c r="AD127" s="164"/>
    </row>
    <row r="128" spans="1:30" x14ac:dyDescent="0.25">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416.9113613101332</v>
      </c>
      <c r="O128" s="173">
        <v>7284</v>
      </c>
      <c r="P128" s="172">
        <v>664.39999999999986</v>
      </c>
      <c r="Q128" s="172">
        <f t="shared" si="2"/>
        <v>984.69928352098236</v>
      </c>
      <c r="R128" s="173">
        <v>14837</v>
      </c>
      <c r="S128" s="172">
        <v>224.59999999999997</v>
      </c>
      <c r="T128" s="172">
        <f t="shared" si="3"/>
        <v>332.87697031729778</v>
      </c>
      <c r="U128" s="164"/>
      <c r="V128" s="164"/>
      <c r="W128" s="171" t="str">
        <f>+'Tab3'!C6</f>
        <v>2015</v>
      </c>
      <c r="X128" s="171" t="str">
        <f>+'Tab3'!D6</f>
        <v>2016</v>
      </c>
      <c r="Y128" s="171" t="str">
        <f>+'Tab3'!E6</f>
        <v>2017</v>
      </c>
      <c r="Z128" s="164"/>
      <c r="AA128" s="164"/>
      <c r="AB128" s="164"/>
      <c r="AC128" s="164"/>
      <c r="AD128" s="164"/>
    </row>
    <row r="129" spans="1:30" x14ac:dyDescent="0.25">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441.51402251791194</v>
      </c>
      <c r="O129" s="173">
        <v>14581</v>
      </c>
      <c r="P129" s="172">
        <v>720.30000000000018</v>
      </c>
      <c r="Q129" s="172">
        <f t="shared" si="2"/>
        <v>1067.5480040941661</v>
      </c>
      <c r="R129" s="173">
        <v>15670</v>
      </c>
      <c r="S129" s="172">
        <v>198.80000000000007</v>
      </c>
      <c r="T129" s="172">
        <f t="shared" si="3"/>
        <v>294.63909928352109</v>
      </c>
      <c r="U129" s="164"/>
      <c r="V129" s="167" t="s">
        <v>11</v>
      </c>
      <c r="W129" s="171">
        <f>IF('Tab3'!C30="",'Tab3'!C31,'Tab3'!C32)</f>
        <v>4932.3952618450003</v>
      </c>
      <c r="X129" s="171">
        <f>IF('Tab3'!D30="",'Tab3'!D31,'Tab3'!D32)</f>
        <v>4070.6695760600001</v>
      </c>
      <c r="Y129" s="171">
        <f>IF('Tab3'!E30="",'Tab3'!E31,'Tab3'!E32)</f>
        <v>3833.5464347259999</v>
      </c>
      <c r="Z129" s="164"/>
      <c r="AA129" s="164"/>
      <c r="AB129" s="164"/>
      <c r="AC129" s="164"/>
      <c r="AD129" s="164"/>
    </row>
    <row r="130" spans="1:30" x14ac:dyDescent="0.25">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393.93252032520331</v>
      </c>
      <c r="O130" s="173">
        <v>9445</v>
      </c>
      <c r="P130" s="172">
        <v>564</v>
      </c>
      <c r="Q130" s="172">
        <f t="shared" si="2"/>
        <v>829.95121951219517</v>
      </c>
      <c r="R130" s="173">
        <v>13087</v>
      </c>
      <c r="S130" s="172">
        <v>185.09999999999991</v>
      </c>
      <c r="T130" s="172">
        <f t="shared" si="3"/>
        <v>272.38292682926817</v>
      </c>
      <c r="U130" s="164"/>
      <c r="V130" s="167" t="s">
        <v>12</v>
      </c>
      <c r="W130" s="171">
        <f>IF('Tab3'!C32="",'Tab3'!C33,'Tab3'!C34)</f>
        <v>5188.4620000000004</v>
      </c>
      <c r="X130" s="171">
        <f>IF('Tab3'!D32="",'Tab3'!D33,'Tab3'!D34)</f>
        <v>4769.7039999999997</v>
      </c>
      <c r="Y130" s="171">
        <f>IF('Tab3'!E32="",'Tab3'!E33,'Tab3'!E34)</f>
        <v>4864.4012554769997</v>
      </c>
      <c r="Z130" s="164"/>
      <c r="AA130" s="164"/>
      <c r="AB130" s="164"/>
      <c r="AC130" s="164"/>
      <c r="AD130" s="164"/>
    </row>
    <row r="131" spans="1:30" x14ac:dyDescent="0.25">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415.58912386706947</v>
      </c>
      <c r="O131" s="173">
        <v>7614</v>
      </c>
      <c r="P131" s="172">
        <v>599.6</v>
      </c>
      <c r="Q131" s="172">
        <f t="shared" si="2"/>
        <v>874.34118831822764</v>
      </c>
      <c r="R131" s="173">
        <v>11958</v>
      </c>
      <c r="S131" s="172">
        <v>185.4</v>
      </c>
      <c r="T131" s="172">
        <f t="shared" si="3"/>
        <v>270.35166163141997</v>
      </c>
      <c r="U131" s="164"/>
      <c r="V131" s="167" t="s">
        <v>7</v>
      </c>
      <c r="W131" s="171">
        <f>IF('Tab3'!C18="",'Tab3'!C17,'Tab3'!C18)</f>
        <v>4955</v>
      </c>
      <c r="X131" s="171">
        <f>IF('Tab3'!D18="",'Tab3'!D17,'Tab3'!D18)</f>
        <v>4950.7766367349996</v>
      </c>
      <c r="Y131" s="171">
        <f>IF('Tab3'!E18="",'Tab3'!E17,'Tab3'!E18)</f>
        <v>5397.5735274389999</v>
      </c>
      <c r="Z131" s="164"/>
      <c r="AA131" s="164"/>
      <c r="AB131" s="164"/>
      <c r="AC131" s="164"/>
      <c r="AD131" s="164"/>
    </row>
    <row r="132" spans="1:30" x14ac:dyDescent="0.25">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368.17251755265801</v>
      </c>
      <c r="O132" s="173">
        <v>6009</v>
      </c>
      <c r="P132" s="172">
        <v>576.9</v>
      </c>
      <c r="Q132" s="172">
        <f t="shared" si="2"/>
        <v>837.8647943831495</v>
      </c>
      <c r="R132" s="173">
        <v>15060</v>
      </c>
      <c r="S132" s="172">
        <v>204.20000000000002</v>
      </c>
      <c r="T132" s="172">
        <f t="shared" si="3"/>
        <v>296.57131394182551</v>
      </c>
      <c r="U132" s="164"/>
      <c r="V132" s="164" t="s">
        <v>113</v>
      </c>
      <c r="W132" s="171">
        <f>IF('Tab10'!C8="",'Tab10'!C7,'Tab10'!C8)</f>
        <v>8377.4704651280008</v>
      </c>
      <c r="X132" s="171">
        <f>IF('Tab10'!D8="",'Tab10'!D7,'Tab10'!D8)</f>
        <v>7377.228430911</v>
      </c>
      <c r="Y132" s="171">
        <f>IF('Tab10'!E8="",'Tab10'!E7,'Tab10'!E8)</f>
        <v>7122.0658691990002</v>
      </c>
      <c r="Z132" s="164"/>
      <c r="AA132" s="164"/>
      <c r="AB132" s="164"/>
      <c r="AC132" s="164"/>
      <c r="AD132" s="164"/>
    </row>
    <row r="133" spans="1:30" x14ac:dyDescent="0.25">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374.18757515030063</v>
      </c>
      <c r="O133" s="173">
        <v>8328</v>
      </c>
      <c r="P133" s="172">
        <v>432.80000000000018</v>
      </c>
      <c r="Q133" s="172">
        <f t="shared" si="2"/>
        <v>627.9503006012028</v>
      </c>
      <c r="R133" s="173">
        <v>17098</v>
      </c>
      <c r="S133" s="172">
        <v>209.60000000000002</v>
      </c>
      <c r="T133" s="172">
        <f t="shared" si="3"/>
        <v>304.1090180360722</v>
      </c>
      <c r="U133" s="164"/>
      <c r="V133" s="167" t="s">
        <v>9</v>
      </c>
      <c r="W133" s="171">
        <f>IF('Tab3'!C22="",'Tab3'!C21,'Tab3'!C22)</f>
        <v>12649.523333333</v>
      </c>
      <c r="X133" s="171">
        <f>IF('Tab3'!D22="",'Tab3'!D21,'Tab3'!D22)</f>
        <v>13539.56</v>
      </c>
      <c r="Y133" s="171">
        <f>IF('Tab3'!E22="",'Tab3'!E21,'Tab3'!E22)</f>
        <v>12623.589153782999</v>
      </c>
      <c r="Z133" s="164"/>
      <c r="AA133" s="164"/>
      <c r="AB133" s="164"/>
      <c r="AC133" s="164"/>
      <c r="AD133" s="164"/>
    </row>
    <row r="134" spans="1:30" x14ac:dyDescent="0.25">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430.08619662363463</v>
      </c>
      <c r="O134" s="173">
        <v>7526</v>
      </c>
      <c r="P134" s="172">
        <v>738.59999999999945</v>
      </c>
      <c r="Q134" s="172">
        <f t="shared" si="2"/>
        <v>1062.058391261171</v>
      </c>
      <c r="R134" s="173">
        <v>14647</v>
      </c>
      <c r="S134" s="172">
        <v>205.79999999999995</v>
      </c>
      <c r="T134" s="172">
        <f t="shared" si="3"/>
        <v>295.92691161866929</v>
      </c>
      <c r="U134" s="164"/>
      <c r="V134" s="164"/>
      <c r="W134" s="164"/>
      <c r="X134" s="164"/>
      <c r="Y134" s="164"/>
      <c r="Z134" s="164"/>
      <c r="AA134" s="164"/>
      <c r="AB134" s="164"/>
      <c r="AC134" s="164"/>
      <c r="AD134" s="164"/>
    </row>
    <row r="135" spans="1:30" x14ac:dyDescent="0.25">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469.10059171597641</v>
      </c>
      <c r="O135" s="173">
        <v>8863</v>
      </c>
      <c r="P135" s="172">
        <v>689.1</v>
      </c>
      <c r="Q135" s="172">
        <f t="shared" si="2"/>
        <v>984.04023668639059</v>
      </c>
      <c r="R135" s="173">
        <v>11175</v>
      </c>
      <c r="S135" s="172">
        <v>162.80000000000001</v>
      </c>
      <c r="T135" s="172">
        <f t="shared" si="3"/>
        <v>232.47968441814598</v>
      </c>
      <c r="U135" s="164"/>
      <c r="V135" s="164"/>
      <c r="W135" s="164"/>
      <c r="X135" s="164"/>
      <c r="Y135" s="164"/>
      <c r="Z135" s="164"/>
      <c r="AA135" s="164"/>
      <c r="AB135" s="164"/>
      <c r="AC135" s="164"/>
      <c r="AD135" s="164"/>
    </row>
    <row r="136" spans="1:30" x14ac:dyDescent="0.25">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471.37925636007827</v>
      </c>
      <c r="O136" s="173">
        <v>5920</v>
      </c>
      <c r="P136" s="172">
        <v>874.6</v>
      </c>
      <c r="Q136" s="172">
        <f t="shared" si="2"/>
        <v>1239.1592954990217</v>
      </c>
      <c r="R136" s="173">
        <v>12451</v>
      </c>
      <c r="S136" s="172">
        <v>199.09999999999997</v>
      </c>
      <c r="T136" s="172">
        <f t="shared" si="3"/>
        <v>282.09080234833658</v>
      </c>
      <c r="U136" s="164"/>
      <c r="V136" s="164"/>
      <c r="W136" s="164"/>
      <c r="X136" s="164"/>
      <c r="Y136" s="164"/>
      <c r="Z136" s="164"/>
      <c r="AA136" s="164"/>
      <c r="AB136" s="164"/>
      <c r="AC136" s="164"/>
      <c r="AD136" s="164"/>
    </row>
    <row r="137" spans="1:30" x14ac:dyDescent="0.25">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634.30088495575217</v>
      </c>
      <c r="O137" s="173">
        <v>11181</v>
      </c>
      <c r="P137" s="172">
        <v>566.99999999999977</v>
      </c>
      <c r="Q137" s="172">
        <f t="shared" si="2"/>
        <v>807.29203539822981</v>
      </c>
      <c r="R137" s="173">
        <v>18817</v>
      </c>
      <c r="S137" s="172">
        <v>227.70000000000005</v>
      </c>
      <c r="T137" s="172">
        <f t="shared" si="3"/>
        <v>324.19823008849568</v>
      </c>
      <c r="U137" s="164"/>
      <c r="V137" s="164"/>
      <c r="W137" s="164"/>
      <c r="X137" s="164"/>
      <c r="Y137" s="164"/>
      <c r="Z137" s="164"/>
      <c r="AA137" s="164"/>
      <c r="AB137" s="164"/>
      <c r="AC137" s="164"/>
      <c r="AD137" s="164"/>
    </row>
    <row r="138" spans="1:30" x14ac:dyDescent="0.25">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574.44328502415419</v>
      </c>
      <c r="O138" s="173">
        <v>9544</v>
      </c>
      <c r="P138" s="172">
        <v>935.5</v>
      </c>
      <c r="Q138" s="172">
        <f t="shared" si="2"/>
        <v>1308.7961352657005</v>
      </c>
      <c r="R138" s="173">
        <v>13692</v>
      </c>
      <c r="S138" s="172">
        <v>192.19999999999993</v>
      </c>
      <c r="T138" s="172">
        <f t="shared" si="3"/>
        <v>268.89429951690812</v>
      </c>
      <c r="U138" s="164"/>
      <c r="V138" s="164"/>
      <c r="W138" s="164"/>
      <c r="X138" s="164"/>
      <c r="Y138" s="164"/>
      <c r="Z138" s="164"/>
      <c r="AA138" s="164"/>
      <c r="AB138" s="164"/>
      <c r="AC138" s="164"/>
      <c r="AD138" s="164"/>
    </row>
    <row r="139" spans="1:30" x14ac:dyDescent="0.25">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478.83671128107079</v>
      </c>
      <c r="O139" s="173">
        <v>9154</v>
      </c>
      <c r="P139" s="172">
        <v>819.9</v>
      </c>
      <c r="Q139" s="172">
        <f t="shared" si="2"/>
        <v>1135.0049713193118</v>
      </c>
      <c r="R139" s="173">
        <v>12421</v>
      </c>
      <c r="S139" s="172">
        <v>198</v>
      </c>
      <c r="T139" s="172">
        <f t="shared" si="3"/>
        <v>274.09560229445509</v>
      </c>
      <c r="U139" s="164"/>
      <c r="V139" s="164"/>
      <c r="W139" s="164"/>
      <c r="X139" s="164"/>
      <c r="Y139" s="164"/>
      <c r="Z139" s="164"/>
      <c r="AA139" s="164"/>
      <c r="AB139" s="164"/>
      <c r="AC139" s="164"/>
      <c r="AD139" s="164"/>
    </row>
    <row r="140" spans="1:30" x14ac:dyDescent="0.25">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347.74043767840158</v>
      </c>
      <c r="O140" s="173">
        <v>10238</v>
      </c>
      <c r="P140" s="172">
        <v>674.19999999999993</v>
      </c>
      <c r="Q140" s="172">
        <f t="shared" si="2"/>
        <v>928.8692673644149</v>
      </c>
      <c r="R140" s="173">
        <v>13950</v>
      </c>
      <c r="S140" s="172">
        <v>184.5</v>
      </c>
      <c r="T140" s="172">
        <f t="shared" si="3"/>
        <v>254.1921979067555</v>
      </c>
      <c r="U140" s="164"/>
      <c r="V140" s="164"/>
      <c r="W140" s="164"/>
      <c r="X140" s="164"/>
      <c r="Y140" s="164"/>
      <c r="Z140" s="164"/>
      <c r="AA140" s="164"/>
      <c r="AB140" s="164"/>
      <c r="AC140" s="164"/>
      <c r="AD140" s="164"/>
    </row>
    <row r="141" spans="1:30" x14ac:dyDescent="0.25">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431.09971509971513</v>
      </c>
      <c r="O141" s="173">
        <v>13877</v>
      </c>
      <c r="P141" s="172">
        <v>706.20000000000027</v>
      </c>
      <c r="Q141" s="172">
        <f t="shared" si="2"/>
        <v>971.10883190883237</v>
      </c>
      <c r="R141" s="173">
        <v>14850</v>
      </c>
      <c r="S141" s="172">
        <v>193.89999999999998</v>
      </c>
      <c r="T141" s="172">
        <f t="shared" si="3"/>
        <v>266.6355175688509</v>
      </c>
      <c r="U141" s="164"/>
      <c r="V141" s="164"/>
      <c r="W141" s="164"/>
      <c r="X141" s="164"/>
      <c r="Y141" s="164"/>
      <c r="Z141" s="164"/>
      <c r="AA141" s="164"/>
      <c r="AB141" s="164"/>
      <c r="AC141" s="164"/>
      <c r="AD141" s="164"/>
    </row>
    <row r="142" spans="1:30" x14ac:dyDescent="0.25">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657.29438202247195</v>
      </c>
      <c r="O142" s="173">
        <v>9978</v>
      </c>
      <c r="P142" s="172">
        <v>739.19999999999982</v>
      </c>
      <c r="Q142" s="172">
        <f t="shared" si="2"/>
        <v>1002.2112359550561</v>
      </c>
      <c r="R142" s="173">
        <v>13212</v>
      </c>
      <c r="S142" s="172">
        <v>215</v>
      </c>
      <c r="T142" s="172">
        <f t="shared" si="3"/>
        <v>291.498127340824</v>
      </c>
      <c r="U142" s="164"/>
      <c r="V142" s="164"/>
      <c r="W142" s="164"/>
      <c r="X142" s="164"/>
      <c r="Y142" s="164"/>
      <c r="Z142" s="164"/>
      <c r="AA142" s="164"/>
      <c r="AB142" s="164"/>
      <c r="AC142" s="164"/>
      <c r="AD142" s="164"/>
    </row>
    <row r="143" spans="1:30" x14ac:dyDescent="0.25">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902.06125461254612</v>
      </c>
      <c r="O143" s="173">
        <v>7776</v>
      </c>
      <c r="P143" s="172">
        <v>877</v>
      </c>
      <c r="Q143" s="172">
        <f t="shared" si="2"/>
        <v>1171.490774907749</v>
      </c>
      <c r="R143" s="173">
        <v>10538</v>
      </c>
      <c r="S143" s="172">
        <v>164.1</v>
      </c>
      <c r="T143" s="172">
        <f t="shared" si="3"/>
        <v>219.20369003690035</v>
      </c>
      <c r="U143" s="164"/>
      <c r="V143" s="164"/>
      <c r="W143" s="164"/>
      <c r="X143" s="164"/>
      <c r="Y143" s="164"/>
      <c r="Z143" s="164"/>
      <c r="AA143" s="164"/>
      <c r="AB143" s="164"/>
      <c r="AC143" s="164"/>
      <c r="AD143" s="164"/>
    </row>
    <row r="144" spans="1:30" x14ac:dyDescent="0.25">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597.16788321167894</v>
      </c>
      <c r="O144" s="173">
        <v>5711</v>
      </c>
      <c r="P144" s="172">
        <v>923</v>
      </c>
      <c r="Q144" s="172">
        <f t="shared" si="2"/>
        <v>1219.4379562043796</v>
      </c>
      <c r="R144" s="173">
        <v>11841</v>
      </c>
      <c r="S144" s="172">
        <v>190.29999999999998</v>
      </c>
      <c r="T144" s="172">
        <f t="shared" si="3"/>
        <v>251.41824817518247</v>
      </c>
      <c r="U144" s="164"/>
      <c r="V144" s="164"/>
      <c r="W144" s="164"/>
      <c r="X144" s="164"/>
      <c r="Y144" s="164"/>
      <c r="Z144" s="164"/>
      <c r="AA144" s="164"/>
      <c r="AB144" s="164"/>
      <c r="AC144" s="164"/>
      <c r="AD144" s="164"/>
    </row>
    <row r="145" spans="1:30" x14ac:dyDescent="0.25">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536.33598519889006</v>
      </c>
      <c r="O145" s="173">
        <v>15359</v>
      </c>
      <c r="P145" s="172">
        <v>1172.1999999999998</v>
      </c>
      <c r="Q145" s="172">
        <f t="shared" si="2"/>
        <v>1570.1624421831636</v>
      </c>
      <c r="R145" s="173">
        <v>13534</v>
      </c>
      <c r="S145" s="172">
        <v>158.5</v>
      </c>
      <c r="T145" s="172">
        <f t="shared" si="3"/>
        <v>212.31082331174838</v>
      </c>
      <c r="U145" s="164"/>
      <c r="V145" s="164"/>
      <c r="W145" s="164"/>
      <c r="X145" s="164"/>
      <c r="Y145" s="164"/>
      <c r="Z145" s="164"/>
      <c r="AA145" s="164"/>
      <c r="AB145" s="164"/>
      <c r="AC145" s="164"/>
      <c r="AD145" s="164"/>
    </row>
    <row r="146" spans="1:30" x14ac:dyDescent="0.25">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678.57516099356008</v>
      </c>
      <c r="O146" s="173">
        <v>9601</v>
      </c>
      <c r="P146" s="172">
        <v>803.30000000000018</v>
      </c>
      <c r="Q146" s="172">
        <f t="shared" si="2"/>
        <v>1070.0813247470105</v>
      </c>
      <c r="R146" s="173">
        <v>12341</v>
      </c>
      <c r="S146" s="172">
        <v>258.5</v>
      </c>
      <c r="T146" s="172">
        <f t="shared" si="3"/>
        <v>344.34958601655933</v>
      </c>
      <c r="U146" s="164"/>
      <c r="V146" s="164"/>
      <c r="W146" s="164"/>
      <c r="X146" s="164"/>
      <c r="Y146" s="164"/>
      <c r="Z146" s="164"/>
      <c r="AA146" s="164"/>
      <c r="AB146" s="164"/>
      <c r="AC146" s="164"/>
      <c r="AD146" s="164"/>
    </row>
    <row r="147" spans="1:30" x14ac:dyDescent="0.25">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618.01646843549872</v>
      </c>
      <c r="O147" s="173">
        <v>6856</v>
      </c>
      <c r="P147" s="172">
        <v>820.40000000000009</v>
      </c>
      <c r="Q147" s="172">
        <f t="shared" si="2"/>
        <v>1086.8611161939618</v>
      </c>
      <c r="R147" s="173">
        <v>9371</v>
      </c>
      <c r="S147" s="172">
        <v>197.9</v>
      </c>
      <c r="T147" s="172">
        <f t="shared" si="3"/>
        <v>262.17676120768527</v>
      </c>
      <c r="U147" s="164"/>
      <c r="V147" s="164"/>
      <c r="W147" s="164"/>
      <c r="X147" s="164"/>
      <c r="Y147" s="164"/>
      <c r="Z147" s="164"/>
      <c r="AA147" s="164"/>
      <c r="AB147" s="164"/>
      <c r="AC147" s="164"/>
      <c r="AD147" s="164"/>
    </row>
    <row r="148" spans="1:30" x14ac:dyDescent="0.25">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537.73454545454558</v>
      </c>
      <c r="O148" s="173">
        <v>9323</v>
      </c>
      <c r="P148" s="172">
        <v>689.09999999999991</v>
      </c>
      <c r="Q148" s="172">
        <f t="shared" si="2"/>
        <v>907.10618181818177</v>
      </c>
      <c r="R148" s="173">
        <v>14749</v>
      </c>
      <c r="S148" s="172">
        <v>233.49999999999997</v>
      </c>
      <c r="T148" s="172">
        <f t="shared" si="3"/>
        <v>307.37090909090909</v>
      </c>
      <c r="U148" s="164"/>
      <c r="V148" s="164"/>
      <c r="W148" s="164"/>
      <c r="X148" s="164"/>
      <c r="Y148" s="164"/>
      <c r="Z148" s="164"/>
      <c r="AA148" s="164"/>
      <c r="AB148" s="164"/>
      <c r="AC148" s="164"/>
      <c r="AD148" s="164"/>
    </row>
    <row r="149" spans="1:30" x14ac:dyDescent="0.25">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664.54744525547449</v>
      </c>
      <c r="O149" s="173">
        <v>17422</v>
      </c>
      <c r="P149" s="172">
        <v>895.90000000000009</v>
      </c>
      <c r="Q149" s="172">
        <f t="shared" si="2"/>
        <v>1183.6343065693434</v>
      </c>
      <c r="R149" s="173">
        <v>14722</v>
      </c>
      <c r="S149" s="172">
        <v>184.5</v>
      </c>
      <c r="T149" s="172">
        <f t="shared" si="3"/>
        <v>243.75547445255478</v>
      </c>
      <c r="U149" s="164"/>
      <c r="V149" s="164"/>
      <c r="W149" s="164"/>
      <c r="X149" s="164"/>
      <c r="Y149" s="164"/>
      <c r="Z149" s="164"/>
      <c r="AA149" s="164"/>
      <c r="AB149" s="164"/>
      <c r="AC149" s="164"/>
      <c r="AD149" s="164"/>
    </row>
    <row r="150" spans="1:30" x14ac:dyDescent="0.25">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605.55099099099107</v>
      </c>
      <c r="O150" s="173">
        <v>8123</v>
      </c>
      <c r="P150" s="172">
        <v>938.5</v>
      </c>
      <c r="Q150" s="172">
        <f t="shared" si="2"/>
        <v>1224.2774774774775</v>
      </c>
      <c r="R150" s="173">
        <v>14689</v>
      </c>
      <c r="S150" s="172">
        <v>194.00000000000011</v>
      </c>
      <c r="T150" s="172">
        <f t="shared" si="3"/>
        <v>253.07387387387405</v>
      </c>
      <c r="U150" s="164"/>
      <c r="V150" s="164"/>
      <c r="W150" s="164"/>
      <c r="X150" s="164"/>
      <c r="Y150" s="164"/>
      <c r="Z150" s="164"/>
      <c r="AA150" s="164"/>
      <c r="AB150" s="164"/>
      <c r="AC150" s="164"/>
      <c r="AD150" s="164"/>
    </row>
    <row r="151" spans="1:30" x14ac:dyDescent="0.25">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791.97766143106458</v>
      </c>
      <c r="O151" s="173">
        <v>6823</v>
      </c>
      <c r="P151" s="172">
        <v>1087.2</v>
      </c>
      <c r="Q151" s="172">
        <f t="shared" si="2"/>
        <v>1373.7047120418852</v>
      </c>
      <c r="R151" s="173">
        <v>10626</v>
      </c>
      <c r="S151" s="172">
        <v>183</v>
      </c>
      <c r="T151" s="172">
        <f t="shared" si="3"/>
        <v>231.22513089005238</v>
      </c>
      <c r="U151" s="164"/>
      <c r="V151" s="164"/>
      <c r="W151" s="164"/>
      <c r="X151" s="164"/>
      <c r="Y151" s="164"/>
      <c r="Z151" s="164"/>
      <c r="AA151" s="164"/>
      <c r="AB151" s="164"/>
      <c r="AC151" s="164"/>
      <c r="AD151" s="164"/>
    </row>
    <row r="152" spans="1:30" x14ac:dyDescent="0.25">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523.62671415850423</v>
      </c>
      <c r="O152" s="173">
        <v>5618</v>
      </c>
      <c r="P152" s="172">
        <v>817.8</v>
      </c>
      <c r="Q152" s="172">
        <f t="shared" si="2"/>
        <v>1054.4740872662512</v>
      </c>
      <c r="R152" s="173">
        <v>12719</v>
      </c>
      <c r="S152" s="172">
        <v>203.2</v>
      </c>
      <c r="T152" s="172">
        <f t="shared" si="3"/>
        <v>262.00676758682101</v>
      </c>
      <c r="U152" s="164"/>
      <c r="V152" s="164"/>
      <c r="W152" s="164"/>
      <c r="X152" s="164"/>
      <c r="Y152" s="164"/>
      <c r="Z152" s="164"/>
      <c r="AA152" s="164"/>
      <c r="AB152" s="164"/>
      <c r="AC152" s="164"/>
      <c r="AD152" s="164"/>
    </row>
    <row r="153" spans="1:30" x14ac:dyDescent="0.25">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557.07238605898124</v>
      </c>
      <c r="O153" s="173">
        <v>16056</v>
      </c>
      <c r="P153" s="172">
        <v>860.19999999999982</v>
      </c>
      <c r="Q153" s="172">
        <f t="shared" si="2"/>
        <v>1113.1095621090258</v>
      </c>
      <c r="R153" s="173">
        <v>13690</v>
      </c>
      <c r="S153" s="172">
        <v>188.8</v>
      </c>
      <c r="T153" s="172">
        <f t="shared" si="3"/>
        <v>244.30956210902593</v>
      </c>
      <c r="U153" s="164"/>
      <c r="V153" s="164"/>
      <c r="W153" s="164"/>
      <c r="X153" s="164"/>
      <c r="Y153" s="164"/>
      <c r="Z153" s="164"/>
      <c r="AA153" s="164"/>
      <c r="AB153" s="164"/>
      <c r="AC153" s="164"/>
      <c r="AD153" s="164"/>
    </row>
    <row r="154" spans="1:30" x14ac:dyDescent="0.25">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606.84831261101237</v>
      </c>
      <c r="O154" s="173">
        <v>7652</v>
      </c>
      <c r="P154" s="172">
        <v>762.30000000000018</v>
      </c>
      <c r="Q154" s="172">
        <f t="shared" si="2"/>
        <v>980.29342806394345</v>
      </c>
      <c r="R154" s="173">
        <v>11607</v>
      </c>
      <c r="S154" s="172">
        <v>220.90000000000009</v>
      </c>
      <c r="T154" s="172">
        <f t="shared" si="3"/>
        <v>284.07033747779769</v>
      </c>
      <c r="U154" s="164"/>
      <c r="V154" s="164"/>
      <c r="W154" s="164"/>
      <c r="X154" s="164"/>
      <c r="Y154" s="164"/>
      <c r="Z154" s="164"/>
      <c r="AA154" s="164"/>
      <c r="AB154" s="164"/>
      <c r="AC154" s="164"/>
      <c r="AD154" s="164"/>
    </row>
    <row r="155" spans="1:30" x14ac:dyDescent="0.25">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665.74564831261102</v>
      </c>
      <c r="O155" s="173">
        <v>7033</v>
      </c>
      <c r="P155" s="172">
        <v>735.2</v>
      </c>
      <c r="Q155" s="172">
        <f t="shared" si="2"/>
        <v>945.44369449378348</v>
      </c>
      <c r="R155" s="173">
        <v>8913</v>
      </c>
      <c r="S155" s="172">
        <v>178.89999999999998</v>
      </c>
      <c r="T155" s="172">
        <f t="shared" si="3"/>
        <v>230.05968028419181</v>
      </c>
      <c r="U155" s="164"/>
      <c r="V155" s="164"/>
      <c r="W155" s="164"/>
      <c r="X155" s="164"/>
      <c r="Y155" s="164"/>
      <c r="Z155" s="164"/>
      <c r="AA155" s="164"/>
      <c r="AB155" s="164"/>
      <c r="AC155" s="164"/>
      <c r="AD155" s="164"/>
    </row>
    <row r="156" spans="1:30" x14ac:dyDescent="0.25">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440.14603174603172</v>
      </c>
      <c r="O156" s="173">
        <v>6436</v>
      </c>
      <c r="P156" s="172">
        <v>708.3</v>
      </c>
      <c r="Q156" s="172">
        <f t="shared" si="2"/>
        <v>904.42539682539677</v>
      </c>
      <c r="R156" s="173">
        <v>10802</v>
      </c>
      <c r="S156" s="172">
        <v>228.40000000000003</v>
      </c>
      <c r="T156" s="172">
        <f t="shared" si="3"/>
        <v>291.64303350970022</v>
      </c>
      <c r="U156" s="164"/>
      <c r="V156" s="164"/>
      <c r="W156" s="164"/>
      <c r="X156" s="164"/>
      <c r="Y156" s="164"/>
      <c r="Z156" s="164"/>
      <c r="AA156" s="164"/>
      <c r="AB156" s="164"/>
      <c r="AC156" s="164"/>
      <c r="AD156" s="164"/>
    </row>
    <row r="157" spans="1:30" x14ac:dyDescent="0.25">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581.89097345132734</v>
      </c>
      <c r="O157" s="173">
        <v>11805</v>
      </c>
      <c r="P157" s="172">
        <v>652.69999999999982</v>
      </c>
      <c r="Q157" s="172">
        <f t="shared" si="2"/>
        <v>836.38017699115039</v>
      </c>
      <c r="R157" s="173">
        <v>11365</v>
      </c>
      <c r="S157" s="172">
        <v>160.7999999999999</v>
      </c>
      <c r="T157" s="172">
        <f t="shared" si="3"/>
        <v>206.0516814159291</v>
      </c>
      <c r="U157" s="164"/>
      <c r="V157" s="164"/>
      <c r="W157" s="164"/>
      <c r="X157" s="164"/>
      <c r="Y157" s="164"/>
      <c r="Z157" s="164"/>
      <c r="AA157" s="164"/>
      <c r="AB157" s="164"/>
      <c r="AC157" s="164"/>
      <c r="AD157" s="164"/>
    </row>
    <row r="158" spans="1:30" x14ac:dyDescent="0.25">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543.889122807018</v>
      </c>
      <c r="O158" s="173">
        <v>10088</v>
      </c>
      <c r="P158" s="172">
        <v>709.40000000000055</v>
      </c>
      <c r="Q158" s="172">
        <f t="shared" si="2"/>
        <v>901.06245614035163</v>
      </c>
      <c r="R158" s="173">
        <v>9276</v>
      </c>
      <c r="S158" s="172">
        <v>162.90000000000009</v>
      </c>
      <c r="T158" s="172">
        <f t="shared" si="3"/>
        <v>206.91157894736855</v>
      </c>
      <c r="U158" s="164"/>
      <c r="V158" s="164"/>
      <c r="W158" s="164"/>
      <c r="X158" s="164"/>
      <c r="Y158" s="164"/>
      <c r="Z158" s="164"/>
      <c r="AA158" s="164"/>
      <c r="AB158" s="164"/>
      <c r="AC158" s="164"/>
      <c r="AD158" s="164"/>
    </row>
    <row r="159" spans="1:30" x14ac:dyDescent="0.25">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532.33421284080919</v>
      </c>
      <c r="O159" s="173">
        <v>7287</v>
      </c>
      <c r="P159" s="172">
        <v>715.2</v>
      </c>
      <c r="Q159" s="172">
        <f t="shared" si="2"/>
        <v>910.82638522427442</v>
      </c>
      <c r="R159" s="173">
        <v>7498</v>
      </c>
      <c r="S159" s="172">
        <v>159.69999999999999</v>
      </c>
      <c r="T159" s="172">
        <f t="shared" si="3"/>
        <v>203.38223394898858</v>
      </c>
      <c r="U159" s="164"/>
      <c r="V159" s="164"/>
      <c r="W159" s="164"/>
      <c r="X159" s="164"/>
      <c r="Y159" s="164"/>
      <c r="Z159" s="164"/>
      <c r="AA159" s="164"/>
      <c r="AB159" s="164"/>
      <c r="AC159" s="164"/>
      <c r="AD159" s="164"/>
    </row>
    <row r="160" spans="1:30" x14ac:dyDescent="0.25">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406.24444444444453</v>
      </c>
      <c r="O160" s="173">
        <v>6172</v>
      </c>
      <c r="P160" s="172">
        <v>745.5</v>
      </c>
      <c r="Q160" s="172">
        <f t="shared" si="2"/>
        <v>937.05208333333337</v>
      </c>
      <c r="R160" s="173">
        <v>11610</v>
      </c>
      <c r="S160" s="172">
        <v>152.50000000000006</v>
      </c>
      <c r="T160" s="172">
        <f t="shared" si="3"/>
        <v>191.68402777777789</v>
      </c>
      <c r="U160" s="164"/>
      <c r="V160" s="164"/>
      <c r="W160" s="164"/>
      <c r="X160" s="164"/>
      <c r="Y160" s="164"/>
      <c r="Z160" s="164"/>
      <c r="AA160" s="164"/>
      <c r="AB160" s="164"/>
      <c r="AC160" s="164"/>
      <c r="AD160" s="164"/>
    </row>
    <row r="161" spans="1:30" x14ac:dyDescent="0.25">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563.97775847089486</v>
      </c>
      <c r="O161" s="173">
        <v>6734</v>
      </c>
      <c r="P161" s="172">
        <v>832.10000000000014</v>
      </c>
      <c r="Q161" s="172">
        <f t="shared" si="2"/>
        <v>1046.8121633362298</v>
      </c>
      <c r="R161" s="173">
        <v>8742</v>
      </c>
      <c r="S161" s="172">
        <v>152.99999999999994</v>
      </c>
      <c r="T161" s="172">
        <f t="shared" si="3"/>
        <v>192.47958297132922</v>
      </c>
      <c r="U161" s="164"/>
      <c r="V161" s="164"/>
      <c r="W161" s="164"/>
      <c r="X161" s="164"/>
      <c r="Y161" s="164"/>
      <c r="Z161" s="164"/>
      <c r="AA161" s="164"/>
      <c r="AB161" s="164"/>
      <c r="AC161" s="164"/>
      <c r="AD161" s="164"/>
    </row>
    <row r="162" spans="1:30" x14ac:dyDescent="0.25">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597.67448275862068</v>
      </c>
      <c r="O162" s="173">
        <v>8144</v>
      </c>
      <c r="P162" s="172">
        <v>795.79999999999973</v>
      </c>
      <c r="Q162" s="172">
        <f t="shared" si="2"/>
        <v>993.37793103448246</v>
      </c>
      <c r="R162" s="173">
        <v>11407</v>
      </c>
      <c r="S162" s="172">
        <v>142.00000000000006</v>
      </c>
      <c r="T162" s="172">
        <f t="shared" si="3"/>
        <v>177.25517241379319</v>
      </c>
      <c r="U162" s="164"/>
      <c r="V162" s="164"/>
      <c r="W162" s="164"/>
      <c r="X162" s="164"/>
      <c r="Y162" s="164"/>
      <c r="Z162" s="164"/>
      <c r="AA162" s="164"/>
      <c r="AB162" s="164"/>
      <c r="AC162" s="164"/>
      <c r="AD162" s="164"/>
    </row>
    <row r="163" spans="1:30" x14ac:dyDescent="0.25">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726.48370497427118</v>
      </c>
      <c r="O163" s="173">
        <v>6106</v>
      </c>
      <c r="P163" s="172">
        <v>947.2</v>
      </c>
      <c r="Q163" s="172">
        <f t="shared" si="2"/>
        <v>1176.2826758147517</v>
      </c>
      <c r="R163" s="173">
        <v>7106</v>
      </c>
      <c r="S163" s="172">
        <v>150.6</v>
      </c>
      <c r="T163" s="172">
        <f t="shared" si="3"/>
        <v>187.02298456260721</v>
      </c>
      <c r="U163" s="164"/>
      <c r="V163" s="164"/>
      <c r="W163" s="164"/>
      <c r="X163" s="164"/>
      <c r="Y163" s="164"/>
      <c r="Z163" s="164"/>
      <c r="AA163" s="164"/>
      <c r="AB163" s="164"/>
      <c r="AC163" s="164"/>
      <c r="AD163" s="164"/>
    </row>
    <row r="164" spans="1:30" x14ac:dyDescent="0.25">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532.77557251908388</v>
      </c>
      <c r="O164" s="173">
        <v>5246</v>
      </c>
      <c r="P164" s="172">
        <v>811.2</v>
      </c>
      <c r="Q164" s="172">
        <f t="shared" si="2"/>
        <v>996.28295165394411</v>
      </c>
      <c r="R164" s="173">
        <v>9193</v>
      </c>
      <c r="S164" s="172">
        <v>176.1</v>
      </c>
      <c r="T164" s="172">
        <f t="shared" si="3"/>
        <v>216.27888040712469</v>
      </c>
      <c r="U164" s="164"/>
      <c r="V164" s="164"/>
      <c r="W164" s="164"/>
      <c r="X164" s="164"/>
      <c r="Y164" s="164"/>
      <c r="Z164" s="164"/>
      <c r="AA164" s="164"/>
      <c r="AB164" s="164"/>
      <c r="AC164" s="164"/>
      <c r="AD164" s="164"/>
    </row>
    <row r="165" spans="1:30" x14ac:dyDescent="0.25">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613.02369991474848</v>
      </c>
      <c r="O165" s="173">
        <v>9450</v>
      </c>
      <c r="P165" s="172">
        <v>855.90000000000009</v>
      </c>
      <c r="Q165" s="172">
        <f t="shared" si="2"/>
        <v>1056.5585677749364</v>
      </c>
      <c r="R165" s="173">
        <v>10840</v>
      </c>
      <c r="S165" s="172">
        <v>167.10000000000002</v>
      </c>
      <c r="T165" s="172">
        <f t="shared" si="3"/>
        <v>206.27519181585683</v>
      </c>
      <c r="U165" s="164"/>
      <c r="V165" s="164"/>
      <c r="W165" s="164"/>
      <c r="X165" s="164"/>
      <c r="Y165" s="164"/>
      <c r="Z165" s="164"/>
      <c r="AA165" s="164"/>
      <c r="AB165" s="164"/>
      <c r="AC165" s="164"/>
      <c r="AD165" s="164"/>
    </row>
    <row r="166" spans="1:30" x14ac:dyDescent="0.25">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639.55361344537835</v>
      </c>
      <c r="O166" s="173">
        <v>10233</v>
      </c>
      <c r="P166" s="172">
        <v>826</v>
      </c>
      <c r="Q166" s="172">
        <f t="shared" si="2"/>
        <v>1005.0823529411766</v>
      </c>
      <c r="R166" s="173">
        <v>9520</v>
      </c>
      <c r="S166" s="172">
        <v>144.09999999999997</v>
      </c>
      <c r="T166" s="172">
        <f t="shared" si="3"/>
        <v>175.34184873949576</v>
      </c>
      <c r="U166" s="164"/>
      <c r="V166" s="164"/>
      <c r="W166" s="164"/>
      <c r="X166" s="164"/>
      <c r="Y166" s="164"/>
      <c r="Z166" s="164"/>
      <c r="AA166" s="164"/>
      <c r="AB166" s="164"/>
      <c r="AC166" s="164"/>
      <c r="AD166" s="164"/>
    </row>
    <row r="167" spans="1:30" x14ac:dyDescent="0.25">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800.52834042553195</v>
      </c>
      <c r="O167" s="173">
        <v>7737</v>
      </c>
      <c r="P167" s="172">
        <v>1092.1999999999998</v>
      </c>
      <c r="Q167" s="172">
        <f t="shared" si="2"/>
        <v>1345.9622127659575</v>
      </c>
      <c r="R167" s="173">
        <v>8112</v>
      </c>
      <c r="S167" s="172">
        <v>167.4</v>
      </c>
      <c r="T167" s="172">
        <f t="shared" si="3"/>
        <v>206.29378723404258</v>
      </c>
      <c r="U167" s="164"/>
      <c r="V167" s="164"/>
      <c r="W167" s="164"/>
      <c r="X167" s="164"/>
      <c r="Y167" s="164"/>
      <c r="Z167" s="164"/>
      <c r="AA167" s="164"/>
      <c r="AB167" s="164"/>
      <c r="AC167" s="164"/>
      <c r="AD167" s="164"/>
    </row>
    <row r="168" spans="1:30" x14ac:dyDescent="0.25">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629.3842772612004</v>
      </c>
      <c r="O168" s="173">
        <v>5067</v>
      </c>
      <c r="P168" s="172">
        <v>1041.6999999999998</v>
      </c>
      <c r="Q168" s="172">
        <f t="shared" ref="Q168:Q189" si="5">P168/I168*$I$69</f>
        <v>1275.047844463229</v>
      </c>
      <c r="R168" s="173">
        <v>10608</v>
      </c>
      <c r="S168" s="172">
        <v>160.99999999999997</v>
      </c>
      <c r="T168" s="172">
        <f t="shared" ref="T168:T189" si="6">S168/I168*$I$69</f>
        <v>197.06508875739644</v>
      </c>
      <c r="U168" s="164"/>
      <c r="V168" s="164"/>
      <c r="W168" s="164"/>
      <c r="X168" s="164"/>
      <c r="Y168" s="164"/>
      <c r="Z168" s="164"/>
      <c r="AA168" s="164"/>
      <c r="AB168" s="164"/>
      <c r="AC168" s="164"/>
      <c r="AD168" s="164"/>
    </row>
    <row r="169" spans="1:30" x14ac:dyDescent="0.25">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804.14397283531457</v>
      </c>
      <c r="O169" s="173">
        <v>6417</v>
      </c>
      <c r="P169" s="172">
        <v>679.60000000000036</v>
      </c>
      <c r="Q169" s="172">
        <f t="shared" si="5"/>
        <v>835.36570458404128</v>
      </c>
      <c r="R169" s="173">
        <v>10319</v>
      </c>
      <c r="S169" s="172">
        <v>152.89999999999998</v>
      </c>
      <c r="T169" s="172">
        <f t="shared" si="6"/>
        <v>187.94499151103562</v>
      </c>
      <c r="U169" s="164"/>
      <c r="V169" s="164"/>
      <c r="W169" s="164"/>
      <c r="X169" s="164"/>
      <c r="Y169" s="164"/>
      <c r="Z169" s="164"/>
      <c r="AA169" s="164"/>
      <c r="AB169" s="164"/>
      <c r="AC169" s="164"/>
      <c r="AD169" s="164"/>
    </row>
    <row r="170" spans="1:30" x14ac:dyDescent="0.25">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679.88874172185399</v>
      </c>
      <c r="O170" s="173">
        <v>5114</v>
      </c>
      <c r="P170" s="172">
        <v>911.69999999999982</v>
      </c>
      <c r="Q170" s="172">
        <f t="shared" si="5"/>
        <v>1092.8324503311258</v>
      </c>
      <c r="R170" s="173">
        <v>8645</v>
      </c>
      <c r="S170" s="172">
        <v>142.80000000000007</v>
      </c>
      <c r="T170" s="172">
        <f t="shared" si="6"/>
        <v>171.1708609271524</v>
      </c>
      <c r="U170" s="164"/>
      <c r="V170" s="164"/>
      <c r="W170" s="164"/>
      <c r="X170" s="164"/>
      <c r="Y170" s="164"/>
      <c r="Z170" s="164"/>
      <c r="AA170" s="164"/>
      <c r="AB170" s="164"/>
      <c r="AC170" s="164"/>
      <c r="AD170" s="164"/>
    </row>
    <row r="171" spans="1:30" x14ac:dyDescent="0.25">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703.09368334700571</v>
      </c>
      <c r="O171" s="173">
        <v>6274</v>
      </c>
      <c r="P171" s="172">
        <v>963.6</v>
      </c>
      <c r="Q171" s="172">
        <f t="shared" si="5"/>
        <v>1144.6208367514357</v>
      </c>
      <c r="R171" s="173">
        <v>7939</v>
      </c>
      <c r="S171" s="172">
        <v>160.1</v>
      </c>
      <c r="T171" s="172">
        <f t="shared" si="6"/>
        <v>190.17621000820344</v>
      </c>
      <c r="U171" s="164"/>
      <c r="V171" s="164"/>
      <c r="W171" s="164"/>
      <c r="X171" s="164"/>
      <c r="Y171" s="164"/>
      <c r="Z171" s="164"/>
      <c r="AA171" s="164"/>
      <c r="AB171" s="164"/>
      <c r="AC171" s="164"/>
      <c r="AD171" s="164"/>
    </row>
    <row r="172" spans="1:30" x14ac:dyDescent="0.25">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650.88786885245906</v>
      </c>
      <c r="O172" s="173">
        <v>5831</v>
      </c>
      <c r="P172" s="172">
        <v>1153.8000000000002</v>
      </c>
      <c r="Q172" s="172">
        <f t="shared" si="5"/>
        <v>1369.4281967213119</v>
      </c>
      <c r="R172" s="173">
        <v>10207</v>
      </c>
      <c r="S172" s="172">
        <v>188.4</v>
      </c>
      <c r="T172" s="172">
        <f t="shared" si="6"/>
        <v>223.6091803278689</v>
      </c>
      <c r="U172" s="164"/>
      <c r="V172" s="164"/>
      <c r="W172" s="164"/>
      <c r="X172" s="164"/>
      <c r="Y172" s="164"/>
      <c r="Z172" s="164"/>
      <c r="AA172" s="164"/>
      <c r="AB172" s="164"/>
      <c r="AC172" s="164"/>
      <c r="AD172" s="164"/>
    </row>
    <row r="173" spans="1:30" x14ac:dyDescent="0.25">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850.09715678310363</v>
      </c>
      <c r="O173" s="173">
        <v>12252</v>
      </c>
      <c r="P173" s="172">
        <v>1486.4999999999995</v>
      </c>
      <c r="Q173" s="172">
        <f t="shared" si="5"/>
        <v>1748.5393988627129</v>
      </c>
      <c r="R173" s="173">
        <v>11007</v>
      </c>
      <c r="S173" s="172">
        <v>186.29999999999995</v>
      </c>
      <c r="T173" s="172">
        <f t="shared" si="6"/>
        <v>219.14086108854588</v>
      </c>
      <c r="U173" s="164"/>
      <c r="V173" s="164"/>
      <c r="W173" s="164"/>
      <c r="X173" s="164"/>
      <c r="Y173" s="164"/>
      <c r="Z173" s="164"/>
      <c r="AA173" s="164"/>
      <c r="AB173" s="164"/>
      <c r="AC173" s="164"/>
      <c r="AD173" s="164"/>
    </row>
    <row r="174" spans="1:30" x14ac:dyDescent="0.25">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816.43047313552552</v>
      </c>
      <c r="O174" s="173">
        <v>7247</v>
      </c>
      <c r="P174" s="172">
        <v>1160</v>
      </c>
      <c r="Q174" s="172">
        <f t="shared" si="5"/>
        <v>1346.9767441860467</v>
      </c>
      <c r="R174" s="173">
        <v>10145</v>
      </c>
      <c r="S174" s="172">
        <v>269.60000000000014</v>
      </c>
      <c r="T174" s="172">
        <f t="shared" si="6"/>
        <v>313.0559743384124</v>
      </c>
      <c r="U174" s="164"/>
      <c r="V174" s="164"/>
      <c r="W174" s="164"/>
      <c r="X174" s="164"/>
      <c r="Y174" s="164"/>
      <c r="Z174" s="164"/>
      <c r="AA174" s="164"/>
      <c r="AB174" s="164"/>
      <c r="AC174" s="164"/>
      <c r="AD174" s="164"/>
    </row>
    <row r="175" spans="1:30" x14ac:dyDescent="0.25">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856.75263999999993</v>
      </c>
      <c r="O175" s="173">
        <v>6194</v>
      </c>
      <c r="P175" s="172">
        <v>1049.9000000000001</v>
      </c>
      <c r="Q175" s="172">
        <f t="shared" si="5"/>
        <v>1216.2041600000002</v>
      </c>
      <c r="R175" s="173">
        <v>8619</v>
      </c>
      <c r="S175" s="172">
        <v>213.2</v>
      </c>
      <c r="T175" s="172">
        <f t="shared" si="6"/>
        <v>246.97088000000002</v>
      </c>
      <c r="U175" s="164"/>
      <c r="V175" s="164"/>
      <c r="W175" s="164"/>
      <c r="X175" s="164"/>
      <c r="Y175" s="164"/>
      <c r="Z175" s="164"/>
      <c r="AA175" s="164"/>
      <c r="AB175" s="164"/>
      <c r="AC175" s="164"/>
      <c r="AD175" s="164"/>
    </row>
    <row r="176" spans="1:30" x14ac:dyDescent="0.25">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695.54685759745439</v>
      </c>
      <c r="O176" s="173">
        <v>5486</v>
      </c>
      <c r="P176" s="172">
        <v>1077.9000000000001</v>
      </c>
      <c r="Q176" s="172">
        <f t="shared" si="5"/>
        <v>1241.6859188544154</v>
      </c>
      <c r="R176" s="173">
        <v>11296</v>
      </c>
      <c r="S176" s="172">
        <v>235.3</v>
      </c>
      <c r="T176" s="172">
        <f t="shared" si="6"/>
        <v>271.05361972951476</v>
      </c>
      <c r="U176" s="164"/>
      <c r="V176" s="164"/>
      <c r="W176" s="164"/>
      <c r="X176" s="164"/>
      <c r="Y176" s="164"/>
      <c r="Z176" s="164"/>
      <c r="AA176" s="164"/>
      <c r="AB176" s="164"/>
      <c r="AC176" s="164"/>
      <c r="AD176" s="164"/>
    </row>
    <row r="177" spans="1:30" x14ac:dyDescent="0.25">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918.79872408293443</v>
      </c>
      <c r="O177" s="173">
        <v>13278</v>
      </c>
      <c r="P177" s="172">
        <v>1278.0999999999999</v>
      </c>
      <c r="Q177" s="172">
        <f t="shared" si="5"/>
        <v>1475.8283891547048</v>
      </c>
      <c r="R177" s="173">
        <v>11383</v>
      </c>
      <c r="S177" s="172">
        <v>231.79999999999995</v>
      </c>
      <c r="T177" s="172">
        <f t="shared" si="6"/>
        <v>267.66060606060603</v>
      </c>
      <c r="U177" s="164"/>
      <c r="V177" s="164"/>
      <c r="W177" s="164"/>
      <c r="X177" s="164"/>
      <c r="Y177" s="164"/>
      <c r="Z177" s="164"/>
      <c r="AA177" s="164"/>
      <c r="AB177" s="164"/>
      <c r="AC177" s="164"/>
      <c r="AD177" s="164"/>
    </row>
    <row r="178" spans="1:30" x14ac:dyDescent="0.25">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868.45687203791499</v>
      </c>
      <c r="O178" s="173">
        <v>6227</v>
      </c>
      <c r="P178" s="172">
        <v>1192.2000000000003</v>
      </c>
      <c r="Q178" s="172">
        <f t="shared" si="5"/>
        <v>1363.5905213270148</v>
      </c>
      <c r="R178" s="173">
        <v>10409</v>
      </c>
      <c r="S178" s="172">
        <v>276.40000000000009</v>
      </c>
      <c r="T178" s="172">
        <f t="shared" si="6"/>
        <v>316.13522906793065</v>
      </c>
      <c r="U178" s="164"/>
      <c r="V178" s="164"/>
      <c r="W178" s="164"/>
      <c r="X178" s="164"/>
      <c r="Y178" s="164"/>
      <c r="Z178" s="164"/>
      <c r="AA178" s="164"/>
      <c r="AB178" s="164"/>
      <c r="AC178" s="164"/>
      <c r="AD178" s="164"/>
    </row>
    <row r="179" spans="1:30" x14ac:dyDescent="0.25">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1905.0427086087475</v>
      </c>
      <c r="O179" s="173">
        <v>6690</v>
      </c>
      <c r="P179" s="172">
        <v>1648.5</v>
      </c>
      <c r="Q179" s="172">
        <f t="shared" si="5"/>
        <v>1854.7226107226111</v>
      </c>
      <c r="R179" s="173">
        <v>7227</v>
      </c>
      <c r="S179" s="172">
        <v>243.10000000000002</v>
      </c>
      <c r="T179" s="172">
        <f t="shared" si="6"/>
        <v>273.51111111111118</v>
      </c>
      <c r="U179" s="164"/>
      <c r="V179" s="164"/>
      <c r="W179" s="164"/>
      <c r="X179" s="164"/>
      <c r="Y179" s="164"/>
      <c r="Z179" s="164"/>
      <c r="AA179" s="164"/>
      <c r="AB179" s="164"/>
      <c r="AC179" s="164"/>
      <c r="AD179" s="164"/>
    </row>
    <row r="180" spans="1:30" x14ac:dyDescent="0.25">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971.66640175726889</v>
      </c>
      <c r="O180" s="173">
        <v>5716</v>
      </c>
      <c r="P180" s="172">
        <v>1381.6999999999998</v>
      </c>
      <c r="Q180" s="172">
        <f t="shared" si="5"/>
        <v>1552.134678044996</v>
      </c>
      <c r="R180" s="173">
        <v>10696</v>
      </c>
      <c r="S180" s="172">
        <v>201.60000000000002</v>
      </c>
      <c r="T180" s="172">
        <f t="shared" si="6"/>
        <v>226.46764934057413</v>
      </c>
      <c r="U180" s="164"/>
      <c r="V180" s="164"/>
      <c r="W180" s="164"/>
      <c r="X180" s="164"/>
      <c r="Y180" s="164"/>
      <c r="Z180" s="164"/>
      <c r="AA180" s="164"/>
      <c r="AB180" s="164"/>
      <c r="AC180" s="164"/>
      <c r="AD180" s="164"/>
    </row>
    <row r="181" spans="1:30" x14ac:dyDescent="0.25">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976.34081407813926</v>
      </c>
      <c r="O181" s="173">
        <v>9089</v>
      </c>
      <c r="P181" s="172">
        <v>1286.1999999999998</v>
      </c>
      <c r="Q181" s="172">
        <f t="shared" si="5"/>
        <v>1457.2907668231612</v>
      </c>
      <c r="R181" s="173">
        <v>11532</v>
      </c>
      <c r="S181" s="172">
        <v>200.69999999999993</v>
      </c>
      <c r="T181" s="172">
        <f t="shared" si="6"/>
        <v>227.39718309859148</v>
      </c>
      <c r="U181" s="164"/>
      <c r="V181" s="164"/>
      <c r="W181" s="164"/>
      <c r="X181" s="164"/>
      <c r="Y181" s="164"/>
      <c r="Z181" s="164"/>
      <c r="AA181" s="164"/>
      <c r="AB181" s="164"/>
      <c r="AC181" s="164"/>
      <c r="AD181" s="164"/>
    </row>
    <row r="182" spans="1:30" x14ac:dyDescent="0.25">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998.83820017812968</v>
      </c>
      <c r="O182" s="173">
        <v>5858</v>
      </c>
      <c r="P182" s="172">
        <v>1310.8000000000011</v>
      </c>
      <c r="Q182" s="172">
        <f t="shared" si="5"/>
        <v>1471.3475968992261</v>
      </c>
      <c r="R182" s="173">
        <v>9548</v>
      </c>
      <c r="S182" s="172">
        <v>205</v>
      </c>
      <c r="T182" s="172">
        <f t="shared" si="6"/>
        <v>230.10852713178295</v>
      </c>
      <c r="U182" s="164"/>
      <c r="V182" s="164"/>
      <c r="W182" s="164"/>
      <c r="X182" s="164"/>
      <c r="Y182" s="164"/>
      <c r="Z182" s="164"/>
      <c r="AA182" s="164"/>
      <c r="AB182" s="164"/>
      <c r="AC182" s="164"/>
      <c r="AD182" s="164"/>
    </row>
    <row r="183" spans="1:30" x14ac:dyDescent="0.25">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1180.4435776834252</v>
      </c>
      <c r="O183" s="173">
        <v>5959</v>
      </c>
      <c r="P183" s="172">
        <v>1698.7</v>
      </c>
      <c r="Q183" s="172">
        <f t="shared" si="5"/>
        <v>1889.1840245775732</v>
      </c>
      <c r="R183" s="173">
        <v>6732</v>
      </c>
      <c r="S183" s="172">
        <v>156.5</v>
      </c>
      <c r="T183" s="172">
        <f t="shared" si="6"/>
        <v>174.04915514592938</v>
      </c>
      <c r="U183" s="164"/>
      <c r="V183" s="164"/>
      <c r="W183" s="164"/>
      <c r="X183" s="164"/>
      <c r="Y183" s="164"/>
      <c r="Z183" s="164"/>
      <c r="AA183" s="164"/>
      <c r="AB183" s="164"/>
      <c r="AC183" s="164"/>
      <c r="AD183" s="164"/>
    </row>
    <row r="184" spans="1:30" x14ac:dyDescent="0.25">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858.39107764534435</v>
      </c>
      <c r="O184" s="173">
        <v>7524</v>
      </c>
      <c r="P184" s="172">
        <v>1533.4000000000003</v>
      </c>
      <c r="Q184" s="172">
        <f t="shared" si="5"/>
        <v>1694.9337404580156</v>
      </c>
      <c r="R184" s="173">
        <v>10017</v>
      </c>
      <c r="S184" s="172">
        <v>197.79999999999995</v>
      </c>
      <c r="T184" s="172">
        <f t="shared" si="6"/>
        <v>218.63694656488545</v>
      </c>
      <c r="U184" s="164"/>
      <c r="V184" s="164"/>
      <c r="W184" s="164"/>
      <c r="X184" s="164"/>
      <c r="Y184" s="164"/>
      <c r="Z184" s="164"/>
      <c r="AA184" s="164"/>
      <c r="AB184" s="164"/>
      <c r="AC184" s="164"/>
      <c r="AD184" s="164"/>
    </row>
    <row r="185" spans="1:30" x14ac:dyDescent="0.25">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1023.4995508999925</v>
      </c>
      <c r="O185" s="173">
        <v>10171</v>
      </c>
      <c r="P185" s="172">
        <v>1285.3999999999996</v>
      </c>
      <c r="Q185" s="172">
        <f t="shared" si="5"/>
        <v>1438.3765069551775</v>
      </c>
      <c r="R185" s="173">
        <v>10339</v>
      </c>
      <c r="S185" s="172">
        <v>167.29999999999995</v>
      </c>
      <c r="T185" s="172">
        <f t="shared" si="6"/>
        <v>187.2105100463678</v>
      </c>
      <c r="U185" s="164"/>
      <c r="V185" s="164"/>
      <c r="W185" s="164"/>
      <c r="X185" s="164"/>
      <c r="Y185" s="164"/>
      <c r="Z185" s="164"/>
      <c r="AA185" s="164"/>
      <c r="AB185" s="164"/>
      <c r="AC185" s="164"/>
      <c r="AD185" s="164"/>
    </row>
    <row r="186" spans="1:30" x14ac:dyDescent="0.25">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862.56882588621966</v>
      </c>
      <c r="O186" s="181">
        <v>8775.7956028314002</v>
      </c>
      <c r="P186" s="172">
        <v>1286.8626975018997</v>
      </c>
      <c r="Q186" s="172">
        <f t="shared" si="5"/>
        <v>1427.8752383009585</v>
      </c>
      <c r="R186" s="181">
        <v>9645.4866500746648</v>
      </c>
      <c r="S186" s="172">
        <v>181.103452008619</v>
      </c>
      <c r="T186" s="172">
        <f t="shared" si="6"/>
        <v>200.94850460419948</v>
      </c>
      <c r="U186" s="164"/>
      <c r="V186" s="164"/>
      <c r="W186" s="164"/>
      <c r="X186" s="164"/>
      <c r="Y186" s="164"/>
      <c r="Z186" s="164"/>
      <c r="AA186" s="164"/>
      <c r="AB186" s="164"/>
      <c r="AC186" s="164"/>
      <c r="AD186" s="164"/>
    </row>
    <row r="187" spans="1:30" x14ac:dyDescent="0.25">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955.60811421484948</v>
      </c>
      <c r="O187" s="173">
        <v>6822.44890070785</v>
      </c>
      <c r="P187" s="172">
        <v>1150.314057295883</v>
      </c>
      <c r="Q187" s="172">
        <f t="shared" si="5"/>
        <v>1264.7340584392095</v>
      </c>
      <c r="R187" s="173">
        <v>7564.3716625186662</v>
      </c>
      <c r="S187" s="172">
        <v>175.73767321176348</v>
      </c>
      <c r="T187" s="172">
        <f t="shared" si="6"/>
        <v>193.21803402477872</v>
      </c>
      <c r="U187" s="164"/>
      <c r="V187" s="164"/>
      <c r="W187" s="164"/>
      <c r="X187" s="164"/>
      <c r="Y187" s="164"/>
      <c r="Z187" s="164"/>
      <c r="AA187" s="164"/>
      <c r="AB187" s="164"/>
      <c r="AC187" s="164"/>
      <c r="AD187" s="164"/>
    </row>
    <row r="188" spans="1:30" x14ac:dyDescent="0.25">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698.6369375712743</v>
      </c>
      <c r="O188" s="173">
        <v>4838.55109929215</v>
      </c>
      <c r="P188" s="172">
        <v>1037.7970664905204</v>
      </c>
      <c r="Q188" s="172">
        <f t="shared" si="5"/>
        <v>1141.0251725727212</v>
      </c>
      <c r="R188" s="173">
        <v>10002.628337481334</v>
      </c>
      <c r="S188" s="172">
        <v>184.20744441885319</v>
      </c>
      <c r="T188" s="172">
        <f t="shared" si="6"/>
        <v>202.53028057592974</v>
      </c>
      <c r="U188" s="164"/>
      <c r="V188" s="164"/>
      <c r="W188" s="164"/>
      <c r="X188" s="164"/>
      <c r="Y188" s="164"/>
      <c r="Z188" s="164"/>
      <c r="AA188" s="164"/>
      <c r="AB188" s="164"/>
      <c r="AC188" s="164"/>
      <c r="AD188" s="164"/>
    </row>
    <row r="189" spans="1:30" x14ac:dyDescent="0.25">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963.22482821987148</v>
      </c>
      <c r="O189" s="184">
        <v>6828.0536397386386</v>
      </c>
      <c r="P189" s="185">
        <v>1132.0609213635664</v>
      </c>
      <c r="Q189" s="172">
        <f t="shared" si="5"/>
        <v>1260.9417031803418</v>
      </c>
      <c r="R189" s="184">
        <v>10877.781177428844</v>
      </c>
      <c r="S189" s="185">
        <v>190.02859425457928</v>
      </c>
      <c r="T189" s="172">
        <f t="shared" si="6"/>
        <v>211.66261883125446</v>
      </c>
      <c r="U189" s="164"/>
      <c r="V189" s="164"/>
      <c r="W189" s="164"/>
      <c r="X189" s="164"/>
      <c r="Y189" s="164"/>
      <c r="Z189" s="164"/>
      <c r="AA189" s="164"/>
      <c r="AB189" s="164"/>
      <c r="AC189" s="164"/>
      <c r="AD189" s="164"/>
    </row>
    <row r="190" spans="1:30" x14ac:dyDescent="0.25">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906.96739075245534</v>
      </c>
      <c r="O190" s="184">
        <v>5621.9463602613596</v>
      </c>
      <c r="P190" s="185">
        <v>1071.0118577206574</v>
      </c>
      <c r="Q190" s="172">
        <f t="shared" ref="Q190:Q208" si="11">P190/I190*$I$69</f>
        <v>1174.8675530147818</v>
      </c>
      <c r="R190" s="184">
        <v>8525.2188225711561</v>
      </c>
      <c r="S190" s="185">
        <v>190.41732478586363</v>
      </c>
      <c r="T190" s="172">
        <f t="shared" ref="T190:T208" si="12">S190/I190*$I$69</f>
        <v>208.8820350681292</v>
      </c>
      <c r="U190" s="164"/>
      <c r="V190" s="164"/>
      <c r="W190" s="164"/>
      <c r="X190" s="164"/>
      <c r="Y190" s="164"/>
      <c r="Z190" s="164"/>
      <c r="AA190" s="164"/>
      <c r="AB190" s="164"/>
      <c r="AC190" s="164"/>
      <c r="AD190" s="164"/>
    </row>
    <row r="191" spans="1:30" x14ac:dyDescent="0.25">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1113.850824100705</v>
      </c>
      <c r="O191" s="184">
        <v>5520.4451678348678</v>
      </c>
      <c r="P191" s="185">
        <v>1148.1840804128565</v>
      </c>
      <c r="Q191" s="172">
        <f t="shared" si="11"/>
        <v>1250.0530439382078</v>
      </c>
      <c r="R191" s="184">
        <v>5958.3970505452735</v>
      </c>
      <c r="S191" s="185">
        <v>167.84779905693762</v>
      </c>
      <c r="T191" s="172">
        <f t="shared" si="12"/>
        <v>182.73955867251556</v>
      </c>
      <c r="U191" s="164"/>
      <c r="V191" s="164"/>
      <c r="W191" s="164"/>
      <c r="X191" s="164"/>
      <c r="Y191" s="164"/>
      <c r="Z191" s="164"/>
      <c r="AA191" s="164"/>
      <c r="AB191" s="164"/>
      <c r="AC191" s="164"/>
      <c r="AD191" s="164"/>
    </row>
    <row r="192" spans="1:30" x14ac:dyDescent="0.25">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1090.6702155951366</v>
      </c>
      <c r="O192" s="184">
        <v>6388.5548321651322</v>
      </c>
      <c r="P192" s="185">
        <v>1133.7065185307133</v>
      </c>
      <c r="Q192" s="172">
        <f t="shared" si="11"/>
        <v>1222.3432902698978</v>
      </c>
      <c r="R192" s="184">
        <v>10154.602949454726</v>
      </c>
      <c r="S192" s="185">
        <v>176.1673175310234</v>
      </c>
      <c r="T192" s="172">
        <f t="shared" si="12"/>
        <v>189.9406372188547</v>
      </c>
      <c r="U192" s="164"/>
      <c r="V192" s="164"/>
      <c r="W192" s="164"/>
      <c r="X192" s="164"/>
      <c r="Y192" s="164"/>
      <c r="Z192" s="164"/>
      <c r="AA192" s="164"/>
      <c r="AB192" s="164"/>
      <c r="AC192" s="164"/>
      <c r="AD192" s="164"/>
    </row>
    <row r="193" spans="1:30" x14ac:dyDescent="0.25">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793.62191698596166</v>
      </c>
      <c r="O193" s="184">
        <v>11492.955434782609</v>
      </c>
      <c r="P193" s="185">
        <v>1323.3889549928699</v>
      </c>
      <c r="Q193" s="172">
        <f t="shared" si="11"/>
        <v>1427.9189320638418</v>
      </c>
      <c r="R193" s="184">
        <v>11786.02326086957</v>
      </c>
      <c r="S193" s="185">
        <v>172.41802435151402</v>
      </c>
      <c r="T193" s="172">
        <f t="shared" si="12"/>
        <v>186.03673566392874</v>
      </c>
      <c r="U193" s="164"/>
      <c r="V193" s="164"/>
      <c r="W193" s="164"/>
      <c r="X193" s="164"/>
      <c r="Y193" s="164"/>
      <c r="Z193" s="164"/>
      <c r="AA193" s="164"/>
      <c r="AB193" s="164"/>
      <c r="AC193" s="164"/>
      <c r="AD193" s="164"/>
    </row>
    <row r="194" spans="1:30" x14ac:dyDescent="0.25">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958.6026536729463</v>
      </c>
      <c r="O194" s="184">
        <v>7745.0445652173912</v>
      </c>
      <c r="P194" s="184">
        <v>1212.6630411771803</v>
      </c>
      <c r="Q194" s="172">
        <f t="shared" si="11"/>
        <v>1297.8093744453488</v>
      </c>
      <c r="R194" s="184">
        <v>11621.97673913043</v>
      </c>
      <c r="S194" s="184">
        <v>180.100371437175</v>
      </c>
      <c r="T194" s="172">
        <f t="shared" si="12"/>
        <v>192.74599988250509</v>
      </c>
      <c r="U194" s="164"/>
      <c r="V194" s="164"/>
      <c r="W194" s="164"/>
      <c r="X194" s="164"/>
      <c r="Y194" s="164"/>
      <c r="Z194" s="164"/>
      <c r="AA194" s="164"/>
      <c r="AB194" s="164"/>
      <c r="AC194" s="164"/>
      <c r="AD194" s="164"/>
    </row>
    <row r="195" spans="1:30" x14ac:dyDescent="0.25">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945.44001402849915</v>
      </c>
      <c r="O195" s="184">
        <v>7032</v>
      </c>
      <c r="P195" s="184">
        <v>1484.9150299297401</v>
      </c>
      <c r="Q195" s="172">
        <f t="shared" ref="Q195" si="13">P195/I195*$I$69</f>
        <v>1583.326188025231</v>
      </c>
      <c r="R195" s="184">
        <v>8004</v>
      </c>
      <c r="S195" s="184">
        <v>165.16263465729782</v>
      </c>
      <c r="T195" s="172">
        <f t="shared" ref="T195" si="14">S195/I195*$I$69</f>
        <v>176.10861191735435</v>
      </c>
      <c r="U195" s="164"/>
      <c r="V195" s="164"/>
      <c r="W195" s="164"/>
      <c r="X195" s="164"/>
      <c r="Y195" s="164"/>
      <c r="Z195" s="164"/>
      <c r="AA195" s="164"/>
      <c r="AB195" s="164"/>
      <c r="AC195" s="164"/>
      <c r="AD195" s="164"/>
    </row>
    <row r="196" spans="1:30" x14ac:dyDescent="0.25">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08" si="15">M196/I196*$I$69</f>
        <v>776.39288691467209</v>
      </c>
      <c r="O196" s="184">
        <v>6228</v>
      </c>
      <c r="P196" s="184">
        <v>1158.7677611998799</v>
      </c>
      <c r="Q196" s="172">
        <f t="shared" si="11"/>
        <v>1227.4292013294998</v>
      </c>
      <c r="R196" s="184">
        <v>11579</v>
      </c>
      <c r="S196" s="184">
        <v>167.32102845142202</v>
      </c>
      <c r="T196" s="172">
        <f t="shared" si="12"/>
        <v>177.23544198804618</v>
      </c>
      <c r="U196" s="164"/>
      <c r="V196" s="164"/>
      <c r="W196" s="164"/>
      <c r="X196" s="164"/>
      <c r="Y196" s="164"/>
      <c r="Z196" s="164"/>
      <c r="AA196" s="164"/>
      <c r="AB196" s="164"/>
      <c r="AC196" s="164"/>
      <c r="AD196" s="164"/>
    </row>
    <row r="197" spans="1:30" x14ac:dyDescent="0.25">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1142.1150943905293</v>
      </c>
      <c r="O197" s="184">
        <v>20407</v>
      </c>
      <c r="P197" s="184">
        <v>1259.8740491119995</v>
      </c>
      <c r="Q197" s="172">
        <f t="shared" si="11"/>
        <v>1331.6041044629019</v>
      </c>
      <c r="R197" s="184">
        <v>11684</v>
      </c>
      <c r="S197" s="184">
        <v>177.03184293206914</v>
      </c>
      <c r="T197" s="172">
        <f t="shared" si="12"/>
        <v>187.11102815009937</v>
      </c>
      <c r="U197" s="164"/>
      <c r="V197" s="164"/>
      <c r="W197" s="164"/>
      <c r="X197" s="164"/>
      <c r="Y197" s="164"/>
      <c r="Z197" s="164"/>
      <c r="AA197" s="164"/>
      <c r="AB197" s="164"/>
      <c r="AC197" s="164"/>
      <c r="AD197" s="164"/>
    </row>
    <row r="198" spans="1:30" x14ac:dyDescent="0.25">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913.18951015700009</v>
      </c>
      <c r="O198" s="184">
        <v>12863</v>
      </c>
      <c r="P198" s="184">
        <v>1106.850761909501</v>
      </c>
      <c r="Q198" s="172">
        <f t="shared" si="11"/>
        <v>1162.2334323748785</v>
      </c>
      <c r="R198" s="184">
        <v>9690</v>
      </c>
      <c r="S198" s="184">
        <v>175.42101671448501</v>
      </c>
      <c r="T198" s="172">
        <f t="shared" si="12"/>
        <v>184.19842799316481</v>
      </c>
      <c r="U198" s="164"/>
      <c r="V198" s="164"/>
      <c r="W198" s="164"/>
      <c r="X198" s="164"/>
      <c r="Y198" s="164"/>
      <c r="Z198" s="164"/>
      <c r="AA198" s="164"/>
      <c r="AB198" s="164"/>
      <c r="AC198" s="164"/>
      <c r="AD198" s="164"/>
    </row>
    <row r="199" spans="1:30" x14ac:dyDescent="0.25">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1001.8875281908158</v>
      </c>
      <c r="O199" s="184">
        <v>9848</v>
      </c>
      <c r="P199" s="184">
        <v>1279.8360091262539</v>
      </c>
      <c r="Q199" s="172">
        <f t="shared" si="11"/>
        <v>1339.019177178335</v>
      </c>
      <c r="R199" s="184">
        <v>7135</v>
      </c>
      <c r="S199" s="184">
        <v>155.36971992416409</v>
      </c>
      <c r="T199" s="172">
        <f t="shared" si="12"/>
        <v>162.55444685707343</v>
      </c>
      <c r="U199" s="164"/>
      <c r="V199" s="164"/>
      <c r="W199" s="164"/>
      <c r="X199" s="164"/>
      <c r="Y199" s="164"/>
      <c r="Z199" s="164"/>
      <c r="AA199" s="164"/>
      <c r="AB199" s="164"/>
      <c r="AC199" s="164"/>
      <c r="AD199" s="164"/>
    </row>
    <row r="200" spans="1:30" x14ac:dyDescent="0.25">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767.26971348766347</v>
      </c>
      <c r="O200" s="184">
        <v>5422.7168724637304</v>
      </c>
      <c r="P200" s="184">
        <v>1206.7408437095464</v>
      </c>
      <c r="Q200" s="172">
        <f t="shared" si="11"/>
        <v>1251.6910757101889</v>
      </c>
      <c r="R200" s="184">
        <v>9988.3050621118018</v>
      </c>
      <c r="S200" s="184">
        <v>168.85276765034422</v>
      </c>
      <c r="T200" s="172">
        <f t="shared" si="12"/>
        <v>175.14241229061494</v>
      </c>
      <c r="U200" s="164"/>
      <c r="V200" s="164"/>
      <c r="W200" s="164"/>
      <c r="X200" s="164"/>
      <c r="Y200" s="164"/>
      <c r="Z200" s="164"/>
      <c r="AA200" s="164"/>
      <c r="AB200" s="164"/>
      <c r="AC200" s="164"/>
      <c r="AD200" s="164"/>
    </row>
    <row r="201" spans="1:30" x14ac:dyDescent="0.25">
      <c r="A201" s="164">
        <v>3</v>
      </c>
      <c r="B201" s="164"/>
      <c r="C201" s="175">
        <f>+E201-E200</f>
        <v>180.38826158445403</v>
      </c>
      <c r="D201" s="167">
        <f>+G201-G200</f>
        <v>162.29720926756397</v>
      </c>
      <c r="E201" s="164">
        <v>588.50278475336302</v>
      </c>
      <c r="F201" s="164"/>
      <c r="G201" s="164">
        <v>536.33962780269098</v>
      </c>
      <c r="H201" s="164"/>
      <c r="I201" s="164">
        <v>139.69999999999999</v>
      </c>
      <c r="J201" s="164">
        <v>3</v>
      </c>
      <c r="K201" s="164"/>
      <c r="L201" s="184">
        <v>22728.974837944646</v>
      </c>
      <c r="M201" s="184">
        <v>979.87465749478997</v>
      </c>
      <c r="N201" s="172">
        <f t="shared" si="15"/>
        <v>1015.6467459215863</v>
      </c>
      <c r="O201" s="184">
        <v>8619.8584362319707</v>
      </c>
      <c r="P201" s="184">
        <v>1341.1049733657396</v>
      </c>
      <c r="Q201" s="172">
        <f t="shared" si="11"/>
        <v>1390.064424791404</v>
      </c>
      <c r="R201" s="184">
        <v>10649.652531055901</v>
      </c>
      <c r="S201" s="184">
        <v>131.16322330640469</v>
      </c>
      <c r="T201" s="172">
        <f t="shared" si="12"/>
        <v>135.95157290456265</v>
      </c>
      <c r="U201" s="164"/>
      <c r="V201" s="164"/>
      <c r="W201" s="164"/>
      <c r="X201" s="164"/>
      <c r="Y201" s="164"/>
      <c r="Z201" s="164"/>
      <c r="AA201" s="164"/>
      <c r="AB201" s="164"/>
      <c r="AC201" s="164"/>
      <c r="AD201" s="164"/>
    </row>
    <row r="202" spans="1:30" x14ac:dyDescent="0.25">
      <c r="A202" s="164">
        <v>4</v>
      </c>
      <c r="B202" s="164"/>
      <c r="C202" s="175">
        <f>+E202-E201</f>
        <v>195.22963867497901</v>
      </c>
      <c r="D202" s="167">
        <f>+G202-G201</f>
        <v>179.89113138755602</v>
      </c>
      <c r="E202" s="164">
        <v>783.73242342834203</v>
      </c>
      <c r="F202" s="164"/>
      <c r="G202" s="164">
        <v>716.230759190247</v>
      </c>
      <c r="H202" s="164"/>
      <c r="I202" s="164">
        <v>141.69999999999999</v>
      </c>
      <c r="J202" s="164">
        <v>4</v>
      </c>
      <c r="K202" s="164"/>
      <c r="L202" s="184">
        <v>17661.404213438705</v>
      </c>
      <c r="M202" s="184">
        <v>882.4718984768997</v>
      </c>
      <c r="N202" s="172">
        <f t="shared" si="15"/>
        <v>901.77791742734723</v>
      </c>
      <c r="O202" s="184">
        <v>7193.856491304301</v>
      </c>
      <c r="P202" s="184">
        <v>1425.3376484527203</v>
      </c>
      <c r="Q202" s="172">
        <f t="shared" si="11"/>
        <v>1456.5200529001688</v>
      </c>
      <c r="R202" s="184">
        <v>9159.825978260902</v>
      </c>
      <c r="S202" s="184">
        <v>158.55842389179503</v>
      </c>
      <c r="T202" s="172">
        <f t="shared" si="12"/>
        <v>162.02723909337985</v>
      </c>
      <c r="U202" s="164"/>
      <c r="V202" s="164"/>
      <c r="W202" s="164"/>
      <c r="X202" s="164"/>
      <c r="Y202" s="164"/>
      <c r="Z202" s="164"/>
      <c r="AA202" s="164"/>
      <c r="AB202" s="164"/>
      <c r="AC202" s="164"/>
      <c r="AD202" s="164"/>
    </row>
    <row r="203" spans="1:30" x14ac:dyDescent="0.25">
      <c r="A203" s="164">
        <v>1</v>
      </c>
      <c r="B203" s="164">
        <v>2016</v>
      </c>
      <c r="C203" s="175">
        <f>E203</f>
        <v>217.297581707322</v>
      </c>
      <c r="D203" s="167">
        <f>G203</f>
        <v>201.19677375494101</v>
      </c>
      <c r="E203" s="164">
        <v>217.297581707322</v>
      </c>
      <c r="F203" s="164"/>
      <c r="G203" s="164">
        <v>201.19677375494101</v>
      </c>
      <c r="H203" s="164"/>
      <c r="I203" s="164">
        <v>142.69999999999999</v>
      </c>
      <c r="J203" s="164">
        <v>1</v>
      </c>
      <c r="K203" s="164">
        <v>2016</v>
      </c>
      <c r="L203" s="184">
        <v>20668.165818181998</v>
      </c>
      <c r="M203" s="184">
        <v>1021.6300324660001</v>
      </c>
      <c r="N203" s="172">
        <f t="shared" si="15"/>
        <v>1036.6645318926198</v>
      </c>
      <c r="O203" s="184">
        <v>6682.5362000000005</v>
      </c>
      <c r="P203" s="184">
        <v>1267.176908724</v>
      </c>
      <c r="Q203" s="172">
        <f t="shared" si="11"/>
        <v>1285.8249220969533</v>
      </c>
      <c r="R203" s="184">
        <v>6340.7358571430004</v>
      </c>
      <c r="S203" s="184">
        <v>128.592957756</v>
      </c>
      <c r="T203" s="172">
        <f t="shared" si="12"/>
        <v>130.48535587294188</v>
      </c>
      <c r="U203" s="164"/>
      <c r="V203" s="164"/>
      <c r="W203" s="164"/>
      <c r="X203" s="164"/>
      <c r="Y203" s="164"/>
      <c r="Z203" s="164"/>
      <c r="AA203" s="164"/>
      <c r="AB203" s="164"/>
      <c r="AC203" s="164"/>
      <c r="AD203" s="164"/>
    </row>
    <row r="204" spans="1:30" x14ac:dyDescent="0.25">
      <c r="A204" s="164">
        <v>2</v>
      </c>
      <c r="B204" s="164"/>
      <c r="C204" s="175">
        <f>+E204-E203</f>
        <v>210.94903078835901</v>
      </c>
      <c r="D204" s="167">
        <f>+G204-G203</f>
        <v>192.89311593057502</v>
      </c>
      <c r="E204" s="164">
        <v>428.24661249568101</v>
      </c>
      <c r="F204" s="164"/>
      <c r="G204" s="164">
        <v>394.08988968551603</v>
      </c>
      <c r="H204" s="164"/>
      <c r="I204" s="164">
        <v>144.30000000000001</v>
      </c>
      <c r="J204" s="164">
        <v>2</v>
      </c>
      <c r="K204" s="164"/>
      <c r="L204" s="184">
        <v>19039.287573122998</v>
      </c>
      <c r="M204" s="184">
        <v>795.20392340999979</v>
      </c>
      <c r="N204" s="172">
        <f t="shared" si="15"/>
        <v>797.95930775999977</v>
      </c>
      <c r="O204" s="184">
        <v>5385.3991579709982</v>
      </c>
      <c r="P204" s="184">
        <v>991.5183596400002</v>
      </c>
      <c r="Q204" s="172">
        <f t="shared" si="11"/>
        <v>994.95397419176732</v>
      </c>
      <c r="R204" s="184">
        <v>10107.700518632999</v>
      </c>
      <c r="S204" s="184">
        <v>152.61472035099999</v>
      </c>
      <c r="T204" s="172">
        <f t="shared" si="12"/>
        <v>153.14353088582675</v>
      </c>
      <c r="U204" s="164"/>
      <c r="V204" s="164"/>
      <c r="W204" s="164"/>
      <c r="X204" s="164"/>
      <c r="Y204" s="164"/>
      <c r="Z204" s="164"/>
      <c r="AA204" s="164"/>
      <c r="AB204" s="164"/>
      <c r="AC204" s="164"/>
      <c r="AD204" s="164"/>
    </row>
    <row r="205" spans="1:30" x14ac:dyDescent="0.25">
      <c r="A205" s="164">
        <v>3</v>
      </c>
      <c r="B205" s="164"/>
      <c r="C205" s="175">
        <f>+E205-E204</f>
        <v>193.64755294266695</v>
      </c>
      <c r="D205" s="167">
        <f>+G205-G204</f>
        <v>175.641874720337</v>
      </c>
      <c r="E205" s="164">
        <v>621.89416543834795</v>
      </c>
      <c r="F205" s="164"/>
      <c r="G205" s="164">
        <v>569.73176440585303</v>
      </c>
      <c r="H205" s="164"/>
      <c r="I205" s="164">
        <v>145.30000000000001</v>
      </c>
      <c r="J205" s="164">
        <v>3</v>
      </c>
      <c r="K205" s="164"/>
      <c r="L205" s="184">
        <v>25325.005330874006</v>
      </c>
      <c r="M205" s="184">
        <v>1404.3111468839998</v>
      </c>
      <c r="N205" s="172">
        <f t="shared" si="15"/>
        <v>1399.478692834158</v>
      </c>
      <c r="O205" s="184">
        <v>9666.7747891530034</v>
      </c>
      <c r="P205" s="184">
        <v>1492.4533452979995</v>
      </c>
      <c r="Q205" s="172">
        <f t="shared" si="11"/>
        <v>1487.3175801730924</v>
      </c>
      <c r="R205" s="184">
        <v>10325.156290487997</v>
      </c>
      <c r="S205" s="184">
        <v>149.15188867200001</v>
      </c>
      <c r="T205" s="172">
        <f t="shared" si="12"/>
        <v>148.63863372130487</v>
      </c>
      <c r="U205" s="164"/>
      <c r="V205" s="164"/>
      <c r="W205" s="164"/>
      <c r="X205" s="164"/>
      <c r="Y205" s="164"/>
      <c r="Z205" s="164"/>
      <c r="AA205" s="164"/>
      <c r="AB205" s="164"/>
      <c r="AC205" s="164"/>
      <c r="AD205" s="164"/>
    </row>
    <row r="206" spans="1:30" x14ac:dyDescent="0.25">
      <c r="A206" s="164">
        <v>4</v>
      </c>
      <c r="B206" s="164"/>
      <c r="C206" s="175">
        <f>+E206-E205</f>
        <v>194.66297676649504</v>
      </c>
      <c r="D206" s="167">
        <f>+G206-G205</f>
        <v>178.45454935802093</v>
      </c>
      <c r="E206" s="164">
        <v>816.55714220484299</v>
      </c>
      <c r="F206" s="164"/>
      <c r="G206" s="164">
        <v>748.18631376387395</v>
      </c>
      <c r="H206" s="164"/>
      <c r="I206" s="164">
        <v>146.69999999999999</v>
      </c>
      <c r="J206" s="164">
        <v>4</v>
      </c>
      <c r="K206" s="164"/>
      <c r="L206" s="184">
        <v>18369.446222722992</v>
      </c>
      <c r="M206" s="184">
        <v>962.00640138500057</v>
      </c>
      <c r="N206" s="172">
        <f t="shared" si="15"/>
        <v>949.54687744068235</v>
      </c>
      <c r="O206" s="184">
        <v>6575.4640743699983</v>
      </c>
      <c r="P206" s="184">
        <v>1222.1149542560006</v>
      </c>
      <c r="Q206" s="172">
        <f t="shared" si="11"/>
        <v>1206.2866078818604</v>
      </c>
      <c r="R206" s="184">
        <v>7957.0224983410008</v>
      </c>
      <c r="S206" s="184">
        <v>147.86469469900001</v>
      </c>
      <c r="T206" s="172">
        <f t="shared" si="12"/>
        <v>145.94961003691347</v>
      </c>
      <c r="U206" s="164"/>
      <c r="V206" s="164"/>
      <c r="W206" s="164"/>
      <c r="X206" s="164"/>
      <c r="Y206" s="164"/>
      <c r="Z206" s="164"/>
      <c r="AA206" s="164"/>
      <c r="AB206" s="164"/>
      <c r="AC206" s="164"/>
      <c r="AD206" s="164"/>
    </row>
    <row r="207" spans="1:30" x14ac:dyDescent="0.25">
      <c r="A207" s="164">
        <v>1</v>
      </c>
      <c r="B207" s="164">
        <v>2017</v>
      </c>
      <c r="C207" s="175">
        <f>E207</f>
        <v>227.02914608932699</v>
      </c>
      <c r="D207" s="167">
        <f>G207</f>
        <v>210.737716871462</v>
      </c>
      <c r="E207" s="164">
        <v>227.02914608932699</v>
      </c>
      <c r="F207" s="164"/>
      <c r="G207" s="164">
        <v>210.737716871462</v>
      </c>
      <c r="H207" s="164"/>
      <c r="I207" s="164">
        <f>1.39848675637978*104.7</f>
        <v>146.42156339296298</v>
      </c>
      <c r="J207" s="164">
        <v>1</v>
      </c>
      <c r="K207" s="164">
        <v>2017</v>
      </c>
      <c r="L207" s="184">
        <v>20188.970584052</v>
      </c>
      <c r="M207" s="184">
        <v>1029.1484993670001</v>
      </c>
      <c r="N207" s="172">
        <f t="shared" si="15"/>
        <v>1017.7510692766142</v>
      </c>
      <c r="O207" s="184">
        <v>7124.2571060979999</v>
      </c>
      <c r="P207" s="184">
        <v>1296.4468783369998</v>
      </c>
      <c r="Q207" s="172">
        <f t="shared" si="11"/>
        <v>1282.0892198738788</v>
      </c>
      <c r="R207" s="184">
        <v>6121.3819215860003</v>
      </c>
      <c r="S207" s="184">
        <v>141.149656131</v>
      </c>
      <c r="T207" s="172">
        <f t="shared" si="12"/>
        <v>139.58647711550847</v>
      </c>
      <c r="U207" s="164"/>
      <c r="V207" s="164"/>
      <c r="W207" s="164"/>
      <c r="X207" s="164"/>
      <c r="Y207" s="164"/>
      <c r="Z207" s="164"/>
      <c r="AA207" s="164"/>
      <c r="AB207" s="164"/>
      <c r="AC207" s="164"/>
      <c r="AD207" s="164"/>
    </row>
    <row r="208" spans="1:30" x14ac:dyDescent="0.25">
      <c r="A208" s="164">
        <v>2</v>
      </c>
      <c r="B208" s="164"/>
      <c r="C208" s="175">
        <f>+E208-E207</f>
        <v>200.76722202181199</v>
      </c>
      <c r="D208" s="167">
        <f>+G208-G207</f>
        <v>183.70797761744905</v>
      </c>
      <c r="E208" s="164">
        <v>427.79636811113897</v>
      </c>
      <c r="F208" s="164"/>
      <c r="G208" s="164">
        <v>394.44569448891104</v>
      </c>
      <c r="H208" s="164"/>
      <c r="I208" s="164">
        <f>1.39848675637978*105.4</f>
        <v>147.40050412242883</v>
      </c>
      <c r="J208" s="164">
        <v>2</v>
      </c>
      <c r="K208" s="164"/>
      <c r="L208" s="184">
        <v>16357.538075795001</v>
      </c>
      <c r="M208" s="184">
        <v>768.50776898899994</v>
      </c>
      <c r="N208" s="172">
        <f t="shared" si="15"/>
        <v>754.94941901406003</v>
      </c>
      <c r="O208" s="184">
        <v>5007.3623026510004</v>
      </c>
      <c r="P208" s="184">
        <v>1681.8190342150001</v>
      </c>
      <c r="Q208" s="172">
        <f t="shared" si="11"/>
        <v>1652.1476476909572</v>
      </c>
      <c r="R208" s="184">
        <v>7194.9193664359991</v>
      </c>
      <c r="S208" s="184">
        <v>119.946167266</v>
      </c>
      <c r="T208" s="172">
        <f t="shared" si="12"/>
        <v>117.83002455467187</v>
      </c>
      <c r="U208" s="164"/>
      <c r="V208" s="164"/>
      <c r="W208" s="164"/>
      <c r="X208" s="164"/>
      <c r="Y208" s="164"/>
      <c r="Z208" s="164"/>
      <c r="AA208" s="164"/>
      <c r="AB208" s="164"/>
      <c r="AC208" s="164"/>
      <c r="AD208" s="164"/>
    </row>
    <row r="209" spans="1:30" x14ac:dyDescent="0.25">
      <c r="A209" s="164"/>
      <c r="B209" s="164"/>
      <c r="C209" s="164"/>
      <c r="D209" s="164"/>
      <c r="E209" s="168" t="s">
        <v>110</v>
      </c>
      <c r="F209" s="164"/>
      <c r="G209" s="164"/>
      <c r="H209" s="164"/>
      <c r="I209" s="164"/>
      <c r="J209" s="186"/>
      <c r="K209" s="187" t="s">
        <v>161</v>
      </c>
      <c r="L209" s="188">
        <f>L211-L207</f>
        <v>16357.538075795001</v>
      </c>
      <c r="M209" s="188">
        <f>M211-M207</f>
        <v>768.50776898899994</v>
      </c>
      <c r="N209" s="189" t="s">
        <v>175</v>
      </c>
      <c r="O209" s="188">
        <f>O211-O207</f>
        <v>5007.3623026510004</v>
      </c>
      <c r="P209" s="188">
        <f>P211-P207</f>
        <v>1681.8190342150001</v>
      </c>
      <c r="Q209" s="189" t="s">
        <v>175</v>
      </c>
      <c r="R209" s="188">
        <f>R211-R207</f>
        <v>7194.9193664359991</v>
      </c>
      <c r="S209" s="188">
        <f>S211-S207</f>
        <v>119.946167266</v>
      </c>
      <c r="T209" s="190" t="s">
        <v>175</v>
      </c>
      <c r="U209" s="164"/>
      <c r="V209" s="164"/>
      <c r="W209" s="164"/>
      <c r="X209" s="164"/>
      <c r="Y209" s="164"/>
      <c r="Z209" s="164"/>
      <c r="AA209" s="164"/>
      <c r="AB209" s="164"/>
      <c r="AC209" s="164"/>
      <c r="AD209" s="164"/>
    </row>
    <row r="210" spans="1:30" x14ac:dyDescent="0.25">
      <c r="A210" s="164"/>
      <c r="B210" s="164"/>
      <c r="C210" s="164"/>
      <c r="D210" s="164"/>
      <c r="E210" s="183">
        <f>IF('Tab5'!E8="",'Tab5'!E7,'Tab5'!E8)/1000</f>
        <v>427.79636811113897</v>
      </c>
      <c r="F210" s="164"/>
      <c r="G210" s="183">
        <f>IF('Tab5'!E10="",'Tab5'!E9,'Tab5'!E10)/1000</f>
        <v>394.44569448891104</v>
      </c>
      <c r="H210" s="164"/>
      <c r="I210" s="164"/>
      <c r="J210" s="164"/>
      <c r="K210" s="170" t="s">
        <v>189</v>
      </c>
      <c r="L210" s="173">
        <f>SUM('Tab7'!E11,'Tab11'!E11)</f>
        <v>77291.172391840897</v>
      </c>
      <c r="M210" s="172">
        <f>SUM('Tab7'!E39,'Tab11'!E39)</f>
        <v>4041.7420854266984</v>
      </c>
      <c r="N210" s="191" t="s">
        <v>174</v>
      </c>
      <c r="O210" s="173">
        <f>SUM('Tab7'!E9,'Tab11'!E9)</f>
        <v>27234.634205800663</v>
      </c>
      <c r="P210" s="172">
        <f>SUM('Tab7'!E37,'Tab11'!E37)</f>
        <v>6629.3523686668177</v>
      </c>
      <c r="Q210" s="191" t="s">
        <v>174</v>
      </c>
      <c r="R210" s="173">
        <f>SUM('Tab7'!E13,'Tab11'!E13)</f>
        <v>28305.304586362017</v>
      </c>
      <c r="S210" s="172">
        <f>SUM('Tab7'!E41,'Tab11'!E41)</f>
        <v>522.82820564571637</v>
      </c>
      <c r="T210" s="191" t="s">
        <v>174</v>
      </c>
      <c r="U210" s="164"/>
      <c r="V210" s="164"/>
      <c r="W210" s="164"/>
      <c r="X210" s="164"/>
      <c r="Y210" s="164"/>
      <c r="Z210" s="164"/>
      <c r="AA210" s="164"/>
      <c r="AB210" s="164"/>
      <c r="AC210" s="164"/>
      <c r="AD210" s="164"/>
    </row>
    <row r="211" spans="1:30" x14ac:dyDescent="0.25">
      <c r="A211" s="164"/>
      <c r="B211" s="164"/>
      <c r="C211" s="164"/>
      <c r="D211" s="164"/>
      <c r="E211" s="164"/>
      <c r="F211" s="164"/>
      <c r="G211" s="164"/>
      <c r="H211" s="164"/>
      <c r="I211" s="164"/>
      <c r="J211" s="164"/>
      <c r="K211" s="170" t="s">
        <v>188</v>
      </c>
      <c r="L211" s="173">
        <f>SUM('Tab7'!E12,'Tab11'!E12)</f>
        <v>36546.508659847001</v>
      </c>
      <c r="M211" s="172">
        <f>SUM('Tab7'!E40,'Tab11'!E40)</f>
        <v>1797.6562683560001</v>
      </c>
      <c r="N211" s="191" t="s">
        <v>174</v>
      </c>
      <c r="O211" s="173">
        <f>SUM('Tab7'!E10,'Tab11'!E10)</f>
        <v>12131.619408749</v>
      </c>
      <c r="P211" s="172">
        <f>SUM('Tab7'!E38,'Tab11'!E38)</f>
        <v>2978.2659125519999</v>
      </c>
      <c r="Q211" s="191" t="s">
        <v>174</v>
      </c>
      <c r="R211" s="173">
        <f>SUM('Tab7'!E14,'Tab11'!E14)</f>
        <v>13316.301288021999</v>
      </c>
      <c r="S211" s="172">
        <f>SUM('Tab7'!E42,'Tab11'!E42)</f>
        <v>261.095823397</v>
      </c>
      <c r="T211" s="191" t="s">
        <v>174</v>
      </c>
      <c r="U211" s="164"/>
      <c r="V211" s="164"/>
      <c r="W211" s="164"/>
      <c r="X211" s="164"/>
      <c r="Y211" s="164"/>
      <c r="Z211" s="164"/>
      <c r="AA211" s="164"/>
      <c r="AB211" s="164"/>
      <c r="AC211" s="164"/>
      <c r="AD211" s="164"/>
    </row>
    <row r="212" spans="1:30" x14ac:dyDescent="0.25">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row>
    <row r="213" spans="1:30" x14ac:dyDescent="0.25">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row>
    <row r="214" spans="1:30" x14ac:dyDescent="0.25">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row>
    <row r="215" spans="1:30" x14ac:dyDescent="0.25">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row>
    <row r="216" spans="1:30" x14ac:dyDescent="0.25">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row>
    <row r="217" spans="1:30" x14ac:dyDescent="0.25">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row>
    <row r="218" spans="1:30" x14ac:dyDescent="0.25">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row>
    <row r="219" spans="1:30" x14ac:dyDescent="0.25">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row>
    <row r="220" spans="1:30" x14ac:dyDescent="0.25">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row>
    <row r="221" spans="1:30" x14ac:dyDescent="0.25">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row>
    <row r="222" spans="1:30" x14ac:dyDescent="0.25">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row>
    <row r="223" spans="1:30" x14ac:dyDescent="0.25">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row>
    <row r="224" spans="1:30" x14ac:dyDescent="0.25">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row>
  </sheetData>
  <autoFilter ref="A2"/>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2</v>
      </c>
      <c r="B7" s="19" t="s">
        <v>3</v>
      </c>
      <c r="C7" s="20">
        <v>1873934.291872282</v>
      </c>
      <c r="D7" s="20">
        <v>1873571.660366575</v>
      </c>
      <c r="E7" s="79">
        <v>1882561.5046800137</v>
      </c>
      <c r="F7" s="22" t="s">
        <v>241</v>
      </c>
      <c r="G7" s="23">
        <v>0.46037968594470158</v>
      </c>
      <c r="H7" s="24">
        <v>0.4798238841678284</v>
      </c>
    </row>
    <row r="8" spans="1:8" x14ac:dyDescent="0.25">
      <c r="A8" s="199"/>
      <c r="B8" s="25" t="s">
        <v>242</v>
      </c>
      <c r="C8" s="26">
        <v>915376.27782905195</v>
      </c>
      <c r="D8" s="26">
        <v>925120.34114164498</v>
      </c>
      <c r="E8" s="26">
        <v>926212.42606814497</v>
      </c>
      <c r="F8" s="27"/>
      <c r="G8" s="28">
        <v>1.1837916823442782</v>
      </c>
      <c r="H8" s="29">
        <v>0.11804787744178213</v>
      </c>
    </row>
    <row r="9" spans="1:8" x14ac:dyDescent="0.25">
      <c r="A9" s="30" t="s">
        <v>4</v>
      </c>
      <c r="B9" s="31" t="s">
        <v>3</v>
      </c>
      <c r="C9" s="20">
        <v>635550.76978571399</v>
      </c>
      <c r="D9" s="20">
        <v>673665.88803002005</v>
      </c>
      <c r="E9" s="20">
        <v>668430.34531439189</v>
      </c>
      <c r="F9" s="22" t="s">
        <v>241</v>
      </c>
      <c r="G9" s="32">
        <v>5.1733987419704874</v>
      </c>
      <c r="H9" s="33">
        <v>-0.77717200895214944</v>
      </c>
    </row>
    <row r="10" spans="1:8" x14ac:dyDescent="0.25">
      <c r="A10" s="34"/>
      <c r="B10" s="25" t="s">
        <v>242</v>
      </c>
      <c r="C10" s="26">
        <v>325667.73423019401</v>
      </c>
      <c r="D10" s="26">
        <v>352064.64966218203</v>
      </c>
      <c r="E10" s="26">
        <v>347027.69553224498</v>
      </c>
      <c r="F10" s="27"/>
      <c r="G10" s="28">
        <v>6.5588202505050646</v>
      </c>
      <c r="H10" s="29">
        <v>-1.4306901118218462</v>
      </c>
    </row>
    <row r="11" spans="1:8" x14ac:dyDescent="0.25">
      <c r="A11" s="30" t="s">
        <v>5</v>
      </c>
      <c r="B11" s="31" t="s">
        <v>3</v>
      </c>
      <c r="C11" s="20">
        <v>148181.65364262799</v>
      </c>
      <c r="D11" s="20">
        <v>142891.254174823</v>
      </c>
      <c r="E11" s="20">
        <v>149384.75793852302</v>
      </c>
      <c r="F11" s="22" t="s">
        <v>241</v>
      </c>
      <c r="G11" s="37">
        <v>0.81191177606680753</v>
      </c>
      <c r="H11" s="33">
        <v>4.5443675340377467</v>
      </c>
    </row>
    <row r="12" spans="1:8" x14ac:dyDescent="0.25">
      <c r="A12" s="34"/>
      <c r="B12" s="25" t="s">
        <v>242</v>
      </c>
      <c r="C12" s="26">
        <v>82446.788938715006</v>
      </c>
      <c r="D12" s="26">
        <v>76181.962833498997</v>
      </c>
      <c r="E12" s="26">
        <v>80768.672578893995</v>
      </c>
      <c r="F12" s="27"/>
      <c r="G12" s="28">
        <v>-2.0353932292844092</v>
      </c>
      <c r="H12" s="29">
        <v>6.0207292839376834</v>
      </c>
    </row>
    <row r="13" spans="1:8" x14ac:dyDescent="0.25">
      <c r="A13" s="30" t="s">
        <v>6</v>
      </c>
      <c r="B13" s="31" t="s">
        <v>3</v>
      </c>
      <c r="C13" s="20">
        <v>305854.777466667</v>
      </c>
      <c r="D13" s="20">
        <v>334517.38835614501</v>
      </c>
      <c r="E13" s="20">
        <v>316817.79925736733</v>
      </c>
      <c r="F13" s="22" t="s">
        <v>241</v>
      </c>
      <c r="G13" s="23">
        <v>3.5843879508781242</v>
      </c>
      <c r="H13" s="24">
        <v>-5.2910819332159065</v>
      </c>
    </row>
    <row r="14" spans="1:8" x14ac:dyDescent="0.25">
      <c r="A14" s="34"/>
      <c r="B14" s="25" t="s">
        <v>242</v>
      </c>
      <c r="C14" s="26">
        <v>141526.10151903599</v>
      </c>
      <c r="D14" s="26">
        <v>153509.38964753499</v>
      </c>
      <c r="E14" s="26">
        <v>145788.80437477099</v>
      </c>
      <c r="F14" s="27"/>
      <c r="G14" s="38">
        <v>3.0119552577102695</v>
      </c>
      <c r="H14" s="24">
        <v>-5.0293895966174063</v>
      </c>
    </row>
    <row r="15" spans="1:8" x14ac:dyDescent="0.25">
      <c r="A15" s="30" t="s">
        <v>169</v>
      </c>
      <c r="B15" s="31" t="s">
        <v>3</v>
      </c>
      <c r="C15" s="20">
        <v>42956.936227273</v>
      </c>
      <c r="D15" s="20">
        <v>40113.599095906997</v>
      </c>
      <c r="E15" s="20">
        <v>37596.055451708089</v>
      </c>
      <c r="F15" s="22" t="s">
        <v>241</v>
      </c>
      <c r="G15" s="37">
        <v>-12.479662765524068</v>
      </c>
      <c r="H15" s="33">
        <v>-6.2760353120639962</v>
      </c>
    </row>
    <row r="16" spans="1:8" x14ac:dyDescent="0.25">
      <c r="A16" s="34"/>
      <c r="B16" s="25" t="s">
        <v>242</v>
      </c>
      <c r="C16" s="26">
        <v>22114.084249084</v>
      </c>
      <c r="D16" s="26">
        <v>20119.271221531999</v>
      </c>
      <c r="E16" s="26">
        <v>19019.623626183002</v>
      </c>
      <c r="F16" s="27"/>
      <c r="G16" s="28">
        <v>-13.99316647276126</v>
      </c>
      <c r="H16" s="29">
        <v>-5.4656432792264127</v>
      </c>
    </row>
    <row r="17" spans="1:8" x14ac:dyDescent="0.25">
      <c r="A17" s="30" t="s">
        <v>7</v>
      </c>
      <c r="B17" s="31" t="s">
        <v>3</v>
      </c>
      <c r="C17" s="20">
        <v>9685</v>
      </c>
      <c r="D17" s="20">
        <v>9463</v>
      </c>
      <c r="E17" s="20">
        <v>10394.693656264486</v>
      </c>
      <c r="F17" s="22" t="s">
        <v>241</v>
      </c>
      <c r="G17" s="23">
        <v>7.3277610352554063</v>
      </c>
      <c r="H17" s="24">
        <v>9.8456478523141158</v>
      </c>
    </row>
    <row r="18" spans="1:8" x14ac:dyDescent="0.25">
      <c r="A18" s="30"/>
      <c r="B18" s="25" t="s">
        <v>242</v>
      </c>
      <c r="C18" s="26">
        <v>4955</v>
      </c>
      <c r="D18" s="26">
        <v>4950.7766367349996</v>
      </c>
      <c r="E18" s="26">
        <v>5397.5735274389999</v>
      </c>
      <c r="F18" s="27"/>
      <c r="G18" s="38">
        <v>8.931857264157415</v>
      </c>
      <c r="H18" s="24">
        <v>9.0247838569154055</v>
      </c>
    </row>
    <row r="19" spans="1:8" x14ac:dyDescent="0.25">
      <c r="A19" s="39" t="s">
        <v>8</v>
      </c>
      <c r="B19" s="31" t="s">
        <v>3</v>
      </c>
      <c r="C19" s="20">
        <v>5158</v>
      </c>
      <c r="D19" s="20">
        <v>4979</v>
      </c>
      <c r="E19" s="20">
        <v>4867.2691180014108</v>
      </c>
      <c r="F19" s="22" t="s">
        <v>241</v>
      </c>
      <c r="G19" s="37">
        <v>-5.6365041100928579</v>
      </c>
      <c r="H19" s="33">
        <v>-2.2440426189714628</v>
      </c>
    </row>
    <row r="20" spans="1:8" x14ac:dyDescent="0.25">
      <c r="A20" s="34"/>
      <c r="B20" s="25" t="s">
        <v>242</v>
      </c>
      <c r="C20" s="26">
        <v>2786</v>
      </c>
      <c r="D20" s="26">
        <v>2612</v>
      </c>
      <c r="E20" s="26">
        <v>2578.0918587430001</v>
      </c>
      <c r="F20" s="27"/>
      <c r="G20" s="28">
        <v>-7.4626037780689103</v>
      </c>
      <c r="H20" s="29">
        <v>-1.2981677357197441</v>
      </c>
    </row>
    <row r="21" spans="1:8" x14ac:dyDescent="0.25">
      <c r="A21" s="39" t="s">
        <v>9</v>
      </c>
      <c r="B21" s="31" t="s">
        <v>3</v>
      </c>
      <c r="C21" s="20">
        <v>24133</v>
      </c>
      <c r="D21" s="20">
        <v>25480.007092866999</v>
      </c>
      <c r="E21" s="20">
        <v>23865.339230445221</v>
      </c>
      <c r="F21" s="22" t="s">
        <v>241</v>
      </c>
      <c r="G21" s="37">
        <v>-1.1091069057091119</v>
      </c>
      <c r="H21" s="33">
        <v>-6.3369992658824543</v>
      </c>
    </row>
    <row r="22" spans="1:8" x14ac:dyDescent="0.25">
      <c r="A22" s="34"/>
      <c r="B22" s="25" t="s">
        <v>242</v>
      </c>
      <c r="C22" s="26">
        <v>12649.523333333</v>
      </c>
      <c r="D22" s="26">
        <v>13539.56</v>
      </c>
      <c r="E22" s="26">
        <v>12623.589153782999</v>
      </c>
      <c r="F22" s="27"/>
      <c r="G22" s="28">
        <v>-0.2050210025041963</v>
      </c>
      <c r="H22" s="29">
        <v>-6.7651448512137762</v>
      </c>
    </row>
    <row r="23" spans="1:8" x14ac:dyDescent="0.25">
      <c r="A23" s="39" t="s">
        <v>194</v>
      </c>
      <c r="B23" s="31" t="s">
        <v>3</v>
      </c>
      <c r="C23" s="20">
        <v>4554</v>
      </c>
      <c r="D23" s="20">
        <v>5258</v>
      </c>
      <c r="E23" s="20">
        <v>6245.0904684975758</v>
      </c>
      <c r="F23" s="22" t="s">
        <v>241</v>
      </c>
      <c r="G23" s="37">
        <v>37.134178052208512</v>
      </c>
      <c r="H23" s="33">
        <v>18.773116555678499</v>
      </c>
    </row>
    <row r="24" spans="1:8" x14ac:dyDescent="0.25">
      <c r="A24" s="34"/>
      <c r="B24" s="25" t="s">
        <v>242</v>
      </c>
      <c r="C24" s="26">
        <v>2326</v>
      </c>
      <c r="D24" s="26">
        <v>2476</v>
      </c>
      <c r="E24" s="26">
        <v>2999</v>
      </c>
      <c r="F24" s="27"/>
      <c r="G24" s="28">
        <v>28.933791917454869</v>
      </c>
      <c r="H24" s="29">
        <v>21.122778675282717</v>
      </c>
    </row>
    <row r="25" spans="1:8" x14ac:dyDescent="0.25">
      <c r="A25" s="39" t="s">
        <v>195</v>
      </c>
      <c r="B25" s="31" t="s">
        <v>3</v>
      </c>
      <c r="C25" s="20">
        <v>733</v>
      </c>
      <c r="D25" s="20">
        <v>918</v>
      </c>
      <c r="E25" s="20">
        <v>940.48640915593694</v>
      </c>
      <c r="F25" s="22" t="s">
        <v>241</v>
      </c>
      <c r="G25" s="37">
        <v>28.306467824820857</v>
      </c>
      <c r="H25" s="33">
        <v>2.4494999080541362</v>
      </c>
    </row>
    <row r="26" spans="1:8" x14ac:dyDescent="0.25">
      <c r="A26" s="34"/>
      <c r="B26" s="25" t="s">
        <v>242</v>
      </c>
      <c r="C26" s="26">
        <v>325</v>
      </c>
      <c r="D26" s="26">
        <v>466</v>
      </c>
      <c r="E26" s="26">
        <v>475</v>
      </c>
      <c r="F26" s="27"/>
      <c r="G26" s="28">
        <v>46.153846153846132</v>
      </c>
      <c r="H26" s="29">
        <v>1.9313304721030136</v>
      </c>
    </row>
    <row r="27" spans="1:8" x14ac:dyDescent="0.25">
      <c r="A27" s="39" t="s">
        <v>196</v>
      </c>
      <c r="B27" s="31" t="s">
        <v>3</v>
      </c>
      <c r="C27" s="20">
        <v>241263</v>
      </c>
      <c r="D27" s="20">
        <v>247116.93649583799</v>
      </c>
      <c r="E27" s="20">
        <v>254162.16713699649</v>
      </c>
      <c r="F27" s="22" t="s">
        <v>241</v>
      </c>
      <c r="G27" s="37">
        <v>5.3465169284127683</v>
      </c>
      <c r="H27" s="33">
        <v>2.8509703709754319</v>
      </c>
    </row>
    <row r="28" spans="1:8" x14ac:dyDescent="0.25">
      <c r="A28" s="34"/>
      <c r="B28" s="25" t="s">
        <v>242</v>
      </c>
      <c r="C28" s="26">
        <v>97648.947142998004</v>
      </c>
      <c r="D28" s="26">
        <v>116037</v>
      </c>
      <c r="E28" s="26">
        <v>121817</v>
      </c>
      <c r="F28" s="27"/>
      <c r="G28" s="28">
        <v>24.749936956934192</v>
      </c>
      <c r="H28" s="29">
        <v>4.9811697992881534</v>
      </c>
    </row>
    <row r="29" spans="1:8" x14ac:dyDescent="0.25">
      <c r="A29" s="30" t="s">
        <v>10</v>
      </c>
      <c r="B29" s="31" t="s">
        <v>3</v>
      </c>
      <c r="C29" s="20">
        <v>320739</v>
      </c>
      <c r="D29" s="20">
        <v>311962</v>
      </c>
      <c r="E29" s="20">
        <v>307103.50440478843</v>
      </c>
      <c r="F29" s="22" t="s">
        <v>241</v>
      </c>
      <c r="G29" s="37">
        <v>-4.2512745862559882</v>
      </c>
      <c r="H29" s="33">
        <v>-1.5573998099805664</v>
      </c>
    </row>
    <row r="30" spans="1:8" x14ac:dyDescent="0.25">
      <c r="A30" s="30"/>
      <c r="B30" s="25" t="s">
        <v>242</v>
      </c>
      <c r="C30" s="26">
        <v>158299</v>
      </c>
      <c r="D30" s="26">
        <v>149261.141025641</v>
      </c>
      <c r="E30" s="26">
        <v>148449</v>
      </c>
      <c r="F30" s="27"/>
      <c r="G30" s="28">
        <v>-6.2224019103089745</v>
      </c>
      <c r="H30" s="29">
        <v>-0.544107475033627</v>
      </c>
    </row>
    <row r="31" spans="1:8" x14ac:dyDescent="0.25">
      <c r="A31" s="39" t="s">
        <v>11</v>
      </c>
      <c r="B31" s="31" t="s">
        <v>3</v>
      </c>
      <c r="C31" s="20">
        <v>10720.65475</v>
      </c>
      <c r="D31" s="20">
        <v>10018.849101247</v>
      </c>
      <c r="E31" s="20">
        <v>9067.5851884694821</v>
      </c>
      <c r="F31" s="22" t="s">
        <v>241</v>
      </c>
      <c r="G31" s="37">
        <v>-15.419483231940816</v>
      </c>
      <c r="H31" s="33">
        <v>-9.4947423917096359</v>
      </c>
    </row>
    <row r="32" spans="1:8" x14ac:dyDescent="0.25">
      <c r="A32" s="34"/>
      <c r="B32" s="25" t="s">
        <v>242</v>
      </c>
      <c r="C32" s="26">
        <v>4932.3952618450003</v>
      </c>
      <c r="D32" s="26">
        <v>4070.6695760600001</v>
      </c>
      <c r="E32" s="26">
        <v>3833.5464347259999</v>
      </c>
      <c r="F32" s="27"/>
      <c r="G32" s="28">
        <v>-22.278198903061295</v>
      </c>
      <c r="H32" s="29">
        <v>-5.8251630819790421</v>
      </c>
    </row>
    <row r="33" spans="1:8" x14ac:dyDescent="0.25">
      <c r="A33" s="30" t="s">
        <v>12</v>
      </c>
      <c r="B33" s="31" t="s">
        <v>3</v>
      </c>
      <c r="C33" s="20">
        <v>9026</v>
      </c>
      <c r="D33" s="20">
        <v>8825.3934933599994</v>
      </c>
      <c r="E33" s="20">
        <v>8821.1595069322502</v>
      </c>
      <c r="F33" s="22" t="s">
        <v>241</v>
      </c>
      <c r="G33" s="37">
        <v>-2.2694492916878914</v>
      </c>
      <c r="H33" s="33">
        <v>-4.7975044182848592E-2</v>
      </c>
    </row>
    <row r="34" spans="1:8" x14ac:dyDescent="0.25">
      <c r="A34" s="30"/>
      <c r="B34" s="25" t="s">
        <v>242</v>
      </c>
      <c r="C34" s="26">
        <v>5188.4620000000004</v>
      </c>
      <c r="D34" s="26">
        <v>4769.7039999999997</v>
      </c>
      <c r="E34" s="26">
        <v>4864.4012554769997</v>
      </c>
      <c r="F34" s="27"/>
      <c r="G34" s="28">
        <v>-6.2457958547831822</v>
      </c>
      <c r="H34" s="29">
        <v>1.9853906128556247</v>
      </c>
    </row>
    <row r="35" spans="1:8" x14ac:dyDescent="0.25">
      <c r="A35" s="39" t="s">
        <v>13</v>
      </c>
      <c r="B35" s="31" t="s">
        <v>3</v>
      </c>
      <c r="C35" s="20">
        <v>86</v>
      </c>
      <c r="D35" s="20">
        <v>73</v>
      </c>
      <c r="E35" s="20">
        <v>116.49004765909729</v>
      </c>
      <c r="F35" s="22" t="s">
        <v>241</v>
      </c>
      <c r="G35" s="23">
        <v>35.453543789647995</v>
      </c>
      <c r="H35" s="24">
        <v>59.575407752188056</v>
      </c>
    </row>
    <row r="36" spans="1:8" x14ac:dyDescent="0.25">
      <c r="A36" s="34"/>
      <c r="B36" s="25" t="s">
        <v>242</v>
      </c>
      <c r="C36" s="26">
        <v>41</v>
      </c>
      <c r="D36" s="26">
        <v>29</v>
      </c>
      <c r="E36" s="26">
        <v>49</v>
      </c>
      <c r="F36" s="27"/>
      <c r="G36" s="28">
        <v>19.512195121951208</v>
      </c>
      <c r="H36" s="29">
        <v>68.965517241379303</v>
      </c>
    </row>
    <row r="37" spans="1:8" x14ac:dyDescent="0.25">
      <c r="A37" s="30" t="s">
        <v>14</v>
      </c>
      <c r="B37" s="31" t="s">
        <v>3</v>
      </c>
      <c r="C37" s="40">
        <v>115292.5</v>
      </c>
      <c r="D37" s="40">
        <v>58289.344526369001</v>
      </c>
      <c r="E37" s="20">
        <v>68913.054820829464</v>
      </c>
      <c r="F37" s="22" t="s">
        <v>241</v>
      </c>
      <c r="G37" s="23">
        <v>-40.227634216597387</v>
      </c>
      <c r="H37" s="24">
        <v>18.225818768050289</v>
      </c>
    </row>
    <row r="38" spans="1:8" ht="13.8" thickBot="1" x14ac:dyDescent="0.3">
      <c r="A38" s="41"/>
      <c r="B38" s="42" t="s">
        <v>242</v>
      </c>
      <c r="C38" s="43">
        <v>54470.241153846</v>
      </c>
      <c r="D38" s="43">
        <v>25033.216538461998</v>
      </c>
      <c r="E38" s="43">
        <v>30521.427725884001</v>
      </c>
      <c r="F38" s="44"/>
      <c r="G38" s="45">
        <v>-43.966784285608099</v>
      </c>
      <c r="H38" s="46">
        <v>21.923715552053409</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9</v>
      </c>
    </row>
    <row r="62" spans="1:8" ht="12.75" customHeight="1" x14ac:dyDescent="0.25">
      <c r="A62" s="54" t="s">
        <v>244</v>
      </c>
      <c r="G62" s="53"/>
      <c r="H62" s="194"/>
    </row>
    <row r="63" spans="1:8" x14ac:dyDescent="0.25">
      <c r="H63" s="87"/>
    </row>
    <row r="64" spans="1:8" x14ac:dyDescent="0.25">
      <c r="A64" s="200"/>
      <c r="H64" s="53"/>
    </row>
    <row r="65" spans="1:8" x14ac:dyDescent="0.25">
      <c r="A65" s="200"/>
      <c r="H65" s="53"/>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10" ht="5.25" customHeight="1" x14ac:dyDescent="0.25"/>
    <row r="2" spans="1:10" x14ac:dyDescent="0.25">
      <c r="A2" s="92"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202" t="s">
        <v>16</v>
      </c>
      <c r="D5" s="196"/>
      <c r="E5" s="196"/>
      <c r="F5" s="203"/>
      <c r="G5" s="196" t="s">
        <v>1</v>
      </c>
      <c r="H5" s="197"/>
    </row>
    <row r="6" spans="1:10" x14ac:dyDescent="0.25">
      <c r="A6" s="12"/>
      <c r="B6" s="13"/>
      <c r="C6" s="14" t="s">
        <v>236</v>
      </c>
      <c r="D6" s="15" t="s">
        <v>237</v>
      </c>
      <c r="E6" s="15" t="s">
        <v>238</v>
      </c>
      <c r="F6" s="16"/>
      <c r="G6" s="17" t="s">
        <v>239</v>
      </c>
      <c r="H6" s="18" t="s">
        <v>240</v>
      </c>
    </row>
    <row r="7" spans="1:10" x14ac:dyDescent="0.25">
      <c r="A7" s="198" t="s">
        <v>2</v>
      </c>
      <c r="B7" s="19" t="s">
        <v>3</v>
      </c>
      <c r="C7" s="80">
        <v>36303.954413655003</v>
      </c>
      <c r="D7" s="80">
        <v>36539.078417285004</v>
      </c>
      <c r="E7" s="81">
        <v>37687.621497238972</v>
      </c>
      <c r="F7" s="22" t="s">
        <v>241</v>
      </c>
      <c r="G7" s="23">
        <v>3.8113398552074358</v>
      </c>
      <c r="H7" s="24">
        <v>3.14332799212211</v>
      </c>
    </row>
    <row r="8" spans="1:10" x14ac:dyDescent="0.25">
      <c r="A8" s="199"/>
      <c r="B8" s="25" t="s">
        <v>242</v>
      </c>
      <c r="C8" s="82">
        <v>18663.192439958999</v>
      </c>
      <c r="D8" s="82">
        <v>18423.935603344999</v>
      </c>
      <c r="E8" s="82">
        <v>19125.284202396</v>
      </c>
      <c r="F8" s="27"/>
      <c r="G8" s="28">
        <v>2.4759524069828132</v>
      </c>
      <c r="H8" s="29">
        <v>3.8067251978652479</v>
      </c>
      <c r="J8" s="95"/>
    </row>
    <row r="9" spans="1:10" x14ac:dyDescent="0.25">
      <c r="A9" s="30" t="s">
        <v>4</v>
      </c>
      <c r="B9" s="31" t="s">
        <v>3</v>
      </c>
      <c r="C9" s="80">
        <v>8762.4370246910003</v>
      </c>
      <c r="D9" s="80">
        <v>9443.6952770820008</v>
      </c>
      <c r="E9" s="80">
        <v>9502.176521658439</v>
      </c>
      <c r="F9" s="22" t="s">
        <v>241</v>
      </c>
      <c r="G9" s="32">
        <v>8.4421662019708066</v>
      </c>
      <c r="H9" s="33">
        <v>0.61926229998505278</v>
      </c>
    </row>
    <row r="10" spans="1:10" x14ac:dyDescent="0.25">
      <c r="A10" s="34"/>
      <c r="B10" s="25" t="s">
        <v>242</v>
      </c>
      <c r="C10" s="82">
        <v>5249.2704070339996</v>
      </c>
      <c r="D10" s="82">
        <v>4772.0015874889996</v>
      </c>
      <c r="E10" s="82">
        <v>5065.8214812719998</v>
      </c>
      <c r="F10" s="27"/>
      <c r="G10" s="35">
        <v>-3.4947509184548551</v>
      </c>
      <c r="H10" s="29">
        <v>6.1571625322448114</v>
      </c>
      <c r="J10" s="95"/>
    </row>
    <row r="11" spans="1:10" x14ac:dyDescent="0.25">
      <c r="A11" s="30" t="s">
        <v>5</v>
      </c>
      <c r="B11" s="31" t="s">
        <v>3</v>
      </c>
      <c r="C11" s="80">
        <v>3194.3181110219998</v>
      </c>
      <c r="D11" s="80">
        <v>3312.059159337</v>
      </c>
      <c r="E11" s="80">
        <v>3651.6522089337891</v>
      </c>
      <c r="F11" s="22" t="s">
        <v>241</v>
      </c>
      <c r="G11" s="37">
        <v>14.317111884810643</v>
      </c>
      <c r="H11" s="33">
        <v>10.253230188822116</v>
      </c>
    </row>
    <row r="12" spans="1:10" x14ac:dyDescent="0.25">
      <c r="A12" s="34"/>
      <c r="B12" s="25" t="s">
        <v>242</v>
      </c>
      <c r="C12" s="82">
        <v>1429.439666575</v>
      </c>
      <c r="D12" s="82">
        <v>2083.4381416269998</v>
      </c>
      <c r="E12" s="82">
        <v>2023.419281293</v>
      </c>
      <c r="F12" s="27"/>
      <c r="G12" s="28">
        <v>41.55331831116743</v>
      </c>
      <c r="H12" s="29">
        <v>-2.880760370794107</v>
      </c>
    </row>
    <row r="13" spans="1:10" x14ac:dyDescent="0.25">
      <c r="A13" s="30" t="s">
        <v>6</v>
      </c>
      <c r="B13" s="31" t="s">
        <v>3</v>
      </c>
      <c r="C13" s="80">
        <v>6790.1078110569997</v>
      </c>
      <c r="D13" s="80">
        <v>7461.0390863120001</v>
      </c>
      <c r="E13" s="80">
        <v>7574.0754931190431</v>
      </c>
      <c r="F13" s="22" t="s">
        <v>241</v>
      </c>
      <c r="G13" s="23">
        <v>11.545732466654385</v>
      </c>
      <c r="H13" s="24">
        <v>1.5150223112276677</v>
      </c>
    </row>
    <row r="14" spans="1:10" x14ac:dyDescent="0.25">
      <c r="A14" s="34"/>
      <c r="B14" s="25" t="s">
        <v>242</v>
      </c>
      <c r="C14" s="82">
        <v>3306.1813925329998</v>
      </c>
      <c r="D14" s="82">
        <v>3395.008061944</v>
      </c>
      <c r="E14" s="82">
        <v>3523.3386332619998</v>
      </c>
      <c r="F14" s="27"/>
      <c r="G14" s="38">
        <v>6.56821919146509</v>
      </c>
      <c r="H14" s="24">
        <v>3.779978397003191</v>
      </c>
    </row>
    <row r="15" spans="1:10" x14ac:dyDescent="0.25">
      <c r="A15" s="30" t="s">
        <v>169</v>
      </c>
      <c r="B15" s="31" t="s">
        <v>3</v>
      </c>
      <c r="C15" s="80">
        <v>5832.965228219</v>
      </c>
      <c r="D15" s="80">
        <v>5391.969568126</v>
      </c>
      <c r="E15" s="80">
        <v>6509.4282922794737</v>
      </c>
      <c r="F15" s="22" t="s">
        <v>241</v>
      </c>
      <c r="G15" s="37">
        <v>11.597241498849471</v>
      </c>
      <c r="H15" s="33">
        <v>20.724499833218673</v>
      </c>
    </row>
    <row r="16" spans="1:10" x14ac:dyDescent="0.25">
      <c r="A16" s="34"/>
      <c r="B16" s="25" t="s">
        <v>242</v>
      </c>
      <c r="C16" s="82">
        <v>2701.945756992</v>
      </c>
      <c r="D16" s="82">
        <v>2460.811699936</v>
      </c>
      <c r="E16" s="82">
        <v>2985.487429965</v>
      </c>
      <c r="F16" s="27"/>
      <c r="G16" s="28">
        <v>10.49398094833181</v>
      </c>
      <c r="H16" s="29">
        <v>21.321246564401733</v>
      </c>
    </row>
    <row r="17" spans="1:8" x14ac:dyDescent="0.25">
      <c r="A17" s="30" t="s">
        <v>7</v>
      </c>
      <c r="B17" s="31" t="s">
        <v>3</v>
      </c>
      <c r="C17" s="80">
        <v>2427.3984782100001</v>
      </c>
      <c r="D17" s="80">
        <v>1966.977229306</v>
      </c>
      <c r="E17" s="80">
        <v>2060.3416393368461</v>
      </c>
      <c r="F17" s="22" t="s">
        <v>241</v>
      </c>
      <c r="G17" s="23">
        <v>-15.121408461285156</v>
      </c>
      <c r="H17" s="24">
        <v>4.7465933331514663</v>
      </c>
    </row>
    <row r="18" spans="1:8" x14ac:dyDescent="0.25">
      <c r="A18" s="30"/>
      <c r="B18" s="25" t="s">
        <v>242</v>
      </c>
      <c r="C18" s="82">
        <v>1149.4538215069999</v>
      </c>
      <c r="D18" s="82">
        <v>1005.193879384</v>
      </c>
      <c r="E18" s="82">
        <v>1025.8261380930001</v>
      </c>
      <c r="F18" s="27"/>
      <c r="G18" s="38">
        <v>-10.7553414587736</v>
      </c>
      <c r="H18" s="24">
        <v>2.0525650953668588</v>
      </c>
    </row>
    <row r="19" spans="1:8" x14ac:dyDescent="0.25">
      <c r="A19" s="39" t="s">
        <v>8</v>
      </c>
      <c r="B19" s="31" t="s">
        <v>3</v>
      </c>
      <c r="C19" s="80">
        <v>1969.2178060450001</v>
      </c>
      <c r="D19" s="80">
        <v>1986.7947992970001</v>
      </c>
      <c r="E19" s="80">
        <v>1619.1060743385276</v>
      </c>
      <c r="F19" s="22" t="s">
        <v>241</v>
      </c>
      <c r="G19" s="37">
        <v>-17.779228414029063</v>
      </c>
      <c r="H19" s="33">
        <v>-18.50662811723555</v>
      </c>
    </row>
    <row r="20" spans="1:8" x14ac:dyDescent="0.25">
      <c r="A20" s="34"/>
      <c r="B20" s="25" t="s">
        <v>242</v>
      </c>
      <c r="C20" s="82">
        <v>1024.114442474</v>
      </c>
      <c r="D20" s="82">
        <v>1159.859386956</v>
      </c>
      <c r="E20" s="82">
        <v>908.11823416300001</v>
      </c>
      <c r="F20" s="27"/>
      <c r="G20" s="28">
        <v>-11.326488866887047</v>
      </c>
      <c r="H20" s="29">
        <v>-21.704454490270891</v>
      </c>
    </row>
    <row r="21" spans="1:8" x14ac:dyDescent="0.25">
      <c r="A21" s="39" t="s">
        <v>9</v>
      </c>
      <c r="B21" s="31" t="s">
        <v>3</v>
      </c>
      <c r="C21" s="80">
        <v>617.195755996</v>
      </c>
      <c r="D21" s="80">
        <v>507.423043302</v>
      </c>
      <c r="E21" s="80">
        <v>469.13720006007577</v>
      </c>
      <c r="F21" s="22" t="s">
        <v>241</v>
      </c>
      <c r="G21" s="37">
        <v>-23.98891348450617</v>
      </c>
      <c r="H21" s="33">
        <v>-7.5451526585752333</v>
      </c>
    </row>
    <row r="22" spans="1:8" x14ac:dyDescent="0.25">
      <c r="A22" s="34"/>
      <c r="B22" s="25" t="s">
        <v>242</v>
      </c>
      <c r="C22" s="82">
        <v>320.22656303700001</v>
      </c>
      <c r="D22" s="82">
        <v>289.64428472700001</v>
      </c>
      <c r="E22" s="82">
        <v>259.13745973699997</v>
      </c>
      <c r="F22" s="27"/>
      <c r="G22" s="28">
        <v>-19.076838198754174</v>
      </c>
      <c r="H22" s="29">
        <v>-10.532514052108368</v>
      </c>
    </row>
    <row r="23" spans="1:8" x14ac:dyDescent="0.25">
      <c r="A23" s="39" t="s">
        <v>194</v>
      </c>
      <c r="B23" s="31" t="s">
        <v>3</v>
      </c>
      <c r="C23" s="80">
        <v>800.24281891500004</v>
      </c>
      <c r="D23" s="80">
        <v>831.72795936499995</v>
      </c>
      <c r="E23" s="80">
        <v>1062.659151088465</v>
      </c>
      <c r="F23" s="22" t="s">
        <v>241</v>
      </c>
      <c r="G23" s="23">
        <v>32.792088347541693</v>
      </c>
      <c r="H23" s="24">
        <v>27.765231302284747</v>
      </c>
    </row>
    <row r="24" spans="1:8" x14ac:dyDescent="0.25">
      <c r="A24" s="34"/>
      <c r="B24" s="25" t="s">
        <v>242</v>
      </c>
      <c r="C24" s="82">
        <v>442.828570528</v>
      </c>
      <c r="D24" s="82">
        <v>453.81565637</v>
      </c>
      <c r="E24" s="82">
        <v>562.70128167500002</v>
      </c>
      <c r="F24" s="27"/>
      <c r="G24" s="38">
        <v>27.069778041663312</v>
      </c>
      <c r="H24" s="24">
        <v>23.99336025027408</v>
      </c>
    </row>
    <row r="25" spans="1:8" x14ac:dyDescent="0.25">
      <c r="A25" s="39" t="s">
        <v>195</v>
      </c>
      <c r="B25" s="31" t="s">
        <v>3</v>
      </c>
      <c r="C25" s="80">
        <v>307.38186722199998</v>
      </c>
      <c r="D25" s="80">
        <v>330.10029545899999</v>
      </c>
      <c r="E25" s="80">
        <v>408.01454348601482</v>
      </c>
      <c r="F25" s="22" t="s">
        <v>241</v>
      </c>
      <c r="G25" s="37">
        <v>32.738650842840713</v>
      </c>
      <c r="H25" s="33">
        <v>23.603204571106517</v>
      </c>
    </row>
    <row r="26" spans="1:8" x14ac:dyDescent="0.25">
      <c r="A26" s="34"/>
      <c r="B26" s="25" t="s">
        <v>242</v>
      </c>
      <c r="C26" s="82">
        <v>157.750000613</v>
      </c>
      <c r="D26" s="82">
        <v>175.15548435400001</v>
      </c>
      <c r="E26" s="82">
        <v>212.16774110200001</v>
      </c>
      <c r="F26" s="27"/>
      <c r="G26" s="38">
        <v>34.496190350262026</v>
      </c>
      <c r="H26" s="24">
        <v>21.13108640845978</v>
      </c>
    </row>
    <row r="27" spans="1:8" x14ac:dyDescent="0.25">
      <c r="A27" s="39" t="s">
        <v>196</v>
      </c>
      <c r="B27" s="31" t="s">
        <v>3</v>
      </c>
      <c r="C27" s="80">
        <v>802.17088901099999</v>
      </c>
      <c r="D27" s="80">
        <v>889.62084010800004</v>
      </c>
      <c r="E27" s="80">
        <v>989.9568476929868</v>
      </c>
      <c r="F27" s="22" t="s">
        <v>241</v>
      </c>
      <c r="G27" s="37">
        <v>23.409719955495873</v>
      </c>
      <c r="H27" s="33">
        <v>11.278513616295911</v>
      </c>
    </row>
    <row r="28" spans="1:8" x14ac:dyDescent="0.25">
      <c r="A28" s="34"/>
      <c r="B28" s="25" t="s">
        <v>242</v>
      </c>
      <c r="C28" s="82">
        <v>383.18176290700001</v>
      </c>
      <c r="D28" s="82">
        <v>428.955324152</v>
      </c>
      <c r="E28" s="82">
        <v>483.07478021600002</v>
      </c>
      <c r="F28" s="27"/>
      <c r="G28" s="38">
        <v>26.069355845947314</v>
      </c>
      <c r="H28" s="24">
        <v>12.616571707319068</v>
      </c>
    </row>
    <row r="29" spans="1:8" x14ac:dyDescent="0.25">
      <c r="A29" s="30" t="s">
        <v>10</v>
      </c>
      <c r="B29" s="31" t="s">
        <v>3</v>
      </c>
      <c r="C29" s="80">
        <v>2002.9648543779999</v>
      </c>
      <c r="D29" s="80">
        <v>2043.508105676</v>
      </c>
      <c r="E29" s="80">
        <v>1977.2390386393863</v>
      </c>
      <c r="F29" s="22" t="s">
        <v>241</v>
      </c>
      <c r="G29" s="37">
        <v>-1.2843867770511821</v>
      </c>
      <c r="H29" s="33">
        <v>-3.2429069819956311</v>
      </c>
    </row>
    <row r="30" spans="1:8" x14ac:dyDescent="0.25">
      <c r="A30" s="30"/>
      <c r="B30" s="25" t="s">
        <v>242</v>
      </c>
      <c r="C30" s="82">
        <v>1003.720588701</v>
      </c>
      <c r="D30" s="82">
        <v>1054.3515800069999</v>
      </c>
      <c r="E30" s="82">
        <v>1010.191873648</v>
      </c>
      <c r="F30" s="27"/>
      <c r="G30" s="28">
        <v>0.64472972058638334</v>
      </c>
      <c r="H30" s="29">
        <v>-4.1883283713300585</v>
      </c>
    </row>
    <row r="31" spans="1:8" x14ac:dyDescent="0.25">
      <c r="A31" s="39" t="s">
        <v>11</v>
      </c>
      <c r="B31" s="31" t="s">
        <v>3</v>
      </c>
      <c r="C31" s="80">
        <v>470.83394949500001</v>
      </c>
      <c r="D31" s="80">
        <v>453.98179332199999</v>
      </c>
      <c r="E31" s="80">
        <v>451.83188471542798</v>
      </c>
      <c r="F31" s="22" t="s">
        <v>241</v>
      </c>
      <c r="G31" s="23">
        <v>-4.0358314858036408</v>
      </c>
      <c r="H31" s="24">
        <v>-0.47356714260281763</v>
      </c>
    </row>
    <row r="32" spans="1:8" x14ac:dyDescent="0.25">
      <c r="A32" s="34"/>
      <c r="B32" s="25" t="s">
        <v>242</v>
      </c>
      <c r="C32" s="82">
        <v>233.82959979200001</v>
      </c>
      <c r="D32" s="82">
        <v>182.68802268300001</v>
      </c>
      <c r="E32" s="82">
        <v>194.09698577200001</v>
      </c>
      <c r="F32" s="27"/>
      <c r="G32" s="38">
        <v>-16.992123347661547</v>
      </c>
      <c r="H32" s="24">
        <v>6.2450525882568684</v>
      </c>
    </row>
    <row r="33" spans="1:8" x14ac:dyDescent="0.25">
      <c r="A33" s="30" t="s">
        <v>12</v>
      </c>
      <c r="B33" s="31" t="s">
        <v>3</v>
      </c>
      <c r="C33" s="80">
        <v>1175.9397378880001</v>
      </c>
      <c r="D33" s="80">
        <v>1026.4393155570001</v>
      </c>
      <c r="E33" s="80">
        <v>856.07297633947996</v>
      </c>
      <c r="F33" s="22" t="s">
        <v>241</v>
      </c>
      <c r="G33" s="37">
        <v>-27.200948419602184</v>
      </c>
      <c r="H33" s="33">
        <v>-16.597799464167096</v>
      </c>
    </row>
    <row r="34" spans="1:8" x14ac:dyDescent="0.25">
      <c r="A34" s="30"/>
      <c r="B34" s="25" t="s">
        <v>242</v>
      </c>
      <c r="C34" s="82">
        <v>713.79925433300002</v>
      </c>
      <c r="D34" s="82">
        <v>523.92029056199999</v>
      </c>
      <c r="E34" s="82">
        <v>461.43342745899997</v>
      </c>
      <c r="F34" s="27"/>
      <c r="G34" s="28">
        <v>-35.355294271051022</v>
      </c>
      <c r="H34" s="29">
        <v>-11.926788144809493</v>
      </c>
    </row>
    <row r="35" spans="1:8" x14ac:dyDescent="0.25">
      <c r="A35" s="39" t="s">
        <v>13</v>
      </c>
      <c r="B35" s="31" t="s">
        <v>3</v>
      </c>
      <c r="C35" s="80">
        <v>239.90116805900001</v>
      </c>
      <c r="D35" s="80">
        <v>144.28091435900001</v>
      </c>
      <c r="E35" s="80">
        <v>94.289964573419155</v>
      </c>
      <c r="F35" s="22" t="s">
        <v>241</v>
      </c>
      <c r="G35" s="23">
        <v>-60.696329519233529</v>
      </c>
      <c r="H35" s="24">
        <v>-34.648345560933507</v>
      </c>
    </row>
    <row r="36" spans="1:8" x14ac:dyDescent="0.25">
      <c r="A36" s="34"/>
      <c r="B36" s="25" t="s">
        <v>242</v>
      </c>
      <c r="C36" s="82">
        <v>114.06111092</v>
      </c>
      <c r="D36" s="82">
        <v>72.478043400999994</v>
      </c>
      <c r="E36" s="82">
        <v>46.489193006000001</v>
      </c>
      <c r="F36" s="27"/>
      <c r="G36" s="28">
        <v>-59.24185497491208</v>
      </c>
      <c r="H36" s="29">
        <v>-35.857549646051041</v>
      </c>
    </row>
    <row r="37" spans="1:8" x14ac:dyDescent="0.25">
      <c r="A37" s="30" t="s">
        <v>14</v>
      </c>
      <c r="B37" s="31" t="s">
        <v>3</v>
      </c>
      <c r="C37" s="85">
        <v>910.87891344699995</v>
      </c>
      <c r="D37" s="85">
        <v>749.46103067699994</v>
      </c>
      <c r="E37" s="83">
        <v>751.0502876645578</v>
      </c>
      <c r="F37" s="22" t="s">
        <v>241</v>
      </c>
      <c r="G37" s="23">
        <v>-17.546638024324167</v>
      </c>
      <c r="H37" s="24">
        <v>0.21205331865250798</v>
      </c>
    </row>
    <row r="38" spans="1:8" ht="13.8" thickBot="1" x14ac:dyDescent="0.3">
      <c r="A38" s="41"/>
      <c r="B38" s="42" t="s">
        <v>242</v>
      </c>
      <c r="C38" s="86">
        <v>433.38950201299997</v>
      </c>
      <c r="D38" s="86">
        <v>366.61415975100005</v>
      </c>
      <c r="E38" s="86">
        <v>363.98026173099998</v>
      </c>
      <c r="F38" s="44"/>
      <c r="G38" s="45">
        <v>-16.015441066202371</v>
      </c>
      <c r="H38" s="46">
        <v>-0.71843870454675596</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98"/>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H61" s="193">
        <v>10</v>
      </c>
    </row>
    <row r="62" spans="1:8" ht="12.75" customHeight="1" x14ac:dyDescent="0.25">
      <c r="A62" s="54" t="s">
        <v>244</v>
      </c>
      <c r="H62" s="194"/>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26</v>
      </c>
      <c r="B7" s="19" t="s">
        <v>3</v>
      </c>
      <c r="C7" s="20">
        <v>783732.42342834198</v>
      </c>
      <c r="D7" s="20">
        <v>816557.142204843</v>
      </c>
      <c r="E7" s="21">
        <v>817642.06797967572</v>
      </c>
      <c r="F7" s="22" t="s">
        <v>241</v>
      </c>
      <c r="G7" s="23">
        <v>4.3266864477802471</v>
      </c>
      <c r="H7" s="24">
        <v>0.13286587291408125</v>
      </c>
    </row>
    <row r="8" spans="1:8" x14ac:dyDescent="0.25">
      <c r="A8" s="199"/>
      <c r="B8" s="25" t="s">
        <v>242</v>
      </c>
      <c r="C8" s="26">
        <v>408114.52316890901</v>
      </c>
      <c r="D8" s="26">
        <v>428246.61249568098</v>
      </c>
      <c r="E8" s="26">
        <v>427796.36811113899</v>
      </c>
      <c r="F8" s="27"/>
      <c r="G8" s="28">
        <v>4.8226279205663332</v>
      </c>
      <c r="H8" s="29">
        <v>-0.10513670660886021</v>
      </c>
    </row>
    <row r="9" spans="1:8" x14ac:dyDescent="0.25">
      <c r="A9" s="30" t="s">
        <v>28</v>
      </c>
      <c r="B9" s="31" t="s">
        <v>3</v>
      </c>
      <c r="C9" s="20">
        <v>716230.75919024704</v>
      </c>
      <c r="D9" s="20">
        <v>748186.313763874</v>
      </c>
      <c r="E9" s="21">
        <v>751007.7881286036</v>
      </c>
      <c r="F9" s="22" t="s">
        <v>241</v>
      </c>
      <c r="G9" s="32">
        <v>4.8555620506545409</v>
      </c>
      <c r="H9" s="33">
        <v>0.37710852401666273</v>
      </c>
    </row>
    <row r="10" spans="1:8" x14ac:dyDescent="0.25">
      <c r="A10" s="34"/>
      <c r="B10" s="25" t="s">
        <v>242</v>
      </c>
      <c r="C10" s="26">
        <v>374042.41853512701</v>
      </c>
      <c r="D10" s="26">
        <v>394089.88968551601</v>
      </c>
      <c r="E10" s="26">
        <v>394445.69448891102</v>
      </c>
      <c r="F10" s="27"/>
      <c r="G10" s="35">
        <v>5.4548027022416079</v>
      </c>
      <c r="H10" s="29">
        <v>9.028518942186281E-2</v>
      </c>
    </row>
    <row r="11" spans="1:8" x14ac:dyDescent="0.25">
      <c r="A11" s="30" t="s">
        <v>29</v>
      </c>
      <c r="B11" s="31" t="s">
        <v>3</v>
      </c>
      <c r="C11" s="20">
        <v>34516.146404762003</v>
      </c>
      <c r="D11" s="20">
        <v>34519.914220484003</v>
      </c>
      <c r="E11" s="21">
        <v>33843.625435837312</v>
      </c>
      <c r="F11" s="22" t="s">
        <v>241</v>
      </c>
      <c r="G11" s="37">
        <v>-1.9484242563993348</v>
      </c>
      <c r="H11" s="33">
        <v>-1.9591264923983545</v>
      </c>
    </row>
    <row r="12" spans="1:8" x14ac:dyDescent="0.25">
      <c r="A12" s="34"/>
      <c r="B12" s="25" t="s">
        <v>242</v>
      </c>
      <c r="C12" s="26">
        <v>18173.052316891</v>
      </c>
      <c r="D12" s="26">
        <v>18077.861405082</v>
      </c>
      <c r="E12" s="26">
        <v>17755.336811114001</v>
      </c>
      <c r="F12" s="27"/>
      <c r="G12" s="28">
        <v>-2.2985434614566884</v>
      </c>
      <c r="H12" s="29">
        <v>-1.7840859974583765</v>
      </c>
    </row>
    <row r="13" spans="1:8" x14ac:dyDescent="0.25">
      <c r="A13" s="30" t="s">
        <v>27</v>
      </c>
      <c r="B13" s="31" t="s">
        <v>3</v>
      </c>
      <c r="C13" s="20">
        <v>8654.8519285710008</v>
      </c>
      <c r="D13" s="20">
        <v>9364.5742661450004</v>
      </c>
      <c r="E13" s="21">
        <v>9512.0301876611011</v>
      </c>
      <c r="F13" s="22" t="s">
        <v>241</v>
      </c>
      <c r="G13" s="23">
        <v>9.9040199204381878</v>
      </c>
      <c r="H13" s="24">
        <v>1.5746142571498041</v>
      </c>
    </row>
    <row r="14" spans="1:8" x14ac:dyDescent="0.25">
      <c r="A14" s="34"/>
      <c r="B14" s="25" t="s">
        <v>242</v>
      </c>
      <c r="C14" s="26">
        <v>3609.315695067</v>
      </c>
      <c r="D14" s="26">
        <v>3814.7584215249999</v>
      </c>
      <c r="E14" s="26">
        <v>3905.0010433339999</v>
      </c>
      <c r="F14" s="27"/>
      <c r="G14" s="38">
        <v>8.1922827828866644</v>
      </c>
      <c r="H14" s="24">
        <v>2.3656182603805576</v>
      </c>
    </row>
    <row r="15" spans="1:8" x14ac:dyDescent="0.25">
      <c r="A15" s="30" t="s">
        <v>30</v>
      </c>
      <c r="B15" s="31" t="s">
        <v>3</v>
      </c>
      <c r="C15" s="20">
        <v>11511.665904762</v>
      </c>
      <c r="D15" s="20">
        <v>12045.765688194</v>
      </c>
      <c r="E15" s="21">
        <v>11176.260339449653</v>
      </c>
      <c r="F15" s="22" t="s">
        <v>241</v>
      </c>
      <c r="G15" s="37">
        <v>-2.9136144854030306</v>
      </c>
      <c r="H15" s="33">
        <v>-7.2183485155829175</v>
      </c>
    </row>
    <row r="16" spans="1:8" x14ac:dyDescent="0.25">
      <c r="A16" s="34"/>
      <c r="B16" s="25" t="s">
        <v>242</v>
      </c>
      <c r="C16" s="26">
        <v>6031.420926756</v>
      </c>
      <c r="D16" s="26">
        <v>6333.3445620330003</v>
      </c>
      <c r="E16" s="26">
        <v>5869.3347244460001</v>
      </c>
      <c r="F16" s="27"/>
      <c r="G16" s="28">
        <v>-2.6873634634082464</v>
      </c>
      <c r="H16" s="29">
        <v>-7.3264581303319005</v>
      </c>
    </row>
    <row r="17" spans="1:9" x14ac:dyDescent="0.25">
      <c r="A17" s="30" t="s">
        <v>31</v>
      </c>
      <c r="B17" s="31" t="s">
        <v>3</v>
      </c>
      <c r="C17" s="20">
        <v>12819</v>
      </c>
      <c r="D17" s="20">
        <v>12440.574266145</v>
      </c>
      <c r="E17" s="21">
        <v>12114.642793160578</v>
      </c>
      <c r="F17" s="22" t="s">
        <v>241</v>
      </c>
      <c r="G17" s="37">
        <v>-5.4946345802279666</v>
      </c>
      <c r="H17" s="33">
        <v>-2.6199069754472077</v>
      </c>
    </row>
    <row r="18" spans="1:9" ht="13.8" thickBot="1" x14ac:dyDescent="0.3">
      <c r="A18" s="56"/>
      <c r="B18" s="42" t="s">
        <v>242</v>
      </c>
      <c r="C18" s="43">
        <v>6258.315695067</v>
      </c>
      <c r="D18" s="43">
        <v>5930.7584215249999</v>
      </c>
      <c r="E18" s="43">
        <v>5821.0010433340003</v>
      </c>
      <c r="F18" s="44"/>
      <c r="G18" s="57">
        <v>-6.9877371650922839</v>
      </c>
      <c r="H18" s="46">
        <v>-1.8506465849738163</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32</v>
      </c>
      <c r="B32" s="5"/>
      <c r="C32" s="5"/>
      <c r="D32" s="5"/>
      <c r="E32" s="5"/>
      <c r="F32" s="5"/>
      <c r="G32" s="5"/>
      <c r="H32" s="6"/>
    </row>
    <row r="33" spans="1:9" x14ac:dyDescent="0.25">
      <c r="A33" s="7"/>
      <c r="B33" s="8"/>
      <c r="C33" s="202" t="s">
        <v>16</v>
      </c>
      <c r="D33" s="196"/>
      <c r="E33" s="196"/>
      <c r="F33" s="203"/>
      <c r="G33" s="196" t="s">
        <v>1</v>
      </c>
      <c r="H33" s="197"/>
    </row>
    <row r="34" spans="1:9" x14ac:dyDescent="0.25">
      <c r="A34" s="12"/>
      <c r="B34" s="13"/>
      <c r="C34" s="14" t="s">
        <v>236</v>
      </c>
      <c r="D34" s="15" t="s">
        <v>237</v>
      </c>
      <c r="E34" s="15" t="s">
        <v>238</v>
      </c>
      <c r="F34" s="16"/>
      <c r="G34" s="17" t="s">
        <v>239</v>
      </c>
      <c r="H34" s="18" t="s">
        <v>240</v>
      </c>
    </row>
    <row r="35" spans="1:9" ht="12.75" customHeight="1" x14ac:dyDescent="0.25">
      <c r="A35" s="198" t="s">
        <v>26</v>
      </c>
      <c r="B35" s="19" t="s">
        <v>3</v>
      </c>
      <c r="C35" s="80">
        <v>11956.755135713</v>
      </c>
      <c r="D35" s="80">
        <v>12755.754436417999</v>
      </c>
      <c r="E35" s="83">
        <v>13024.428207785171</v>
      </c>
      <c r="F35" s="22" t="s">
        <v>241</v>
      </c>
      <c r="G35" s="23">
        <v>8.9294550231541905</v>
      </c>
      <c r="H35" s="24">
        <v>2.1062946351499363</v>
      </c>
    </row>
    <row r="36" spans="1:9" ht="12.75" customHeight="1" x14ac:dyDescent="0.25">
      <c r="A36" s="199"/>
      <c r="B36" s="25" t="s">
        <v>242</v>
      </c>
      <c r="C36" s="82">
        <v>6678.7100736089997</v>
      </c>
      <c r="D36" s="82">
        <v>6855.4397291160003</v>
      </c>
      <c r="E36" s="82">
        <v>7089.2407625659998</v>
      </c>
      <c r="F36" s="27"/>
      <c r="G36" s="28">
        <v>6.1468559711734798</v>
      </c>
      <c r="H36" s="29">
        <v>3.4104454664959576</v>
      </c>
    </row>
    <row r="37" spans="1:9" x14ac:dyDescent="0.25">
      <c r="A37" s="30" t="s">
        <v>28</v>
      </c>
      <c r="B37" s="31" t="s">
        <v>3</v>
      </c>
      <c r="C37" s="80">
        <v>9841.7234037479993</v>
      </c>
      <c r="D37" s="80">
        <v>10754.520929132999</v>
      </c>
      <c r="E37" s="83">
        <v>10912.192092275553</v>
      </c>
      <c r="F37" s="22" t="s">
        <v>241</v>
      </c>
      <c r="G37" s="32">
        <v>10.876841835647298</v>
      </c>
      <c r="H37" s="33">
        <v>1.4660919271209707</v>
      </c>
    </row>
    <row r="38" spans="1:9" x14ac:dyDescent="0.25">
      <c r="A38" s="34"/>
      <c r="B38" s="25" t="s">
        <v>242</v>
      </c>
      <c r="C38" s="82">
        <v>5627.5051154479997</v>
      </c>
      <c r="D38" s="82">
        <v>5814.7349713929998</v>
      </c>
      <c r="E38" s="82">
        <v>6009.0058625640004</v>
      </c>
      <c r="F38" s="27"/>
      <c r="G38" s="35">
        <v>6.7792163541308383</v>
      </c>
      <c r="H38" s="29">
        <v>3.3410102459830568</v>
      </c>
    </row>
    <row r="39" spans="1:9" x14ac:dyDescent="0.25">
      <c r="A39" s="30" t="s">
        <v>29</v>
      </c>
      <c r="B39" s="31" t="s">
        <v>3</v>
      </c>
      <c r="C39" s="80">
        <v>945.74782281</v>
      </c>
      <c r="D39" s="80">
        <v>892.27423895000004</v>
      </c>
      <c r="E39" s="83">
        <v>964.36034190465409</v>
      </c>
      <c r="F39" s="22" t="s">
        <v>241</v>
      </c>
      <c r="G39" s="37">
        <v>1.9680213526003882</v>
      </c>
      <c r="H39" s="33">
        <v>8.0789178716492671</v>
      </c>
    </row>
    <row r="40" spans="1:9" x14ac:dyDescent="0.25">
      <c r="A40" s="34"/>
      <c r="B40" s="25" t="s">
        <v>242</v>
      </c>
      <c r="C40" s="82">
        <v>503.49370183299999</v>
      </c>
      <c r="D40" s="82">
        <v>501.07172931700001</v>
      </c>
      <c r="E40" s="82">
        <v>531.83261151199997</v>
      </c>
      <c r="F40" s="27"/>
      <c r="G40" s="28">
        <v>5.6284536580756424</v>
      </c>
      <c r="H40" s="29">
        <v>6.1390177084884527</v>
      </c>
    </row>
    <row r="41" spans="1:9" x14ac:dyDescent="0.25">
      <c r="A41" s="30" t="s">
        <v>27</v>
      </c>
      <c r="B41" s="31" t="s">
        <v>3</v>
      </c>
      <c r="C41" s="80">
        <v>310.81555923600001</v>
      </c>
      <c r="D41" s="80">
        <v>244.73397585800001</v>
      </c>
      <c r="E41" s="83">
        <v>255.94026202650358</v>
      </c>
      <c r="F41" s="22" t="s">
        <v>241</v>
      </c>
      <c r="G41" s="23">
        <v>-17.65526067754864</v>
      </c>
      <c r="H41" s="24">
        <v>4.5789662547735901</v>
      </c>
    </row>
    <row r="42" spans="1:9" x14ac:dyDescent="0.25">
      <c r="A42" s="34"/>
      <c r="B42" s="25" t="s">
        <v>242</v>
      </c>
      <c r="C42" s="82">
        <v>128.718532275</v>
      </c>
      <c r="D42" s="82">
        <v>108.44637422</v>
      </c>
      <c r="E42" s="82">
        <v>110.82627223</v>
      </c>
      <c r="F42" s="27"/>
      <c r="G42" s="38">
        <v>-13.900298371002378</v>
      </c>
      <c r="H42" s="24">
        <v>2.1945390310348358</v>
      </c>
    </row>
    <row r="43" spans="1:9" x14ac:dyDescent="0.25">
      <c r="A43" s="30" t="s">
        <v>30</v>
      </c>
      <c r="B43" s="31" t="s">
        <v>3</v>
      </c>
      <c r="C43" s="80">
        <v>549.290368758</v>
      </c>
      <c r="D43" s="80">
        <v>547.12021663999997</v>
      </c>
      <c r="E43" s="83">
        <v>556.50301789569914</v>
      </c>
      <c r="F43" s="22" t="s">
        <v>241</v>
      </c>
      <c r="G43" s="37">
        <v>1.313084945218975</v>
      </c>
      <c r="H43" s="33">
        <v>1.7149432556744557</v>
      </c>
    </row>
    <row r="44" spans="1:9" x14ac:dyDescent="0.25">
      <c r="A44" s="34"/>
      <c r="B44" s="25" t="s">
        <v>242</v>
      </c>
      <c r="C44" s="82">
        <v>272.80547952900002</v>
      </c>
      <c r="D44" s="82">
        <v>273.30937222900002</v>
      </c>
      <c r="E44" s="82">
        <v>277.45812061300001</v>
      </c>
      <c r="F44" s="27"/>
      <c r="G44" s="28">
        <v>1.7054793371572998</v>
      </c>
      <c r="H44" s="29">
        <v>1.5179678436068542</v>
      </c>
    </row>
    <row r="45" spans="1:9" x14ac:dyDescent="0.25">
      <c r="A45" s="30" t="s">
        <v>31</v>
      </c>
      <c r="B45" s="31" t="s">
        <v>3</v>
      </c>
      <c r="C45" s="80">
        <v>309.17798116199998</v>
      </c>
      <c r="D45" s="80">
        <v>317.10507583600003</v>
      </c>
      <c r="E45" s="83">
        <v>327.28382724218193</v>
      </c>
      <c r="F45" s="22" t="s">
        <v>241</v>
      </c>
      <c r="G45" s="37">
        <v>5.8561240396660281</v>
      </c>
      <c r="H45" s="33">
        <v>3.2098986051696414</v>
      </c>
    </row>
    <row r="46" spans="1:9" ht="13.8" thickBot="1" x14ac:dyDescent="0.3">
      <c r="A46" s="56"/>
      <c r="B46" s="42" t="s">
        <v>242</v>
      </c>
      <c r="C46" s="86">
        <v>146.18724452399999</v>
      </c>
      <c r="D46" s="86">
        <v>157.87728195700001</v>
      </c>
      <c r="E46" s="86">
        <v>160.11789564700001</v>
      </c>
      <c r="F46" s="44"/>
      <c r="G46" s="57">
        <v>9.5293205425409013</v>
      </c>
      <c r="H46" s="46">
        <v>1.4192122275136825</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97"/>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58"/>
      <c r="B58" s="58"/>
      <c r="C58" s="64"/>
      <c r="D58" s="64"/>
      <c r="E58" s="21"/>
      <c r="F58" s="59"/>
      <c r="G58" s="38"/>
      <c r="H58" s="60"/>
      <c r="I58" s="61"/>
    </row>
    <row r="59" spans="1:9" x14ac:dyDescent="0.25">
      <c r="A59" s="65"/>
      <c r="B59" s="62"/>
      <c r="C59" s="21"/>
      <c r="D59" s="21"/>
      <c r="E59" s="21"/>
      <c r="F59" s="63"/>
      <c r="G59" s="38"/>
      <c r="H59" s="60"/>
      <c r="I59" s="61"/>
    </row>
    <row r="60" spans="1:9" x14ac:dyDescent="0.25">
      <c r="A60" s="52"/>
      <c r="B60" s="52"/>
      <c r="C60" s="52"/>
      <c r="D60" s="52"/>
      <c r="E60" s="52"/>
      <c r="F60" s="52"/>
      <c r="G60" s="52"/>
      <c r="H60" s="52"/>
    </row>
    <row r="61" spans="1:9" ht="12.75" customHeight="1" x14ac:dyDescent="0.25">
      <c r="A61" s="54" t="s">
        <v>243</v>
      </c>
      <c r="G61" s="53"/>
      <c r="H61" s="201">
        <v>11</v>
      </c>
    </row>
    <row r="62" spans="1:9"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ht="12.75" customHeight="1" x14ac:dyDescent="0.25">
      <c r="A7" s="198" t="s">
        <v>26</v>
      </c>
      <c r="B7" s="19" t="s">
        <v>3</v>
      </c>
      <c r="C7" s="20">
        <v>783732.42342834198</v>
      </c>
      <c r="D7" s="20">
        <v>816557.142204843</v>
      </c>
      <c r="E7" s="21">
        <v>817642.06797967572</v>
      </c>
      <c r="F7" s="22" t="s">
        <v>241</v>
      </c>
      <c r="G7" s="23">
        <v>4.3266864477802471</v>
      </c>
      <c r="H7" s="24">
        <v>0.13286587291408125</v>
      </c>
    </row>
    <row r="8" spans="1:8" ht="12.75" customHeight="1" x14ac:dyDescent="0.25">
      <c r="A8" s="199"/>
      <c r="B8" s="25" t="s">
        <v>242</v>
      </c>
      <c r="C8" s="26">
        <v>408114.52316890901</v>
      </c>
      <c r="D8" s="26">
        <v>428246.61249568098</v>
      </c>
      <c r="E8" s="26">
        <v>427796.36811113899</v>
      </c>
      <c r="F8" s="27"/>
      <c r="G8" s="28">
        <v>4.8226279205663332</v>
      </c>
      <c r="H8" s="29">
        <v>-0.10513670660886021</v>
      </c>
    </row>
    <row r="9" spans="1:8" x14ac:dyDescent="0.25">
      <c r="A9" s="30" t="s">
        <v>34</v>
      </c>
      <c r="B9" s="31" t="s">
        <v>3</v>
      </c>
      <c r="C9" s="20">
        <v>10374.36</v>
      </c>
      <c r="D9" s="20">
        <v>11095.500766880001</v>
      </c>
      <c r="E9" s="21">
        <v>9911.2826078040162</v>
      </c>
      <c r="F9" s="22" t="s">
        <v>241</v>
      </c>
      <c r="G9" s="32">
        <v>-4.4636719006857675</v>
      </c>
      <c r="H9" s="33">
        <v>-10.67295820131767</v>
      </c>
    </row>
    <row r="10" spans="1:8" x14ac:dyDescent="0.25">
      <c r="A10" s="34"/>
      <c r="B10" s="25" t="s">
        <v>242</v>
      </c>
      <c r="C10" s="26">
        <v>5211.6049999999996</v>
      </c>
      <c r="D10" s="26">
        <v>5516.3516</v>
      </c>
      <c r="E10" s="26">
        <v>4944.6029082940004</v>
      </c>
      <c r="F10" s="27"/>
      <c r="G10" s="35">
        <v>-5.1232219576502729</v>
      </c>
      <c r="H10" s="29">
        <v>-10.364616564796194</v>
      </c>
    </row>
    <row r="11" spans="1:8" x14ac:dyDescent="0.25">
      <c r="A11" s="30" t="s">
        <v>35</v>
      </c>
      <c r="B11" s="31" t="s">
        <v>3</v>
      </c>
      <c r="C11" s="20">
        <v>3596.4288000000001</v>
      </c>
      <c r="D11" s="20">
        <v>3859.4800613500001</v>
      </c>
      <c r="E11" s="21">
        <v>3658.7893196368723</v>
      </c>
      <c r="F11" s="22" t="s">
        <v>241</v>
      </c>
      <c r="G11" s="37">
        <v>1.7339567416675266</v>
      </c>
      <c r="H11" s="33">
        <v>-5.1999424410273747</v>
      </c>
    </row>
    <row r="12" spans="1:8" x14ac:dyDescent="0.25">
      <c r="A12" s="34"/>
      <c r="B12" s="25" t="s">
        <v>242</v>
      </c>
      <c r="C12" s="26">
        <v>1783.4084</v>
      </c>
      <c r="D12" s="26">
        <v>1850.0681279999999</v>
      </c>
      <c r="E12" s="26">
        <v>1773.5682326640001</v>
      </c>
      <c r="F12" s="27"/>
      <c r="G12" s="28">
        <v>-0.55176185869709116</v>
      </c>
      <c r="H12" s="29">
        <v>-4.1349772031746426</v>
      </c>
    </row>
    <row r="13" spans="1:8" x14ac:dyDescent="0.25">
      <c r="A13" s="30" t="s">
        <v>36</v>
      </c>
      <c r="B13" s="31" t="s">
        <v>3</v>
      </c>
      <c r="C13" s="20">
        <v>154955.770666667</v>
      </c>
      <c r="D13" s="20">
        <v>162594.069018432</v>
      </c>
      <c r="E13" s="21">
        <v>160859.97603093178</v>
      </c>
      <c r="F13" s="22" t="s">
        <v>241</v>
      </c>
      <c r="G13" s="23">
        <v>3.8102520085977289</v>
      </c>
      <c r="H13" s="24">
        <v>-1.0665167542511256</v>
      </c>
    </row>
    <row r="14" spans="1:8" x14ac:dyDescent="0.25">
      <c r="A14" s="34"/>
      <c r="B14" s="25" t="s">
        <v>242</v>
      </c>
      <c r="C14" s="26">
        <v>78348.988666667006</v>
      </c>
      <c r="D14" s="26">
        <v>81798.611573332993</v>
      </c>
      <c r="E14" s="26">
        <v>81061.782252101999</v>
      </c>
      <c r="F14" s="27"/>
      <c r="G14" s="38">
        <v>3.4624487585621182</v>
      </c>
      <c r="H14" s="24">
        <v>-0.900784630764079</v>
      </c>
    </row>
    <row r="15" spans="1:8" x14ac:dyDescent="0.25">
      <c r="A15" s="30" t="s">
        <v>18</v>
      </c>
      <c r="B15" s="31" t="s">
        <v>3</v>
      </c>
      <c r="C15" s="20">
        <v>3159.1634285710002</v>
      </c>
      <c r="D15" s="20">
        <v>3290.914329536</v>
      </c>
      <c r="E15" s="21">
        <v>3622.2455287567968</v>
      </c>
      <c r="F15" s="22" t="s">
        <v>241</v>
      </c>
      <c r="G15" s="37">
        <v>14.658377467836956</v>
      </c>
      <c r="H15" s="33">
        <v>10.068059087624832</v>
      </c>
    </row>
    <row r="16" spans="1:8" x14ac:dyDescent="0.25">
      <c r="A16" s="34"/>
      <c r="B16" s="25" t="s">
        <v>242</v>
      </c>
      <c r="C16" s="26">
        <v>1574.0060000000001</v>
      </c>
      <c r="D16" s="26">
        <v>1745.1915200000001</v>
      </c>
      <c r="E16" s="26">
        <v>1880.5487376169999</v>
      </c>
      <c r="F16" s="27"/>
      <c r="G16" s="28">
        <v>19.475322051948979</v>
      </c>
      <c r="H16" s="29">
        <v>7.7560093586175611</v>
      </c>
    </row>
    <row r="17" spans="1:9" x14ac:dyDescent="0.25">
      <c r="A17" s="30" t="s">
        <v>37</v>
      </c>
      <c r="B17" s="31" t="s">
        <v>3</v>
      </c>
      <c r="C17" s="20">
        <v>4523.6432000000004</v>
      </c>
      <c r="D17" s="20">
        <v>3854.2200920260002</v>
      </c>
      <c r="E17" s="21">
        <v>3079.6663756049252</v>
      </c>
      <c r="F17" s="22" t="s">
        <v>241</v>
      </c>
      <c r="G17" s="37">
        <v>-31.920661302267945</v>
      </c>
      <c r="H17" s="33">
        <v>-20.096250290001606</v>
      </c>
    </row>
    <row r="18" spans="1:9" x14ac:dyDescent="0.25">
      <c r="A18" s="34"/>
      <c r="B18" s="25" t="s">
        <v>242</v>
      </c>
      <c r="C18" s="26">
        <v>2134.1125999999999</v>
      </c>
      <c r="D18" s="26">
        <v>1692.6021920000001</v>
      </c>
      <c r="E18" s="26">
        <v>1384.3523489950001</v>
      </c>
      <c r="F18" s="27"/>
      <c r="G18" s="28">
        <v>-35.132178639730625</v>
      </c>
      <c r="H18" s="29">
        <v>-18.211594222312101</v>
      </c>
    </row>
    <row r="19" spans="1:9" x14ac:dyDescent="0.25">
      <c r="A19" s="30" t="s">
        <v>38</v>
      </c>
      <c r="B19" s="31" t="s">
        <v>3</v>
      </c>
      <c r="C19" s="20">
        <v>5706.3813333329999</v>
      </c>
      <c r="D19" s="20">
        <v>5040.1334355839999</v>
      </c>
      <c r="E19" s="21">
        <v>5108.5888891552977</v>
      </c>
      <c r="F19" s="22" t="s">
        <v>241</v>
      </c>
      <c r="G19" s="23">
        <v>-10.475858679226079</v>
      </c>
      <c r="H19" s="24">
        <v>1.3582071674530027</v>
      </c>
    </row>
    <row r="20" spans="1:9" x14ac:dyDescent="0.25">
      <c r="A20" s="30"/>
      <c r="B20" s="25" t="s">
        <v>242</v>
      </c>
      <c r="C20" s="26">
        <v>2724.3473333329998</v>
      </c>
      <c r="D20" s="26">
        <v>2141.1135466669998</v>
      </c>
      <c r="E20" s="26">
        <v>2252.9470544390001</v>
      </c>
      <c r="F20" s="27"/>
      <c r="G20" s="38">
        <v>-17.303237113943283</v>
      </c>
      <c r="H20" s="24">
        <v>5.2231469903166925</v>
      </c>
    </row>
    <row r="21" spans="1:9" x14ac:dyDescent="0.25">
      <c r="A21" s="39" t="s">
        <v>39</v>
      </c>
      <c r="B21" s="31" t="s">
        <v>3</v>
      </c>
      <c r="C21" s="20">
        <v>237578.008</v>
      </c>
      <c r="D21" s="20">
        <v>249681.80214726401</v>
      </c>
      <c r="E21" s="21">
        <v>255939.51692650112</v>
      </c>
      <c r="F21" s="22" t="s">
        <v>241</v>
      </c>
      <c r="G21" s="37">
        <v>7.7286231503806135</v>
      </c>
      <c r="H21" s="33">
        <v>2.5062758781059529</v>
      </c>
    </row>
    <row r="22" spans="1:9" x14ac:dyDescent="0.25">
      <c r="A22" s="34"/>
      <c r="B22" s="25" t="s">
        <v>242</v>
      </c>
      <c r="C22" s="26">
        <v>132554.29399999999</v>
      </c>
      <c r="D22" s="26">
        <v>137875.38448000001</v>
      </c>
      <c r="E22" s="26">
        <v>141816.88814322301</v>
      </c>
      <c r="F22" s="27"/>
      <c r="G22" s="28">
        <v>6.9877737368681636</v>
      </c>
      <c r="H22" s="29">
        <v>2.8587435517140989</v>
      </c>
    </row>
    <row r="23" spans="1:9" x14ac:dyDescent="0.25">
      <c r="A23" s="39" t="s">
        <v>40</v>
      </c>
      <c r="B23" s="31" t="s">
        <v>3</v>
      </c>
      <c r="C23" s="20">
        <v>175910.12266620799</v>
      </c>
      <c r="D23" s="20">
        <v>187068.53734760301</v>
      </c>
      <c r="E23" s="21">
        <v>164413.96710849588</v>
      </c>
      <c r="F23" s="22" t="s">
        <v>241</v>
      </c>
      <c r="G23" s="23">
        <v>-6.5352438981162209</v>
      </c>
      <c r="H23" s="24">
        <v>-12.11030489697545</v>
      </c>
    </row>
    <row r="24" spans="1:9" x14ac:dyDescent="0.25">
      <c r="A24" s="34"/>
      <c r="B24" s="25" t="s">
        <v>242</v>
      </c>
      <c r="C24" s="26">
        <v>87544.42</v>
      </c>
      <c r="D24" s="26">
        <v>92313.403289716996</v>
      </c>
      <c r="E24" s="26">
        <v>81362.411633176001</v>
      </c>
      <c r="F24" s="27"/>
      <c r="G24" s="38">
        <v>-7.0615675640137852</v>
      </c>
      <c r="H24" s="24">
        <v>-11.862840352849219</v>
      </c>
    </row>
    <row r="25" spans="1:9" x14ac:dyDescent="0.25">
      <c r="A25" s="30" t="s">
        <v>41</v>
      </c>
      <c r="B25" s="31" t="s">
        <v>3</v>
      </c>
      <c r="C25" s="20">
        <v>264970.76</v>
      </c>
      <c r="D25" s="20">
        <v>266816.75268407998</v>
      </c>
      <c r="E25" s="21">
        <v>271301.9806783371</v>
      </c>
      <c r="F25" s="22" t="s">
        <v>241</v>
      </c>
      <c r="G25" s="37">
        <v>2.3894035245010059</v>
      </c>
      <c r="H25" s="33">
        <v>1.6810143850179315</v>
      </c>
    </row>
    <row r="26" spans="1:9" x14ac:dyDescent="0.25">
      <c r="A26" s="34"/>
      <c r="B26" s="25" t="s">
        <v>242</v>
      </c>
      <c r="C26" s="26">
        <v>135105.61749999999</v>
      </c>
      <c r="D26" s="26">
        <v>132537.23060000001</v>
      </c>
      <c r="E26" s="26">
        <v>135934.110179029</v>
      </c>
      <c r="F26" s="27"/>
      <c r="G26" s="28">
        <v>0.61321852811116173</v>
      </c>
      <c r="H26" s="29">
        <v>2.562962545430608</v>
      </c>
    </row>
    <row r="27" spans="1:9" x14ac:dyDescent="0.25">
      <c r="A27" s="30" t="s">
        <v>24</v>
      </c>
      <c r="B27" s="31" t="s">
        <v>3</v>
      </c>
      <c r="C27" s="20">
        <v>188967.626666667</v>
      </c>
      <c r="D27" s="20">
        <v>182927.66871167999</v>
      </c>
      <c r="E27" s="21">
        <v>158369.12339353256</v>
      </c>
      <c r="F27" s="22" t="s">
        <v>241</v>
      </c>
      <c r="G27" s="23">
        <v>-16.192457836764419</v>
      </c>
      <c r="H27" s="24">
        <v>-13.425276499234897</v>
      </c>
    </row>
    <row r="28" spans="1:9" ht="13.8" thickBot="1" x14ac:dyDescent="0.3">
      <c r="A28" s="56"/>
      <c r="B28" s="42" t="s">
        <v>242</v>
      </c>
      <c r="C28" s="43">
        <v>95045.946666667005</v>
      </c>
      <c r="D28" s="43">
        <v>97367.270933332999</v>
      </c>
      <c r="E28" s="43">
        <v>82689.941088784006</v>
      </c>
      <c r="F28" s="44"/>
      <c r="G28" s="57">
        <v>-13.000034205789333</v>
      </c>
      <c r="H28" s="46">
        <v>-15.074192491847199</v>
      </c>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33</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ht="12.75" customHeight="1" x14ac:dyDescent="0.25">
      <c r="A35" s="198" t="s">
        <v>26</v>
      </c>
      <c r="B35" s="19" t="s">
        <v>3</v>
      </c>
      <c r="C35" s="80">
        <v>11956.755135713</v>
      </c>
      <c r="D35" s="80">
        <v>12755.754436417999</v>
      </c>
      <c r="E35" s="83">
        <v>13024.428207785171</v>
      </c>
      <c r="F35" s="22" t="s">
        <v>241</v>
      </c>
      <c r="G35" s="23">
        <v>8.9294550231541905</v>
      </c>
      <c r="H35" s="24">
        <v>2.1062946351499363</v>
      </c>
    </row>
    <row r="36" spans="1:8" ht="12.75" customHeight="1" x14ac:dyDescent="0.25">
      <c r="A36" s="199"/>
      <c r="B36" s="25" t="s">
        <v>242</v>
      </c>
      <c r="C36" s="82">
        <v>6678.7100736089997</v>
      </c>
      <c r="D36" s="82">
        <v>6855.4397291160003</v>
      </c>
      <c r="E36" s="82">
        <v>7089.2407625659998</v>
      </c>
      <c r="F36" s="27"/>
      <c r="G36" s="28">
        <v>6.1468559711734798</v>
      </c>
      <c r="H36" s="29">
        <v>3.4104454664959576</v>
      </c>
    </row>
    <row r="37" spans="1:8" x14ac:dyDescent="0.25">
      <c r="A37" s="30" t="s">
        <v>34</v>
      </c>
      <c r="B37" s="31" t="s">
        <v>3</v>
      </c>
      <c r="C37" s="84">
        <v>1319.5820462839999</v>
      </c>
      <c r="D37" s="84">
        <v>1136.098904063</v>
      </c>
      <c r="E37" s="83">
        <v>1023.8151002301574</v>
      </c>
      <c r="F37" s="22" t="s">
        <v>241</v>
      </c>
      <c r="G37" s="32">
        <v>-22.413683702861448</v>
      </c>
      <c r="H37" s="33">
        <v>-9.8832771892733149</v>
      </c>
    </row>
    <row r="38" spans="1:8" x14ac:dyDescent="0.25">
      <c r="A38" s="34"/>
      <c r="B38" s="25" t="s">
        <v>242</v>
      </c>
      <c r="C38" s="82">
        <v>928.503778979</v>
      </c>
      <c r="D38" s="82">
        <v>789.28248065599996</v>
      </c>
      <c r="E38" s="82">
        <v>714.28855110799998</v>
      </c>
      <c r="F38" s="27"/>
      <c r="G38" s="35">
        <v>-23.07101303416934</v>
      </c>
      <c r="H38" s="29">
        <v>-9.5015322632867765</v>
      </c>
    </row>
    <row r="39" spans="1:8" x14ac:dyDescent="0.25">
      <c r="A39" s="30" t="s">
        <v>35</v>
      </c>
      <c r="B39" s="31" t="s">
        <v>3</v>
      </c>
      <c r="C39" s="84">
        <v>47.751041209999997</v>
      </c>
      <c r="D39" s="84">
        <v>42.049639632000002</v>
      </c>
      <c r="E39" s="83">
        <v>52.43141595000634</v>
      </c>
      <c r="F39" s="22" t="s">
        <v>241</v>
      </c>
      <c r="G39" s="37">
        <v>9.8016181875970858</v>
      </c>
      <c r="H39" s="33">
        <v>24.689334816809591</v>
      </c>
    </row>
    <row r="40" spans="1:8" x14ac:dyDescent="0.25">
      <c r="A40" s="34"/>
      <c r="B40" s="25" t="s">
        <v>242</v>
      </c>
      <c r="C40" s="82">
        <v>34.146290077000003</v>
      </c>
      <c r="D40" s="82">
        <v>27.921601794000001</v>
      </c>
      <c r="E40" s="82">
        <v>35.664358720000003</v>
      </c>
      <c r="F40" s="27"/>
      <c r="G40" s="28">
        <v>4.4457791448990491</v>
      </c>
      <c r="H40" s="29">
        <v>27.730346500621692</v>
      </c>
    </row>
    <row r="41" spans="1:8" x14ac:dyDescent="0.25">
      <c r="A41" s="30" t="s">
        <v>36</v>
      </c>
      <c r="B41" s="31" t="s">
        <v>3</v>
      </c>
      <c r="C41" s="84">
        <v>2456.5618422779999</v>
      </c>
      <c r="D41" s="84">
        <v>2640.3074502240001</v>
      </c>
      <c r="E41" s="83">
        <v>2670.6770755957045</v>
      </c>
      <c r="F41" s="22" t="s">
        <v>241</v>
      </c>
      <c r="G41" s="23">
        <v>8.7160530475045164</v>
      </c>
      <c r="H41" s="24">
        <v>1.1502306433717706</v>
      </c>
    </row>
    <row r="42" spans="1:8" x14ac:dyDescent="0.25">
      <c r="A42" s="34"/>
      <c r="B42" s="25" t="s">
        <v>242</v>
      </c>
      <c r="C42" s="82">
        <v>1291.594409351</v>
      </c>
      <c r="D42" s="82">
        <v>1346.050693383</v>
      </c>
      <c r="E42" s="82">
        <v>1375.45509812</v>
      </c>
      <c r="F42" s="27"/>
      <c r="G42" s="38">
        <v>6.4928036357124057</v>
      </c>
      <c r="H42" s="24">
        <v>2.1844946019899538</v>
      </c>
    </row>
    <row r="43" spans="1:8" x14ac:dyDescent="0.25">
      <c r="A43" s="30" t="s">
        <v>18</v>
      </c>
      <c r="B43" s="31" t="s">
        <v>3</v>
      </c>
      <c r="C43" s="84">
        <v>194.72224163300001</v>
      </c>
      <c r="D43" s="84">
        <v>196.17641437899999</v>
      </c>
      <c r="E43" s="83">
        <v>235.01889880520832</v>
      </c>
      <c r="F43" s="22" t="s">
        <v>241</v>
      </c>
      <c r="G43" s="37">
        <v>20.694429580446624</v>
      </c>
      <c r="H43" s="33">
        <v>19.79977284688627</v>
      </c>
    </row>
    <row r="44" spans="1:8" x14ac:dyDescent="0.25">
      <c r="A44" s="34"/>
      <c r="B44" s="25" t="s">
        <v>242</v>
      </c>
      <c r="C44" s="82">
        <v>100.37597523399999</v>
      </c>
      <c r="D44" s="82">
        <v>100.954190002</v>
      </c>
      <c r="E44" s="82">
        <v>121.011253078</v>
      </c>
      <c r="F44" s="27"/>
      <c r="G44" s="28">
        <v>20.557984912120972</v>
      </c>
      <c r="H44" s="29">
        <v>19.867489477754845</v>
      </c>
    </row>
    <row r="45" spans="1:8" x14ac:dyDescent="0.25">
      <c r="A45" s="30" t="s">
        <v>37</v>
      </c>
      <c r="B45" s="31" t="s">
        <v>3</v>
      </c>
      <c r="C45" s="84">
        <v>168.51131024700001</v>
      </c>
      <c r="D45" s="84">
        <v>141.65397763000001</v>
      </c>
      <c r="E45" s="83">
        <v>113.6816457163159</v>
      </c>
      <c r="F45" s="22" t="s">
        <v>241</v>
      </c>
      <c r="G45" s="37">
        <v>-32.537676225005939</v>
      </c>
      <c r="H45" s="33">
        <v>-19.746944195769643</v>
      </c>
    </row>
    <row r="46" spans="1:8" x14ac:dyDescent="0.25">
      <c r="A46" s="34"/>
      <c r="B46" s="25" t="s">
        <v>242</v>
      </c>
      <c r="C46" s="82">
        <v>83.566612255999999</v>
      </c>
      <c r="D46" s="82">
        <v>63.261022515999997</v>
      </c>
      <c r="E46" s="82">
        <v>52.509752182</v>
      </c>
      <c r="F46" s="27"/>
      <c r="G46" s="28">
        <v>-37.164196603853775</v>
      </c>
      <c r="H46" s="29">
        <v>-16.995094145499763</v>
      </c>
    </row>
    <row r="47" spans="1:8" x14ac:dyDescent="0.25">
      <c r="A47" s="30" t="s">
        <v>38</v>
      </c>
      <c r="B47" s="31" t="s">
        <v>3</v>
      </c>
      <c r="C47" s="84">
        <v>77.686620947999998</v>
      </c>
      <c r="D47" s="84">
        <v>81.554477374000001</v>
      </c>
      <c r="E47" s="83">
        <v>94.52744872867224</v>
      </c>
      <c r="F47" s="22" t="s">
        <v>241</v>
      </c>
      <c r="G47" s="23">
        <v>21.6778997144756</v>
      </c>
      <c r="H47" s="24">
        <v>15.907123400692754</v>
      </c>
    </row>
    <row r="48" spans="1:8" x14ac:dyDescent="0.25">
      <c r="A48" s="30"/>
      <c r="B48" s="25" t="s">
        <v>242</v>
      </c>
      <c r="C48" s="82">
        <v>39.203868931000002</v>
      </c>
      <c r="D48" s="82">
        <v>32.230168055</v>
      </c>
      <c r="E48" s="82">
        <v>40.268083939</v>
      </c>
      <c r="F48" s="27"/>
      <c r="G48" s="38">
        <v>2.7145662839375575</v>
      </c>
      <c r="H48" s="24">
        <v>24.939106337526667</v>
      </c>
    </row>
    <row r="49" spans="1:9" x14ac:dyDescent="0.25">
      <c r="A49" s="39" t="s">
        <v>39</v>
      </c>
      <c r="B49" s="31" t="s">
        <v>3</v>
      </c>
      <c r="C49" s="84">
        <v>1361.081784921</v>
      </c>
      <c r="D49" s="84">
        <v>1471.146694841</v>
      </c>
      <c r="E49" s="83">
        <v>1521.0388455374296</v>
      </c>
      <c r="F49" s="22" t="s">
        <v>241</v>
      </c>
      <c r="G49" s="37">
        <v>11.752200520831593</v>
      </c>
      <c r="H49" s="33">
        <v>3.3913783629729579</v>
      </c>
    </row>
    <row r="50" spans="1:9" x14ac:dyDescent="0.25">
      <c r="A50" s="34"/>
      <c r="B50" s="25" t="s">
        <v>242</v>
      </c>
      <c r="C50" s="82">
        <v>761.78507246900006</v>
      </c>
      <c r="D50" s="82">
        <v>800.29901959899996</v>
      </c>
      <c r="E50" s="82">
        <v>835.24716621200002</v>
      </c>
      <c r="F50" s="27"/>
      <c r="G50" s="28">
        <v>9.6434147107797799</v>
      </c>
      <c r="H50" s="29">
        <v>4.3668860959633804</v>
      </c>
    </row>
    <row r="51" spans="1:9" x14ac:dyDescent="0.25">
      <c r="A51" s="39" t="s">
        <v>40</v>
      </c>
      <c r="B51" s="31" t="s">
        <v>3</v>
      </c>
      <c r="C51" s="84">
        <v>509.45798247300002</v>
      </c>
      <c r="D51" s="84">
        <v>679.94174092699996</v>
      </c>
      <c r="E51" s="83">
        <v>641.02971734840571</v>
      </c>
      <c r="F51" s="22" t="s">
        <v>241</v>
      </c>
      <c r="G51" s="23">
        <v>25.825826545446006</v>
      </c>
      <c r="H51" s="24">
        <v>-5.7228467141233921</v>
      </c>
    </row>
    <row r="52" spans="1:9" x14ac:dyDescent="0.25">
      <c r="A52" s="34"/>
      <c r="B52" s="25" t="s">
        <v>242</v>
      </c>
      <c r="C52" s="82">
        <v>271.30876662399999</v>
      </c>
      <c r="D52" s="82">
        <v>343.93383920899998</v>
      </c>
      <c r="E52" s="82">
        <v>329.76536009599999</v>
      </c>
      <c r="F52" s="27"/>
      <c r="G52" s="38">
        <v>21.546149871748725</v>
      </c>
      <c r="H52" s="24">
        <v>-4.1195362298707039</v>
      </c>
    </row>
    <row r="53" spans="1:9" x14ac:dyDescent="0.25">
      <c r="A53" s="30" t="s">
        <v>41</v>
      </c>
      <c r="B53" s="31" t="s">
        <v>3</v>
      </c>
      <c r="C53" s="84">
        <v>5167.8049845570004</v>
      </c>
      <c r="D53" s="84">
        <v>5704.8063058059997</v>
      </c>
      <c r="E53" s="83">
        <v>6016.0986945909963</v>
      </c>
      <c r="F53" s="22" t="s">
        <v>241</v>
      </c>
      <c r="G53" s="37">
        <v>16.414971396346417</v>
      </c>
      <c r="H53" s="33">
        <v>5.4566688525109441</v>
      </c>
    </row>
    <row r="54" spans="1:9" x14ac:dyDescent="0.25">
      <c r="A54" s="34"/>
      <c r="B54" s="25" t="s">
        <v>242</v>
      </c>
      <c r="C54" s="82">
        <v>2842.3659101650001</v>
      </c>
      <c r="D54" s="82">
        <v>3010.3203150260001</v>
      </c>
      <c r="E54" s="82">
        <v>3218.1398981759999</v>
      </c>
      <c r="F54" s="27"/>
      <c r="G54" s="28">
        <v>13.220464918578557</v>
      </c>
      <c r="H54" s="29">
        <v>6.9035704311155541</v>
      </c>
    </row>
    <row r="55" spans="1:9" x14ac:dyDescent="0.25">
      <c r="A55" s="30" t="s">
        <v>24</v>
      </c>
      <c r="B55" s="31" t="s">
        <v>3</v>
      </c>
      <c r="C55" s="84">
        <v>653.59528116299998</v>
      </c>
      <c r="D55" s="84">
        <v>662.01883154200004</v>
      </c>
      <c r="E55" s="83">
        <v>719.8950680142043</v>
      </c>
      <c r="F55" s="22" t="s">
        <v>241</v>
      </c>
      <c r="G55" s="23">
        <v>10.143859474204149</v>
      </c>
      <c r="H55" s="24">
        <v>8.7423852184682858</v>
      </c>
    </row>
    <row r="56" spans="1:9" ht="13.8" thickBot="1" x14ac:dyDescent="0.3">
      <c r="A56" s="56"/>
      <c r="B56" s="42" t="s">
        <v>242</v>
      </c>
      <c r="C56" s="86">
        <v>325.85938952599997</v>
      </c>
      <c r="D56" s="86">
        <v>341.186398876</v>
      </c>
      <c r="E56" s="86">
        <v>366.891210435</v>
      </c>
      <c r="F56" s="44"/>
      <c r="G56" s="57">
        <v>12.591879266908819</v>
      </c>
      <c r="H56" s="46">
        <v>7.5339496661301837</v>
      </c>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
        <v>243</v>
      </c>
      <c r="H61" s="193">
        <v>12</v>
      </c>
    </row>
    <row r="62" spans="1:9" ht="12.75" customHeight="1" x14ac:dyDescent="0.25">
      <c r="A62" s="54" t="s">
        <v>244</v>
      </c>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opLeftCell="A2" zoomScale="80" zoomScaleNormal="80" workbookViewId="0"/>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2"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96" t="s">
        <v>1</v>
      </c>
      <c r="H5" s="197"/>
    </row>
    <row r="6" spans="1:8" x14ac:dyDescent="0.25">
      <c r="A6" s="12"/>
      <c r="B6" s="13"/>
      <c r="C6" s="14" t="s">
        <v>236</v>
      </c>
      <c r="D6" s="15" t="s">
        <v>237</v>
      </c>
      <c r="E6" s="15" t="s">
        <v>238</v>
      </c>
      <c r="F6" s="16"/>
      <c r="G6" s="17" t="s">
        <v>239</v>
      </c>
      <c r="H6" s="18" t="s">
        <v>240</v>
      </c>
    </row>
    <row r="7" spans="1:8" x14ac:dyDescent="0.25">
      <c r="A7" s="198" t="s">
        <v>17</v>
      </c>
      <c r="B7" s="19" t="s">
        <v>3</v>
      </c>
      <c r="C7" s="20">
        <v>305854.777466667</v>
      </c>
      <c r="D7" s="20">
        <v>334517.38835614501</v>
      </c>
      <c r="E7" s="21">
        <v>316817.79925736733</v>
      </c>
      <c r="F7" s="22" t="s">
        <v>241</v>
      </c>
      <c r="G7" s="23">
        <v>3.5843879508781242</v>
      </c>
      <c r="H7" s="24">
        <v>-5.2910819332159065</v>
      </c>
    </row>
    <row r="8" spans="1:8" x14ac:dyDescent="0.25">
      <c r="A8" s="199"/>
      <c r="B8" s="25" t="s">
        <v>242</v>
      </c>
      <c r="C8" s="26">
        <v>141526.10151903599</v>
      </c>
      <c r="D8" s="26">
        <v>153509.38964753499</v>
      </c>
      <c r="E8" s="26">
        <v>145788.80437477099</v>
      </c>
      <c r="F8" s="27"/>
      <c r="G8" s="28">
        <v>3.0119552577102695</v>
      </c>
      <c r="H8" s="29">
        <v>-5.0293895966174063</v>
      </c>
    </row>
    <row r="9" spans="1:8" x14ac:dyDescent="0.25">
      <c r="A9" s="30" t="s">
        <v>18</v>
      </c>
      <c r="B9" s="31" t="s">
        <v>3</v>
      </c>
      <c r="C9" s="20">
        <v>25038.106800000001</v>
      </c>
      <c r="D9" s="20">
        <v>23536.523630186999</v>
      </c>
      <c r="E9" s="21">
        <v>22615.793025591975</v>
      </c>
      <c r="F9" s="22" t="s">
        <v>241</v>
      </c>
      <c r="G9" s="32">
        <v>-9.6745085151886343</v>
      </c>
      <c r="H9" s="33">
        <v>-3.9119226741460267</v>
      </c>
    </row>
    <row r="10" spans="1:8" x14ac:dyDescent="0.25">
      <c r="A10" s="34"/>
      <c r="B10" s="25" t="s">
        <v>242</v>
      </c>
      <c r="C10" s="26">
        <v>12109.458539130001</v>
      </c>
      <c r="D10" s="26">
        <v>9635.4716260869991</v>
      </c>
      <c r="E10" s="26">
        <v>9757.944815027</v>
      </c>
      <c r="F10" s="27"/>
      <c r="G10" s="35">
        <v>-19.418818079308977</v>
      </c>
      <c r="H10" s="29">
        <v>1.2710658459978106</v>
      </c>
    </row>
    <row r="11" spans="1:8" x14ac:dyDescent="0.25">
      <c r="A11" s="30" t="s">
        <v>19</v>
      </c>
      <c r="B11" s="31" t="s">
        <v>3</v>
      </c>
      <c r="C11" s="20">
        <v>57478.356</v>
      </c>
      <c r="D11" s="20">
        <v>65001.412100624002</v>
      </c>
      <c r="E11" s="21">
        <v>59805.644354254167</v>
      </c>
      <c r="F11" s="22" t="s">
        <v>241</v>
      </c>
      <c r="G11" s="37">
        <v>4.0489821146836107</v>
      </c>
      <c r="H11" s="33">
        <v>-7.9933151887941136</v>
      </c>
    </row>
    <row r="12" spans="1:8" x14ac:dyDescent="0.25">
      <c r="A12" s="34"/>
      <c r="B12" s="25" t="s">
        <v>242</v>
      </c>
      <c r="C12" s="26">
        <v>26178.195130435</v>
      </c>
      <c r="D12" s="26">
        <v>30235.572086957</v>
      </c>
      <c r="E12" s="26">
        <v>27622.482716757</v>
      </c>
      <c r="F12" s="27"/>
      <c r="G12" s="28">
        <v>5.517139661942764</v>
      </c>
      <c r="H12" s="29">
        <v>-8.6424340266650148</v>
      </c>
    </row>
    <row r="13" spans="1:8" x14ac:dyDescent="0.25">
      <c r="A13" s="30" t="s">
        <v>20</v>
      </c>
      <c r="B13" s="31" t="s">
        <v>3</v>
      </c>
      <c r="C13" s="20">
        <v>33529.788571429002</v>
      </c>
      <c r="D13" s="20">
        <v>31805.624809821002</v>
      </c>
      <c r="E13" s="21">
        <v>25727.469414729734</v>
      </c>
      <c r="F13" s="22" t="s">
        <v>241</v>
      </c>
      <c r="G13" s="23">
        <v>-23.26981316949815</v>
      </c>
      <c r="H13" s="24">
        <v>-19.110315962774109</v>
      </c>
    </row>
    <row r="14" spans="1:8" x14ac:dyDescent="0.25">
      <c r="A14" s="34"/>
      <c r="B14" s="25" t="s">
        <v>242</v>
      </c>
      <c r="C14" s="26">
        <v>15392.950062112001</v>
      </c>
      <c r="D14" s="26">
        <v>14920.558136645999</v>
      </c>
      <c r="E14" s="26">
        <v>11981.896531789</v>
      </c>
      <c r="F14" s="27"/>
      <c r="G14" s="38">
        <v>-22.159842762817263</v>
      </c>
      <c r="H14" s="24">
        <v>-19.695386579671094</v>
      </c>
    </row>
    <row r="15" spans="1:8" x14ac:dyDescent="0.25">
      <c r="A15" s="30" t="s">
        <v>21</v>
      </c>
      <c r="B15" s="31" t="s">
        <v>3</v>
      </c>
      <c r="C15" s="20">
        <v>4967.9383333329997</v>
      </c>
      <c r="D15" s="20">
        <v>7423.0572361980003</v>
      </c>
      <c r="E15" s="21">
        <v>7090.5194773332987</v>
      </c>
      <c r="F15" s="22" t="s">
        <v>241</v>
      </c>
      <c r="G15" s="37">
        <v>42.725593628217496</v>
      </c>
      <c r="H15" s="33">
        <v>-4.4797951609898092</v>
      </c>
    </row>
    <row r="16" spans="1:8" x14ac:dyDescent="0.25">
      <c r="A16" s="34"/>
      <c r="B16" s="25" t="s">
        <v>242</v>
      </c>
      <c r="C16" s="26">
        <v>2438.6937681159998</v>
      </c>
      <c r="D16" s="26">
        <v>2600.162789855</v>
      </c>
      <c r="E16" s="26">
        <v>2745.8448217720002</v>
      </c>
      <c r="F16" s="27"/>
      <c r="G16" s="28">
        <v>12.594900502546011</v>
      </c>
      <c r="H16" s="29">
        <v>5.6028042738479655</v>
      </c>
    </row>
    <row r="17" spans="1:8" x14ac:dyDescent="0.25">
      <c r="A17" s="30" t="s">
        <v>22</v>
      </c>
      <c r="B17" s="31" t="s">
        <v>3</v>
      </c>
      <c r="C17" s="20">
        <v>5735.9383333329997</v>
      </c>
      <c r="D17" s="20">
        <v>6049.0572361980003</v>
      </c>
      <c r="E17" s="21">
        <v>6262.00480895692</v>
      </c>
      <c r="F17" s="22" t="s">
        <v>241</v>
      </c>
      <c r="G17" s="37">
        <v>9.1714109366694885</v>
      </c>
      <c r="H17" s="33">
        <v>3.5203431616521357</v>
      </c>
    </row>
    <row r="18" spans="1:8" x14ac:dyDescent="0.25">
      <c r="A18" s="34"/>
      <c r="B18" s="25" t="s">
        <v>242</v>
      </c>
      <c r="C18" s="26">
        <v>2582.6937681159998</v>
      </c>
      <c r="D18" s="26">
        <v>2289.162789855</v>
      </c>
      <c r="E18" s="26">
        <v>2502.8448217720002</v>
      </c>
      <c r="F18" s="27"/>
      <c r="G18" s="28">
        <v>-3.0916923767639304</v>
      </c>
      <c r="H18" s="29">
        <v>9.3345057356333854</v>
      </c>
    </row>
    <row r="19" spans="1:8" x14ac:dyDescent="0.25">
      <c r="A19" s="30" t="s">
        <v>190</v>
      </c>
      <c r="B19" s="31" t="s">
        <v>3</v>
      </c>
      <c r="C19" s="20">
        <v>117767.47142857101</v>
      </c>
      <c r="D19" s="20">
        <v>141955.06202455299</v>
      </c>
      <c r="E19" s="21">
        <v>125483.50735277795</v>
      </c>
      <c r="F19" s="22" t="s">
        <v>241</v>
      </c>
      <c r="G19" s="23">
        <v>6.5519245939545527</v>
      </c>
      <c r="H19" s="24">
        <v>-11.603358440945257</v>
      </c>
    </row>
    <row r="20" spans="1:8" x14ac:dyDescent="0.25">
      <c r="A20" s="30"/>
      <c r="B20" s="25" t="s">
        <v>242</v>
      </c>
      <c r="C20" s="26">
        <v>53895.375155280002</v>
      </c>
      <c r="D20" s="26">
        <v>64784.395341615003</v>
      </c>
      <c r="E20" s="26">
        <v>57320.241329472003</v>
      </c>
      <c r="F20" s="27"/>
      <c r="G20" s="38">
        <v>6.3546568964860057</v>
      </c>
      <c r="H20" s="24">
        <v>-11.521530721686489</v>
      </c>
    </row>
    <row r="21" spans="1:8" x14ac:dyDescent="0.25">
      <c r="A21" s="39" t="s">
        <v>12</v>
      </c>
      <c r="B21" s="31" t="s">
        <v>3</v>
      </c>
      <c r="C21" s="20">
        <v>1933.3630000000001</v>
      </c>
      <c r="D21" s="20">
        <v>1743.0343417189999</v>
      </c>
      <c r="E21" s="21">
        <v>1790.7689145115894</v>
      </c>
      <c r="F21" s="22" t="s">
        <v>241</v>
      </c>
      <c r="G21" s="37">
        <v>-7.3754429710515126</v>
      </c>
      <c r="H21" s="33">
        <v>2.7385904941788652</v>
      </c>
    </row>
    <row r="22" spans="1:8" x14ac:dyDescent="0.25">
      <c r="A22" s="34"/>
      <c r="B22" s="25" t="s">
        <v>242</v>
      </c>
      <c r="C22" s="26">
        <v>907.01626087</v>
      </c>
      <c r="D22" s="26">
        <v>798.29767391300004</v>
      </c>
      <c r="E22" s="26">
        <v>826.70689306300005</v>
      </c>
      <c r="F22" s="27"/>
      <c r="G22" s="28">
        <v>-8.8542368281212589</v>
      </c>
      <c r="H22" s="29">
        <v>3.5587250318226609</v>
      </c>
    </row>
    <row r="23" spans="1:8" x14ac:dyDescent="0.25">
      <c r="A23" s="39" t="s">
        <v>23</v>
      </c>
      <c r="B23" s="31" t="s">
        <v>3</v>
      </c>
      <c r="C23" s="20">
        <v>11701.938333333001</v>
      </c>
      <c r="D23" s="20">
        <v>12473.057236197999</v>
      </c>
      <c r="E23" s="21">
        <v>13255.059689823162</v>
      </c>
      <c r="F23" s="22" t="s">
        <v>241</v>
      </c>
      <c r="G23" s="23">
        <v>13.272342685878712</v>
      </c>
      <c r="H23" s="24">
        <v>6.2695331129862524</v>
      </c>
    </row>
    <row r="24" spans="1:8" x14ac:dyDescent="0.25">
      <c r="A24" s="34"/>
      <c r="B24" s="25" t="s">
        <v>242</v>
      </c>
      <c r="C24" s="26">
        <v>5588.6937681159998</v>
      </c>
      <c r="D24" s="26">
        <v>5932.1627898549996</v>
      </c>
      <c r="E24" s="26">
        <v>6312.8448217719997</v>
      </c>
      <c r="F24" s="27"/>
      <c r="G24" s="28">
        <v>12.957429476407299</v>
      </c>
      <c r="H24" s="29">
        <v>6.4172553148411566</v>
      </c>
    </row>
    <row r="25" spans="1:8" x14ac:dyDescent="0.25">
      <c r="A25" s="30" t="s">
        <v>24</v>
      </c>
      <c r="B25" s="31" t="s">
        <v>3</v>
      </c>
      <c r="C25" s="20">
        <v>54000.876666666998</v>
      </c>
      <c r="D25" s="20">
        <v>51892.114472396002</v>
      </c>
      <c r="E25" s="21">
        <v>61861.282710083098</v>
      </c>
      <c r="F25" s="22" t="s">
        <v>241</v>
      </c>
      <c r="G25" s="23">
        <v>14.55607117628162</v>
      </c>
      <c r="H25" s="24">
        <v>19.211335554634587</v>
      </c>
    </row>
    <row r="26" spans="1:8" ht="13.8" thickBot="1" x14ac:dyDescent="0.3">
      <c r="A26" s="41"/>
      <c r="B26" s="42" t="s">
        <v>242</v>
      </c>
      <c r="C26" s="43">
        <v>25167.387536232</v>
      </c>
      <c r="D26" s="43">
        <v>24751.325579709999</v>
      </c>
      <c r="E26" s="43">
        <v>29277.689643542999</v>
      </c>
      <c r="F26" s="44"/>
      <c r="G26" s="45">
        <v>16.331858447340394</v>
      </c>
      <c r="H26" s="46">
        <v>18.287360203218796</v>
      </c>
    </row>
    <row r="31" spans="1:8" x14ac:dyDescent="0.25">
      <c r="A31" s="47"/>
      <c r="B31" s="48"/>
      <c r="C31" s="49"/>
      <c r="D31" s="55"/>
      <c r="E31" s="49"/>
      <c r="F31" s="49"/>
      <c r="G31" s="50"/>
      <c r="H31" s="51"/>
    </row>
    <row r="32" spans="1:8" ht="16.2" thickBot="1" x14ac:dyDescent="0.35">
      <c r="A32" s="4" t="s">
        <v>25</v>
      </c>
      <c r="B32" s="5"/>
      <c r="C32" s="5"/>
      <c r="D32" s="5"/>
      <c r="E32" s="5"/>
      <c r="F32" s="5"/>
      <c r="G32" s="5"/>
      <c r="H32" s="6"/>
    </row>
    <row r="33" spans="1:8" x14ac:dyDescent="0.25">
      <c r="A33" s="7"/>
      <c r="B33" s="8"/>
      <c r="C33" s="202" t="s">
        <v>16</v>
      </c>
      <c r="D33" s="196"/>
      <c r="E33" s="196"/>
      <c r="F33" s="203"/>
      <c r="G33" s="196" t="s">
        <v>1</v>
      </c>
      <c r="H33" s="197"/>
    </row>
    <row r="34" spans="1:8" x14ac:dyDescent="0.25">
      <c r="A34" s="12"/>
      <c r="B34" s="13"/>
      <c r="C34" s="14" t="s">
        <v>236</v>
      </c>
      <c r="D34" s="15" t="s">
        <v>237</v>
      </c>
      <c r="E34" s="15" t="s">
        <v>238</v>
      </c>
      <c r="F34" s="16"/>
      <c r="G34" s="17" t="s">
        <v>239</v>
      </c>
      <c r="H34" s="18" t="s">
        <v>240</v>
      </c>
    </row>
    <row r="35" spans="1:8" x14ac:dyDescent="0.25">
      <c r="A35" s="198" t="s">
        <v>17</v>
      </c>
      <c r="B35" s="19" t="s">
        <v>3</v>
      </c>
      <c r="C35" s="80">
        <v>6790.1078110569997</v>
      </c>
      <c r="D35" s="80">
        <v>7461.0390863120001</v>
      </c>
      <c r="E35" s="83">
        <v>7574.0754931190431</v>
      </c>
      <c r="F35" s="22" t="s">
        <v>241</v>
      </c>
      <c r="G35" s="23">
        <v>11.545732466654385</v>
      </c>
      <c r="H35" s="24">
        <v>1.5150223112276677</v>
      </c>
    </row>
    <row r="36" spans="1:8" x14ac:dyDescent="0.25">
      <c r="A36" s="199"/>
      <c r="B36" s="25" t="s">
        <v>242</v>
      </c>
      <c r="C36" s="82">
        <v>3306.1813925329998</v>
      </c>
      <c r="D36" s="82">
        <v>3395.008061944</v>
      </c>
      <c r="E36" s="82">
        <v>3523.3386332619998</v>
      </c>
      <c r="F36" s="27"/>
      <c r="G36" s="28">
        <v>6.56821919146509</v>
      </c>
      <c r="H36" s="29">
        <v>3.779978397003191</v>
      </c>
    </row>
    <row r="37" spans="1:8" x14ac:dyDescent="0.25">
      <c r="A37" s="30" t="s">
        <v>18</v>
      </c>
      <c r="B37" s="31" t="s">
        <v>3</v>
      </c>
      <c r="C37" s="80">
        <v>2564.4249916889999</v>
      </c>
      <c r="D37" s="80">
        <v>2583.8458609519998</v>
      </c>
      <c r="E37" s="83">
        <v>2597.9260999879216</v>
      </c>
      <c r="F37" s="22" t="s">
        <v>241</v>
      </c>
      <c r="G37" s="32">
        <v>1.3063789507392443</v>
      </c>
      <c r="H37" s="33">
        <v>0.54493339748734115</v>
      </c>
    </row>
    <row r="38" spans="1:8" x14ac:dyDescent="0.25">
      <c r="A38" s="34"/>
      <c r="B38" s="25" t="s">
        <v>242</v>
      </c>
      <c r="C38" s="82">
        <v>1368.797364733</v>
      </c>
      <c r="D38" s="82">
        <v>1279.428249975</v>
      </c>
      <c r="E38" s="82">
        <v>1318.175234374</v>
      </c>
      <c r="F38" s="27"/>
      <c r="G38" s="35">
        <v>-3.6982925057628506</v>
      </c>
      <c r="H38" s="29">
        <v>3.0284609082031011</v>
      </c>
    </row>
    <row r="39" spans="1:8" x14ac:dyDescent="0.25">
      <c r="A39" s="30" t="s">
        <v>19</v>
      </c>
      <c r="B39" s="31" t="s">
        <v>3</v>
      </c>
      <c r="C39" s="80">
        <v>2088.270554571</v>
      </c>
      <c r="D39" s="80">
        <v>2736.5334327549999</v>
      </c>
      <c r="E39" s="83">
        <v>2693.1749167819767</v>
      </c>
      <c r="F39" s="22" t="s">
        <v>241</v>
      </c>
      <c r="G39" s="37">
        <v>28.966762036025756</v>
      </c>
      <c r="H39" s="33">
        <v>-1.5844321671368107</v>
      </c>
    </row>
    <row r="40" spans="1:8" x14ac:dyDescent="0.25">
      <c r="A40" s="34"/>
      <c r="B40" s="25" t="s">
        <v>242</v>
      </c>
      <c r="C40" s="82">
        <v>915.39273333999995</v>
      </c>
      <c r="D40" s="82">
        <v>1118.709504791</v>
      </c>
      <c r="E40" s="82">
        <v>1126.2878727039999</v>
      </c>
      <c r="F40" s="27"/>
      <c r="G40" s="28">
        <v>23.038760488572521</v>
      </c>
      <c r="H40" s="29">
        <v>0.67742053504906607</v>
      </c>
    </row>
    <row r="41" spans="1:8" x14ac:dyDescent="0.25">
      <c r="A41" s="30" t="s">
        <v>20</v>
      </c>
      <c r="B41" s="31" t="s">
        <v>3</v>
      </c>
      <c r="C41" s="80">
        <v>448.54219735800001</v>
      </c>
      <c r="D41" s="80">
        <v>423.23251028499999</v>
      </c>
      <c r="E41" s="83">
        <v>360.02771323634585</v>
      </c>
      <c r="F41" s="22" t="s">
        <v>241</v>
      </c>
      <c r="G41" s="23">
        <v>-19.733814263857781</v>
      </c>
      <c r="H41" s="24">
        <v>-14.933823728733103</v>
      </c>
    </row>
    <row r="42" spans="1:8" x14ac:dyDescent="0.25">
      <c r="A42" s="34"/>
      <c r="B42" s="25" t="s">
        <v>242</v>
      </c>
      <c r="C42" s="82">
        <v>230.576947805</v>
      </c>
      <c r="D42" s="82">
        <v>207.32400623199999</v>
      </c>
      <c r="E42" s="82">
        <v>179.174242556</v>
      </c>
      <c r="F42" s="27"/>
      <c r="G42" s="38">
        <v>-22.293080786406932</v>
      </c>
      <c r="H42" s="24">
        <v>-13.577667240570207</v>
      </c>
    </row>
    <row r="43" spans="1:8" x14ac:dyDescent="0.25">
      <c r="A43" s="30" t="s">
        <v>21</v>
      </c>
      <c r="B43" s="31" t="s">
        <v>3</v>
      </c>
      <c r="C43" s="80">
        <v>39.498257234</v>
      </c>
      <c r="D43" s="80">
        <v>44.045885796999997</v>
      </c>
      <c r="E43" s="83">
        <v>47.412346749557472</v>
      </c>
      <c r="F43" s="22" t="s">
        <v>241</v>
      </c>
      <c r="G43" s="37">
        <v>20.036553685576393</v>
      </c>
      <c r="H43" s="33">
        <v>7.643076967671675</v>
      </c>
    </row>
    <row r="44" spans="1:8" x14ac:dyDescent="0.25">
      <c r="A44" s="34"/>
      <c r="B44" s="25" t="s">
        <v>242</v>
      </c>
      <c r="C44" s="82">
        <v>19.824907223</v>
      </c>
      <c r="D44" s="82">
        <v>19.073100650000001</v>
      </c>
      <c r="E44" s="82">
        <v>21.515225994000001</v>
      </c>
      <c r="F44" s="27"/>
      <c r="G44" s="28">
        <v>8.5262379893458871</v>
      </c>
      <c r="H44" s="29">
        <v>12.804029029228658</v>
      </c>
    </row>
    <row r="45" spans="1:8" x14ac:dyDescent="0.25">
      <c r="A45" s="30" t="s">
        <v>22</v>
      </c>
      <c r="B45" s="31" t="s">
        <v>3</v>
      </c>
      <c r="C45" s="80">
        <v>29.563462560000001</v>
      </c>
      <c r="D45" s="80">
        <v>29.401197695</v>
      </c>
      <c r="E45" s="83">
        <v>29.639443954095555</v>
      </c>
      <c r="F45" s="22" t="s">
        <v>241</v>
      </c>
      <c r="G45" s="37">
        <v>0.25701114658455992</v>
      </c>
      <c r="H45" s="33">
        <v>0.81032841439676417</v>
      </c>
    </row>
    <row r="46" spans="1:8" x14ac:dyDescent="0.25">
      <c r="A46" s="34"/>
      <c r="B46" s="25" t="s">
        <v>242</v>
      </c>
      <c r="C46" s="82">
        <v>13.876723696000001</v>
      </c>
      <c r="D46" s="82">
        <v>11.825020024000001</v>
      </c>
      <c r="E46" s="82">
        <v>12.518163087</v>
      </c>
      <c r="F46" s="27"/>
      <c r="G46" s="28">
        <v>-9.7902115712775242</v>
      </c>
      <c r="H46" s="29">
        <v>5.8616650254562046</v>
      </c>
    </row>
    <row r="47" spans="1:8" x14ac:dyDescent="0.25">
      <c r="A47" s="30" t="s">
        <v>190</v>
      </c>
      <c r="B47" s="31" t="s">
        <v>3</v>
      </c>
      <c r="C47" s="80">
        <v>771.24210641699995</v>
      </c>
      <c r="D47" s="80">
        <v>862.62571507600001</v>
      </c>
      <c r="E47" s="83">
        <v>912.96937906757353</v>
      </c>
      <c r="F47" s="22" t="s">
        <v>241</v>
      </c>
      <c r="G47" s="23">
        <v>18.376495716630842</v>
      </c>
      <c r="H47" s="24">
        <v>5.8360959001944508</v>
      </c>
    </row>
    <row r="48" spans="1:8" x14ac:dyDescent="0.25">
      <c r="A48" s="30"/>
      <c r="B48" s="25" t="s">
        <v>242</v>
      </c>
      <c r="C48" s="82">
        <v>372.89976166899999</v>
      </c>
      <c r="D48" s="82">
        <v>394.58733530900003</v>
      </c>
      <c r="E48" s="82">
        <v>425.26182601599999</v>
      </c>
      <c r="F48" s="27"/>
      <c r="G48" s="38">
        <v>14.041860502307998</v>
      </c>
      <c r="H48" s="24">
        <v>7.7738153159372985</v>
      </c>
    </row>
    <row r="49" spans="1:8" x14ac:dyDescent="0.25">
      <c r="A49" s="39" t="s">
        <v>12</v>
      </c>
      <c r="B49" s="31" t="s">
        <v>3</v>
      </c>
      <c r="C49" s="80">
        <v>19.986266241999999</v>
      </c>
      <c r="D49" s="80">
        <v>19.688462147999999</v>
      </c>
      <c r="E49" s="83">
        <v>24.198006579517159</v>
      </c>
      <c r="F49" s="22" t="s">
        <v>241</v>
      </c>
      <c r="G49" s="37">
        <v>21.0731723800738</v>
      </c>
      <c r="H49" s="33">
        <v>22.904503143102261</v>
      </c>
    </row>
    <row r="50" spans="1:8" x14ac:dyDescent="0.25">
      <c r="A50" s="34"/>
      <c r="B50" s="25" t="s">
        <v>242</v>
      </c>
      <c r="C50" s="82">
        <v>10.376843318000001</v>
      </c>
      <c r="D50" s="82">
        <v>8.5815985379999997</v>
      </c>
      <c r="E50" s="82">
        <v>11.143323734000001</v>
      </c>
      <c r="F50" s="27"/>
      <c r="G50" s="28">
        <v>7.3864507009606655</v>
      </c>
      <c r="H50" s="29">
        <v>29.8513754128264</v>
      </c>
    </row>
    <row r="51" spans="1:8" x14ac:dyDescent="0.25">
      <c r="A51" s="39" t="s">
        <v>23</v>
      </c>
      <c r="B51" s="31" t="s">
        <v>3</v>
      </c>
      <c r="C51" s="80">
        <v>279.49904548299997</v>
      </c>
      <c r="D51" s="80">
        <v>284.09974607999999</v>
      </c>
      <c r="E51" s="83">
        <v>315.94796329442147</v>
      </c>
      <c r="F51" s="22" t="s">
        <v>241</v>
      </c>
      <c r="G51" s="23">
        <v>13.040802249765989</v>
      </c>
      <c r="H51" s="24">
        <v>11.210223751996367</v>
      </c>
    </row>
    <row r="52" spans="1:8" x14ac:dyDescent="0.25">
      <c r="A52" s="34"/>
      <c r="B52" s="25" t="s">
        <v>242</v>
      </c>
      <c r="C52" s="82">
        <v>132.55255183200001</v>
      </c>
      <c r="D52" s="82">
        <v>129.72508993400001</v>
      </c>
      <c r="E52" s="82">
        <v>146.077926281</v>
      </c>
      <c r="F52" s="27"/>
      <c r="G52" s="28">
        <v>10.203782772995822</v>
      </c>
      <c r="H52" s="29">
        <v>12.60576219705824</v>
      </c>
    </row>
    <row r="53" spans="1:8" x14ac:dyDescent="0.25">
      <c r="A53" s="30" t="s">
        <v>24</v>
      </c>
      <c r="B53" s="31" t="s">
        <v>3</v>
      </c>
      <c r="C53" s="80">
        <v>549.080929502</v>
      </c>
      <c r="D53" s="80">
        <v>477.56627552399999</v>
      </c>
      <c r="E53" s="83">
        <v>613.64963329382738</v>
      </c>
      <c r="F53" s="22" t="s">
        <v>241</v>
      </c>
      <c r="G53" s="23">
        <v>11.759414746090215</v>
      </c>
      <c r="H53" s="24">
        <v>28.495177474689285</v>
      </c>
    </row>
    <row r="54" spans="1:8" ht="13.8" thickBot="1" x14ac:dyDescent="0.3">
      <c r="A54" s="41"/>
      <c r="B54" s="42" t="s">
        <v>242</v>
      </c>
      <c r="C54" s="86">
        <v>241.88355891699999</v>
      </c>
      <c r="D54" s="86">
        <v>225.75415649000001</v>
      </c>
      <c r="E54" s="86">
        <v>283.18481851500002</v>
      </c>
      <c r="F54" s="44"/>
      <c r="G54" s="45">
        <v>17.074851958901505</v>
      </c>
      <c r="H54" s="46">
        <v>25.439470492116484</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
        <v>243</v>
      </c>
      <c r="G61" s="53"/>
      <c r="H61" s="201">
        <v>13</v>
      </c>
    </row>
    <row r="62" spans="1:8" ht="12.75" customHeight="1" x14ac:dyDescent="0.25">
      <c r="A62" s="54" t="s">
        <v>244</v>
      </c>
      <c r="G62" s="53"/>
      <c r="H62" s="194"/>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Harald Moseby</cp:lastModifiedBy>
  <cp:lastPrinted>2014-09-12T11:46:46Z</cp:lastPrinted>
  <dcterms:created xsi:type="dcterms:W3CDTF">2002-02-09T09:48:14Z</dcterms:created>
  <dcterms:modified xsi:type="dcterms:W3CDTF">2017-08-25T06:22:48Z</dcterms:modified>
</cp:coreProperties>
</file>