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665" yWindow="-15" windowWidth="7350" windowHeight="5295" tabRatio="721" activeTab="1"/>
  </bookViews>
  <sheets>
    <sheet name="Forside " sheetId="42"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#REF!</definedName>
    <definedName name="_xlnm.Print_Area">'Tab9'!$A$4:$H$62</definedName>
    <definedName name="pros_1">'Tab3'!$H$6</definedName>
    <definedName name="pros_2">'Tab3'!$G$6</definedName>
  </definedNames>
  <calcPr calcId="125725"/>
</workbook>
</file>

<file path=xl/calcChain.xml><?xml version="1.0" encoding="utf-8"?>
<calcChain xmlns="http://schemas.openxmlformats.org/spreadsheetml/2006/main">
  <c r="N200" i="19"/>
  <c r="D200"/>
  <c r="C200"/>
  <c r="B124" i="21"/>
  <c r="D199" i="19"/>
  <c r="C199"/>
  <c r="I69"/>
  <c r="T198" s="1"/>
  <c r="C198"/>
  <c r="D198"/>
  <c r="C197"/>
  <c r="D197"/>
  <c r="T200" l="1"/>
  <c r="Q200"/>
  <c r="T199"/>
  <c r="Q199"/>
  <c r="N199"/>
  <c r="Q198"/>
  <c r="N198"/>
  <c r="H24" i="21"/>
  <c r="D196" i="19"/>
  <c r="C196"/>
  <c r="K195"/>
  <c r="J195"/>
  <c r="D195"/>
  <c r="C195"/>
  <c r="K191"/>
  <c r="D194" l="1"/>
  <c r="C194"/>
  <c r="T197" l="1"/>
  <c r="N197"/>
  <c r="Q197"/>
  <c r="N195"/>
  <c r="T196"/>
  <c r="N196"/>
  <c r="Q196"/>
  <c r="B123" i="21"/>
  <c r="C193" i="19"/>
  <c r="D193"/>
  <c r="D192"/>
  <c r="C192"/>
  <c r="L203"/>
  <c r="L201" s="1"/>
  <c r="D191"/>
  <c r="C191"/>
  <c r="Q191"/>
  <c r="C190"/>
  <c r="D190"/>
  <c r="D189"/>
  <c r="C189"/>
  <c r="D188"/>
  <c r="C188"/>
  <c r="D187"/>
  <c r="C187"/>
  <c r="C186"/>
  <c r="D186"/>
  <c r="B15" i="21"/>
  <c r="AD32" i="19"/>
  <c r="B20" i="21" s="1"/>
  <c r="AD6" i="19"/>
  <c r="B19" i="21" s="1"/>
  <c r="X112" i="19" l="1"/>
  <c r="W112"/>
  <c r="T193"/>
  <c r="Q193"/>
  <c r="N193"/>
  <c r="T192"/>
  <c r="T191"/>
  <c r="Q192"/>
  <c r="N192"/>
  <c r="T189"/>
  <c r="Q188"/>
  <c r="N186"/>
  <c r="T187"/>
  <c r="N188"/>
  <c r="N190"/>
  <c r="N191"/>
  <c r="Q186"/>
  <c r="Q187"/>
  <c r="N187"/>
  <c r="N189"/>
  <c r="Q190"/>
  <c r="T188"/>
  <c r="Q189"/>
  <c r="T190"/>
  <c r="T186"/>
  <c r="D185"/>
  <c r="C185"/>
  <c r="D184"/>
  <c r="C184"/>
  <c r="N181"/>
  <c r="D183"/>
  <c r="C183"/>
  <c r="D182"/>
  <c r="C182"/>
  <c r="C181"/>
  <c r="D181"/>
  <c r="C180"/>
  <c r="D180"/>
  <c r="I32"/>
  <c r="B14" i="21" s="1"/>
  <c r="N108" i="19"/>
  <c r="D179"/>
  <c r="C179"/>
  <c r="D178"/>
  <c r="C178"/>
  <c r="C177"/>
  <c r="D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6"/>
  <c r="D159"/>
  <c r="C159"/>
  <c r="C158"/>
  <c r="D158"/>
  <c r="D157"/>
  <c r="C157"/>
  <c r="C156"/>
  <c r="C112"/>
  <c r="C113" s="1"/>
  <c r="C114" s="1"/>
  <c r="D112"/>
  <c r="D113" s="1"/>
  <c r="D114" s="1"/>
  <c r="C116"/>
  <c r="D116"/>
  <c r="D117" s="1"/>
  <c r="D118" s="1"/>
  <c r="C120"/>
  <c r="C121" s="1"/>
  <c r="C122" s="1"/>
  <c r="D120"/>
  <c r="D121" s="1"/>
  <c r="D122" s="1"/>
  <c r="C124"/>
  <c r="C125" s="1"/>
  <c r="C126" s="1"/>
  <c r="D124"/>
  <c r="D125" s="1"/>
  <c r="D126" s="1"/>
  <c r="C128"/>
  <c r="C129" s="1"/>
  <c r="C130" s="1"/>
  <c r="D128"/>
  <c r="D129" s="1"/>
  <c r="D130" s="1"/>
  <c r="C132"/>
  <c r="C133" s="1"/>
  <c r="D132"/>
  <c r="D133" s="1"/>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H26" i="21"/>
  <c r="L202" i="19" l="1"/>
  <c r="Y112"/>
  <c r="N185"/>
  <c r="N184"/>
  <c r="T104"/>
  <c r="T108"/>
  <c r="T112"/>
  <c r="T116"/>
  <c r="T120"/>
  <c r="T124"/>
  <c r="T128"/>
  <c r="T132"/>
  <c r="T136"/>
  <c r="T140"/>
  <c r="T144"/>
  <c r="T148"/>
  <c r="T152"/>
  <c r="T156"/>
  <c r="T160"/>
  <c r="T164"/>
  <c r="T168"/>
  <c r="T172"/>
  <c r="T176"/>
  <c r="T180"/>
  <c r="T184"/>
  <c r="Q106"/>
  <c r="Q110"/>
  <c r="Q114"/>
  <c r="Q118"/>
  <c r="Q122"/>
  <c r="Q126"/>
  <c r="Q130"/>
  <c r="Q134"/>
  <c r="Q138"/>
  <c r="Q142"/>
  <c r="Q146"/>
  <c r="Q150"/>
  <c r="Q154"/>
  <c r="Q158"/>
  <c r="Q162"/>
  <c r="Q166"/>
  <c r="Q170"/>
  <c r="Q174"/>
  <c r="Q178"/>
  <c r="Q182"/>
  <c r="T103"/>
  <c r="T145"/>
  <c r="T161"/>
  <c r="T173"/>
  <c r="T185"/>
  <c r="Q111"/>
  <c r="Q123"/>
  <c r="Q139"/>
  <c r="Q155"/>
  <c r="Q167"/>
  <c r="Q175"/>
  <c r="Q103"/>
  <c r="T107"/>
  <c r="T111"/>
  <c r="T115"/>
  <c r="T119"/>
  <c r="T123"/>
  <c r="T127"/>
  <c r="T131"/>
  <c r="T135"/>
  <c r="T139"/>
  <c r="T143"/>
  <c r="T147"/>
  <c r="T151"/>
  <c r="T155"/>
  <c r="T159"/>
  <c r="T163"/>
  <c r="T167"/>
  <c r="T171"/>
  <c r="T175"/>
  <c r="T179"/>
  <c r="T183"/>
  <c r="Q105"/>
  <c r="Q109"/>
  <c r="Q113"/>
  <c r="Q117"/>
  <c r="Q121"/>
  <c r="Q125"/>
  <c r="Q129"/>
  <c r="Q133"/>
  <c r="Q137"/>
  <c r="Q141"/>
  <c r="Q145"/>
  <c r="Q149"/>
  <c r="Q153"/>
  <c r="Q157"/>
  <c r="Q161"/>
  <c r="Q165"/>
  <c r="Q169"/>
  <c r="Q173"/>
  <c r="Q177"/>
  <c r="Q181"/>
  <c r="Q185"/>
  <c r="T137"/>
  <c r="T153"/>
  <c r="T169"/>
  <c r="T181"/>
  <c r="Q115"/>
  <c r="Q127"/>
  <c r="Q135"/>
  <c r="Q151"/>
  <c r="Q163"/>
  <c r="Q179"/>
  <c r="T106"/>
  <c r="T110"/>
  <c r="T114"/>
  <c r="T118"/>
  <c r="T122"/>
  <c r="T126"/>
  <c r="T130"/>
  <c r="T134"/>
  <c r="T138"/>
  <c r="T142"/>
  <c r="T146"/>
  <c r="T150"/>
  <c r="T154"/>
  <c r="T158"/>
  <c r="T162"/>
  <c r="T166"/>
  <c r="T170"/>
  <c r="T174"/>
  <c r="T178"/>
  <c r="T182"/>
  <c r="Q104"/>
  <c r="Q108"/>
  <c r="Q112"/>
  <c r="Q116"/>
  <c r="Q120"/>
  <c r="Q124"/>
  <c r="Q128"/>
  <c r="Q132"/>
  <c r="Q136"/>
  <c r="Q140"/>
  <c r="Q144"/>
  <c r="Q148"/>
  <c r="Q152"/>
  <c r="Q156"/>
  <c r="Q160"/>
  <c r="Q164"/>
  <c r="Q168"/>
  <c r="Q172"/>
  <c r="Q176"/>
  <c r="Q180"/>
  <c r="Q184"/>
  <c r="T105"/>
  <c r="T109"/>
  <c r="T113"/>
  <c r="T117"/>
  <c r="T121"/>
  <c r="T125"/>
  <c r="T129"/>
  <c r="T133"/>
  <c r="T141"/>
  <c r="T149"/>
  <c r="T157"/>
  <c r="T165"/>
  <c r="T177"/>
  <c r="Q107"/>
  <c r="Q119"/>
  <c r="Q131"/>
  <c r="Q143"/>
  <c r="Q147"/>
  <c r="Q159"/>
  <c r="Q171"/>
  <c r="Q183"/>
  <c r="N183"/>
  <c r="N180"/>
  <c r="I6"/>
  <c r="B13" i="21" s="1"/>
  <c r="AD61" i="19"/>
  <c r="P62"/>
  <c r="H53" i="24"/>
  <c r="AD62" i="19"/>
  <c r="H28" i="21"/>
  <c r="H29" s="1"/>
  <c r="H31" s="1"/>
  <c r="H32" s="1"/>
  <c r="H27"/>
  <c r="A62" i="19"/>
  <c r="N106"/>
  <c r="N104"/>
  <c r="N102"/>
  <c r="N100"/>
  <c r="N98"/>
  <c r="N96"/>
  <c r="N94"/>
  <c r="N92"/>
  <c r="N90"/>
  <c r="N88"/>
  <c r="N86"/>
  <c r="N84"/>
  <c r="N82"/>
  <c r="N80"/>
  <c r="N78"/>
  <c r="N76"/>
  <c r="N74"/>
  <c r="N72"/>
  <c r="C117"/>
  <c r="C118" s="1"/>
  <c r="N105"/>
  <c r="N103"/>
  <c r="N101"/>
  <c r="N99"/>
  <c r="N97"/>
  <c r="N95"/>
  <c r="N93"/>
  <c r="N91"/>
  <c r="N89"/>
  <c r="N87"/>
  <c r="N85"/>
  <c r="N83"/>
  <c r="N81"/>
  <c r="N79"/>
  <c r="N77"/>
  <c r="N75"/>
  <c r="N73"/>
  <c r="N71"/>
  <c r="A61"/>
  <c r="H52" i="24"/>
  <c r="X125" i="19"/>
  <c r="X84"/>
  <c r="W84"/>
  <c r="W125"/>
  <c r="B62" i="21"/>
  <c r="A52" i="23"/>
  <c r="W62" i="19"/>
  <c r="I62"/>
  <c r="A53" i="24"/>
  <c r="O203" i="19"/>
  <c r="O201" s="1"/>
  <c r="B61" i="21"/>
  <c r="P61" i="19"/>
  <c r="X124"/>
  <c r="A51" i="23"/>
  <c r="W61" i="19"/>
  <c r="I61"/>
  <c r="A52" i="24"/>
  <c r="X133" i="19"/>
  <c r="X131"/>
  <c r="X86"/>
  <c r="X92"/>
  <c r="Y121"/>
  <c r="W82"/>
  <c r="W100" s="1"/>
  <c r="W111" s="1"/>
  <c r="X70"/>
  <c r="X121"/>
  <c r="X132"/>
  <c r="W123"/>
  <c r="W128"/>
  <c r="Z70"/>
  <c r="Y82"/>
  <c r="Y100" s="1"/>
  <c r="Y111" s="1"/>
  <c r="Y128"/>
  <c r="W129"/>
  <c r="W133"/>
  <c r="W86"/>
  <c r="N177"/>
  <c r="N175"/>
  <c r="N173"/>
  <c r="N171"/>
  <c r="N169"/>
  <c r="N167"/>
  <c r="N165"/>
  <c r="N163"/>
  <c r="N161"/>
  <c r="N159"/>
  <c r="N157"/>
  <c r="N155"/>
  <c r="N153"/>
  <c r="N151"/>
  <c r="N149"/>
  <c r="N147"/>
  <c r="N145"/>
  <c r="N143"/>
  <c r="N141"/>
  <c r="N139"/>
  <c r="N137"/>
  <c r="N135"/>
  <c r="N133"/>
  <c r="N131"/>
  <c r="N129"/>
  <c r="N127"/>
  <c r="N125"/>
  <c r="N123"/>
  <c r="N121"/>
  <c r="N119"/>
  <c r="N117"/>
  <c r="N115"/>
  <c r="N113"/>
  <c r="N111"/>
  <c r="N109"/>
  <c r="N107"/>
  <c r="N178"/>
  <c r="N176"/>
  <c r="N174"/>
  <c r="N172"/>
  <c r="N170"/>
  <c r="N168"/>
  <c r="N166"/>
  <c r="N164"/>
  <c r="N162"/>
  <c r="N160"/>
  <c r="N158"/>
  <c r="N156"/>
  <c r="N154"/>
  <c r="N152"/>
  <c r="N150"/>
  <c r="N148"/>
  <c r="N146"/>
  <c r="N144"/>
  <c r="N142"/>
  <c r="N140"/>
  <c r="N138"/>
  <c r="N136"/>
  <c r="N134"/>
  <c r="N132"/>
  <c r="N130"/>
  <c r="N128"/>
  <c r="N126"/>
  <c r="N124"/>
  <c r="N122"/>
  <c r="N120"/>
  <c r="N118"/>
  <c r="N116"/>
  <c r="N114"/>
  <c r="N112"/>
  <c r="N110"/>
  <c r="W132"/>
  <c r="X128"/>
  <c r="Y70"/>
  <c r="W121"/>
  <c r="H33" i="21" l="1"/>
  <c r="H34" s="1"/>
  <c r="H35" s="1"/>
  <c r="H36" s="1"/>
  <c r="H37" s="1"/>
  <c r="H38" s="1"/>
  <c r="H40" s="1"/>
  <c r="H43" s="1"/>
  <c r="W114" i="19"/>
  <c r="X101"/>
  <c r="R203"/>
  <c r="R201" s="1"/>
  <c r="P203"/>
  <c r="P201" s="1"/>
  <c r="W6"/>
  <c r="B17" i="21" s="1"/>
  <c r="W32" i="19"/>
  <c r="B18" i="21" s="1"/>
  <c r="P32" i="19"/>
  <c r="B16" i="21" s="1"/>
  <c r="A6" i="19"/>
  <c r="B11" i="21" s="1"/>
  <c r="A32" i="19"/>
  <c r="B12" i="21" s="1"/>
  <c r="S203" i="19"/>
  <c r="S201" s="1"/>
  <c r="X77"/>
  <c r="X91"/>
  <c r="W83"/>
  <c r="W91"/>
  <c r="X89"/>
  <c r="W87"/>
  <c r="X103"/>
  <c r="W106"/>
  <c r="X129"/>
  <c r="X114"/>
  <c r="W117"/>
  <c r="X106"/>
  <c r="X85"/>
  <c r="W90"/>
  <c r="X102"/>
  <c r="W85"/>
  <c r="W101"/>
  <c r="X75"/>
  <c r="W88"/>
  <c r="Z76"/>
  <c r="Y88"/>
  <c r="W122"/>
  <c r="X122"/>
  <c r="Y133"/>
  <c r="Y85"/>
  <c r="W103"/>
  <c r="W102"/>
  <c r="W113"/>
  <c r="X117"/>
  <c r="X113"/>
  <c r="M203"/>
  <c r="M201" s="1"/>
  <c r="X74"/>
  <c r="X72"/>
  <c r="W89"/>
  <c r="X123"/>
  <c r="X130"/>
  <c r="Y123"/>
  <c r="E202"/>
  <c r="Y129"/>
  <c r="X76"/>
  <c r="Z74"/>
  <c r="X83"/>
  <c r="Y83"/>
  <c r="Y91"/>
  <c r="W92"/>
  <c r="Y92"/>
  <c r="X87"/>
  <c r="X90"/>
  <c r="X88"/>
  <c r="Y122"/>
  <c r="Y124"/>
  <c r="X82"/>
  <c r="X100" s="1"/>
  <c r="X111" s="1"/>
  <c r="W124"/>
  <c r="Y130"/>
  <c r="W130"/>
  <c r="Y72"/>
  <c r="Y74"/>
  <c r="Y76"/>
  <c r="Y77"/>
  <c r="Z72"/>
  <c r="Y75"/>
  <c r="W131"/>
  <c r="Q195" l="1"/>
  <c r="T195"/>
  <c r="H41" i="21"/>
  <c r="Y131" i="19"/>
  <c r="Y106"/>
  <c r="Y117"/>
  <c r="Y125"/>
  <c r="Y103"/>
  <c r="Y87"/>
  <c r="G202"/>
  <c r="Z77"/>
  <c r="Y101"/>
  <c r="Z75"/>
  <c r="X104"/>
  <c r="R202"/>
  <c r="S202"/>
  <c r="P202"/>
  <c r="O202"/>
  <c r="X78"/>
  <c r="Y89"/>
  <c r="M202"/>
  <c r="W93"/>
  <c r="W95" s="1"/>
  <c r="Y114"/>
  <c r="Y102"/>
  <c r="Y113"/>
  <c r="H45" i="21"/>
  <c r="H46" s="1"/>
  <c r="H44"/>
  <c r="X115" i="19"/>
  <c r="Y132"/>
  <c r="Y84"/>
  <c r="Y86"/>
  <c r="Y90"/>
  <c r="W104"/>
  <c r="W115"/>
  <c r="X93"/>
  <c r="X95" s="1"/>
  <c r="N179"/>
  <c r="Y78"/>
  <c r="T194" l="1"/>
  <c r="N194"/>
  <c r="Q194"/>
  <c r="Z78"/>
  <c r="H47" i="21"/>
  <c r="H48" s="1"/>
  <c r="Y93" i="19"/>
  <c r="Y95" s="1"/>
  <c r="Y115"/>
  <c r="Y104"/>
  <c r="N182"/>
  <c r="H66" i="21" l="1"/>
  <c r="H67" s="1"/>
  <c r="H68" s="1"/>
  <c r="H69" s="1"/>
  <c r="H70" s="1"/>
  <c r="H71" s="1"/>
  <c r="H73" s="1"/>
  <c r="H74" s="1"/>
  <c r="H75" s="1"/>
  <c r="H76" s="1"/>
  <c r="H77" s="1"/>
  <c r="H78" s="1"/>
  <c r="H80" s="1"/>
</calcChain>
</file>

<file path=xl/sharedStrings.xml><?xml version="1.0" encoding="utf-8"?>
<sst xmlns="http://schemas.openxmlformats.org/spreadsheetml/2006/main" count="1537" uniqueCount="245">
  <si>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</si>
  <si>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</si>
  <si>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</si>
  <si>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</si>
  <si>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</si>
  <si>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</si>
  <si>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</si>
  <si>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</si>
  <si>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</si>
  <si>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</si>
  <si>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</si>
  <si>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</si>
  <si>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</si>
  <si>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</si>
  <si>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</si>
  <si>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</si>
  <si>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</si>
  <si>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</si>
  <si>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</si>
  <si>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</si>
  <si>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</si>
  <si>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</si>
  <si>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</si>
  <si>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</si>
  <si>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</si>
  <si>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</si>
  <si>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</si>
  <si>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</si>
  <si>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</si>
  <si>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</si>
  <si>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</si>
  <si>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</si>
  <si>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</si>
  <si>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</si>
  <si>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</si>
  <si>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</si>
  <si>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</si>
  <si>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</si>
  <si>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</si>
  <si>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</si>
  <si>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</si>
  <si>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</si>
  <si>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</si>
  <si>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</si>
  <si>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</si>
  <si>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</si>
  <si>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</si>
  <si>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</si>
  <si>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</si>
  <si>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</si>
  <si>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</si>
  <si>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</si>
  <si>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</si>
  <si>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</si>
  <si>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</si>
  <si>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</si>
  <si>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</si>
  <si>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</si>
  <si>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</si>
  <si>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</si>
  <si>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</si>
  <si>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</si>
  <si>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</si>
  <si>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</si>
  <si>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</si>
  <si>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</si>
  <si>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</si>
  <si>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</si>
  <si>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</si>
  <si>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</si>
  <si>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</si>
  <si>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</si>
  <si>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</si>
  <si>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</si>
  <si>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</si>
  <si>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</si>
  <si>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</si>
  <si>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</si>
  <si>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</si>
  <si>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</si>
  <si>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</si>
  <si>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</si>
  <si>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</si>
  <si>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</si>
  <si>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</si>
  <si>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</si>
  <si>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</si>
  <si>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</si>
  <si>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</si>
  <si>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</si>
  <si>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</si>
  <si>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</si>
  <si>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</si>
  <si>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</si>
  <si>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</si>
  <si>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</si>
  <si>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</si>
  <si>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</si>
  <si>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</si>
  <si>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</si>
  <si>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</si>
  <si>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</si>
  <si>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</si>
  <si>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</si>
  <si>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</si>
  <si>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</si>
  <si>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</si>
  <si>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</si>
  <si>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</si>
  <si>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</si>
  <si>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</si>
  <si>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</si>
  <si>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</si>
  <si>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</si>
  <si>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</si>
  <si>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</si>
  <si>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</si>
  <si>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</si>
  <si>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</si>
  <si>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</si>
  <si>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</si>
  <si>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</si>
  <si>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</si>
  <si>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</si>
  <si>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</si>
  <si>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</si>
  <si>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</si>
  <si>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</si>
  <si>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</si>
  <si>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</si>
  <si>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</si>
  <si>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</si>
  <si>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</si>
  <si>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</si>
  <si>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</si>
  <si>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</si>
  <si>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</si>
  <si>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</si>
  <si>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</si>
  <si>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</si>
  <si>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</si>
  <si>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</si>
  <si>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</si>
  <si>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</si>
  <si>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</si>
  <si>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</si>
  <si>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</si>
  <si>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</si>
  <si>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</si>
  <si>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</si>
  <si>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</si>
  <si>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</si>
  <si>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</si>
  <si>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</si>
  <si>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</si>
  <si>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</si>
  <si>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</si>
  <si>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</si>
  <si>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</si>
  <si>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</si>
  <si>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</si>
  <si>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</si>
  <si>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</si>
  <si>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</si>
  <si>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</si>
  <si>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</si>
  <si>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</si>
  <si>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</si>
  <si>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</si>
  <si>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</si>
  <si>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</si>
  <si>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</si>
  <si>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</si>
  <si>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</si>
  <si>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</si>
  <si>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</si>
  <si>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</si>
  <si>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</si>
  <si>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</si>
  <si>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</si>
  <si>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</si>
  <si>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</si>
  <si>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</si>
  <si>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</si>
  <si>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</si>
  <si>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</si>
  <si>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</si>
  <si>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</si>
  <si>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</si>
  <si>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</si>
  <si>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</si>
  <si>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</si>
  <si>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</si>
  <si>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</si>
  <si>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</si>
  <si>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</si>
  <si>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</si>
  <si>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</si>
  <si>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</si>
  <si>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</si>
  <si>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</si>
  <si>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</si>
  <si>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</si>
  <si>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</si>
  <si>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</si>
  <si>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</si>
  <si>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</si>
  <si>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</si>
  <si>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</si>
  <si>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</si>
  <si>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</si>
  <si>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</si>
  <si>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</si>
  <si>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</si>
  <si>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</si>
  <si>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</si>
  <si>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</si>
  <si>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</si>
  <si>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</si>
  <si>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</si>
  <si>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</si>
  <si>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</si>
  <si>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</si>
  <si>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</si>
  <si>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</si>
  <si>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</si>
  <si>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</si>
  <si>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</si>
  <si>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</si>
  <si>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</si>
  <si>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</si>
  <si>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</si>
  <si>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</si>
  <si>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(2014)</t>
  </si>
  <si>
    <t>Uførhet</t>
  </si>
  <si>
    <t>2013</t>
  </si>
  <si>
    <t>2014</t>
  </si>
  <si>
    <t>2015</t>
  </si>
  <si>
    <t>13-15</t>
  </si>
  <si>
    <t>14-15</t>
  </si>
  <si>
    <t>*</t>
  </si>
  <si>
    <t>Hittil i år</t>
  </si>
  <si>
    <t>Finans Norge / Skadestatistikk</t>
  </si>
  <si>
    <t>Skadestatistikk for landbasert forsikring 2. kvartal 2015</t>
  </si>
  <si>
    <t/>
  </si>
</sst>
</file>

<file path=xl/styles.xml><?xml version="1.0" encoding="utf-8"?>
<styleSheet xmlns="http://schemas.openxmlformats.org/spreadsheetml/2006/main">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3">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3" fillId="0" borderId="0" xfId="5"/>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10" applyFont="1"/>
    <xf numFmtId="0" fontId="3" fillId="0" borderId="0" xfId="10"/>
    <xf numFmtId="0" fontId="0" fillId="0" borderId="0" xfId="10" applyFont="1"/>
    <xf numFmtId="0" fontId="27" fillId="0" borderId="0" xfId="10" applyFont="1" applyAlignment="1">
      <alignment horizontal="right"/>
    </xf>
    <xf numFmtId="0" fontId="29" fillId="0" borderId="0" xfId="10" applyFont="1" applyAlignment="1">
      <alignment horizontal="left"/>
    </xf>
    <xf numFmtId="0" fontId="32"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0" fillId="0" borderId="0" xfId="10" applyFont="1" applyAlignment="1">
      <alignment horizontal="left"/>
    </xf>
    <xf numFmtId="14" fontId="31" fillId="0" borderId="0" xfId="10" applyNumberFormat="1" applyFont="1" applyAlignment="1">
      <alignment horizontal="left"/>
    </xf>
    <xf numFmtId="0" fontId="31" fillId="0" borderId="0" xfId="10" applyFont="1" applyAlignment="1">
      <alignment horizontal="left"/>
    </xf>
    <xf numFmtId="0" fontId="33" fillId="0" borderId="0" xfId="5" applyFont="1" applyAlignment="1">
      <alignment vertical="center"/>
    </xf>
    <xf numFmtId="0" fontId="34" fillId="0" borderId="0" xfId="5" applyFont="1" applyAlignment="1">
      <alignment vertical="center"/>
    </xf>
    <xf numFmtId="0" fontId="35" fillId="0" borderId="0" xfId="5" applyFont="1"/>
    <xf numFmtId="14" fontId="28" fillId="0" borderId="0" xfId="10" applyNumberFormat="1" applyFont="1"/>
    <xf numFmtId="14" fontId="36"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3513524659460671"/>
          <c:y val="3.7594076974851641E-2"/>
          <c:w val="0.81081147956763977"/>
          <c:h val="0.79198188827020743"/>
        </c:manualLayout>
      </c:layout>
      <c:lineChart>
        <c:grouping val="standard"/>
        <c:ser>
          <c:idx val="0"/>
          <c:order val="0"/>
          <c:tx>
            <c:strRef>
              <c:f>'Tab2'!$C$70</c:f>
              <c:strCache>
                <c:ptCount val="1"/>
                <c:pt idx="0">
                  <c:v>Motorvogn i alt</c:v>
                </c:pt>
              </c:strCache>
            </c:strRef>
          </c:tx>
          <c:spPr>
            <a:ln w="25400">
              <a:solidFill>
                <a:srgbClr val="000080"/>
              </a:solidFill>
              <a:prstDash val="solid"/>
            </a:ln>
          </c:spPr>
          <c:marker>
            <c:symbol val="none"/>
          </c:marker>
          <c:cat>
            <c:numRef>
              <c:f>'Tab2'!$B$71:$B$200</c:f>
              <c:numCache>
                <c:formatCode>General</c:formatCode>
                <c:ptCount val="13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numCache>
            </c:numRef>
          </c:cat>
          <c:val>
            <c:numRef>
              <c:f>'Tab2'!$C$71:$C$200</c:f>
              <c:numCache>
                <c:formatCode>General</c:formatCode>
                <c:ptCount val="130"/>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numCache>
            </c:numRef>
          </c:val>
        </c:ser>
        <c:ser>
          <c:idx val="1"/>
          <c:order val="1"/>
          <c:tx>
            <c:strRef>
              <c:f>'Tab2'!$D$70</c:f>
              <c:strCache>
                <c:ptCount val="1"/>
                <c:pt idx="0">
                  <c:v>Personbil</c:v>
                </c:pt>
              </c:strCache>
            </c:strRef>
          </c:tx>
          <c:spPr>
            <a:ln w="25400">
              <a:solidFill>
                <a:srgbClr val="000000"/>
              </a:solidFill>
              <a:prstDash val="sysDash"/>
            </a:ln>
          </c:spPr>
          <c:marker>
            <c:symbol val="none"/>
          </c:marker>
          <c:cat>
            <c:numRef>
              <c:f>'Tab2'!$B$71:$B$200</c:f>
              <c:numCache>
                <c:formatCode>General</c:formatCode>
                <c:ptCount val="13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numCache>
            </c:numRef>
          </c:cat>
          <c:val>
            <c:numRef>
              <c:f>'Tab2'!$D$71:$D$200</c:f>
              <c:numCache>
                <c:formatCode>General</c:formatCode>
                <c:ptCount val="130"/>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numCache>
            </c:numRef>
          </c:val>
        </c:ser>
        <c:marker val="1"/>
        <c:axId val="54214016"/>
        <c:axId val="54318208"/>
      </c:lineChart>
      <c:catAx>
        <c:axId val="54214016"/>
        <c:scaling>
          <c:orientation val="minMax"/>
        </c:scaling>
        <c:axPos val="b"/>
        <c:numFmt formatCode="General" sourceLinked="1"/>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54318208"/>
        <c:crosses val="autoZero"/>
        <c:auto val="1"/>
        <c:lblAlgn val="ctr"/>
        <c:lblOffset val="100"/>
        <c:tickLblSkip val="1"/>
        <c:tickMarkSkip val="1"/>
      </c:catAx>
      <c:valAx>
        <c:axId val="54318208"/>
        <c:scaling>
          <c:orientation val="minMax"/>
        </c:scaling>
        <c:axPos val="l"/>
        <c:majorGridlines>
          <c:spPr>
            <a:ln>
              <a:prstDash val="dash"/>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4214016"/>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24114671163575038"/>
          <c:y val="0.10875331564986535"/>
          <c:w val="0.50084317032040471"/>
          <c:h val="0.78779840848809835"/>
        </c:manualLayout>
      </c:layout>
      <c:pieChart>
        <c:varyColors val="1"/>
        <c:ser>
          <c:idx val="0"/>
          <c:order val="0"/>
          <c:spPr>
            <a:solidFill>
              <a:srgbClr val="FFFFCC"/>
            </a:solidFill>
            <a:ln w="12700">
              <a:solidFill>
                <a:srgbClr val="000000"/>
              </a:solidFill>
              <a:prstDash val="solid"/>
            </a:ln>
          </c:spPr>
          <c:dPt>
            <c:idx val="0"/>
            <c:spPr>
              <a:pattFill prst="solidDmnd">
                <a:fgClr>
                  <a:srgbClr val="9999FF"/>
                </a:fgClr>
                <a:bgClr>
                  <a:srgbClr val="FFFFFF"/>
                </a:bgClr>
              </a:pattFill>
              <a:ln w="12700">
                <a:solidFill>
                  <a:srgbClr val="000000"/>
                </a:solidFill>
                <a:prstDash val="solid"/>
              </a:ln>
            </c:spPr>
          </c:dPt>
          <c:dPt>
            <c:idx val="1"/>
            <c:spPr>
              <a:solidFill>
                <a:srgbClr val="CCFFFF"/>
              </a:solidFill>
              <a:ln w="12700">
                <a:solidFill>
                  <a:srgbClr val="000000"/>
                </a:solidFill>
                <a:prstDash val="solid"/>
              </a:ln>
            </c:spPr>
          </c:dPt>
          <c:dPt>
            <c:idx val="2"/>
            <c:spPr>
              <a:solidFill>
                <a:srgbClr val="FFFFFF"/>
              </a:solidFill>
              <a:ln w="12700">
                <a:solidFill>
                  <a:srgbClr val="000000"/>
                </a:solidFill>
                <a:prstDash val="solid"/>
              </a:ln>
            </c:spPr>
          </c:dPt>
          <c:dPt>
            <c:idx val="3"/>
            <c:spPr>
              <a:pattFill prst="wdUpDiag">
                <a:fgClr>
                  <a:srgbClr val="800000"/>
                </a:fgClr>
                <a:bgClr>
                  <a:srgbClr val="FFFFFF"/>
                </a:bgClr>
              </a:pattFill>
              <a:ln w="12700">
                <a:solidFill>
                  <a:srgbClr val="000000"/>
                </a:solidFill>
                <a:prstDash val="solid"/>
              </a:ln>
            </c:spPr>
          </c:dPt>
          <c:dLbls>
            <c:dLbl>
              <c:idx val="1"/>
              <c:layout>
                <c:manualLayout>
                  <c:x val="1.3705747641758149E-2"/>
                  <c:y val="-3.6818241966454696E-2"/>
                </c:manualLayout>
              </c:layout>
              <c:dLblPos val="bestFit"/>
              <c:showCatName val="1"/>
              <c:showPercent val="1"/>
            </c:dLbl>
            <c:dLbl>
              <c:idx val="2"/>
              <c:layout>
                <c:manualLayout>
                  <c:x val="5.2092856557194103E-3"/>
                  <c:y val="9.3601521919766568E-3"/>
                </c:manualLayout>
              </c:layout>
              <c:dLblPos val="bestFit"/>
              <c:showCatName val="1"/>
              <c:showPercent val="1"/>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CatName val="1"/>
            <c:showPercent val="1"/>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122.77048118691209</c:v>
                </c:pt>
                <c:pt idx="1">
                  <c:v>761.78507246875495</c:v>
                </c:pt>
                <c:pt idx="2">
                  <c:v>100.37597523362</c:v>
                </c:pt>
                <c:pt idx="3">
                  <c:v>962.65006905555992</c:v>
                </c:pt>
                <c:pt idx="4" formatCode="0.000">
                  <c:v>4731.1284756646328</c:v>
                </c:pt>
              </c:numCache>
            </c:numRef>
          </c:val>
        </c:ser>
        <c:dLbls>
          <c:showCatName val="1"/>
          <c:showPercent val="1"/>
        </c:dLbls>
        <c:firstSliceAng val="50"/>
      </c:pieChart>
      <c:spPr>
        <a:noFill/>
        <a:ln w="25400">
          <a:noFill/>
        </a:ln>
      </c:spPr>
    </c:plotArea>
    <c:plotVisOnly val="1"/>
    <c:dispBlanksAs val="zero"/>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9.6774193548387247E-2"/>
          <c:y val="5.0264680123284874E-2"/>
          <c:w val="0.89081883722845034"/>
          <c:h val="0.73545163548809689"/>
        </c:manualLayout>
      </c:layout>
      <c:barChart>
        <c:barDir val="col"/>
        <c:grouping val="clustered"/>
        <c:ser>
          <c:idx val="0"/>
          <c:order val="0"/>
          <c:tx>
            <c:strRef>
              <c:f>'Tab2'!$W$82</c:f>
              <c:strCache>
                <c:ptCount val="1"/>
                <c:pt idx="0">
                  <c:v>2013</c:v>
                </c:pt>
              </c:strCache>
            </c:strRef>
          </c:tx>
          <c:spPr>
            <a:pattFill prst="solidDmnd">
              <a:fgClr>
                <a:srgbClr val="9999FF"/>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3359.06360127894</c:v>
                </c:pt>
                <c:pt idx="1">
                  <c:v>2485.7333494792501</c:v>
                </c:pt>
                <c:pt idx="2">
                  <c:v>1350.9354376814499</c:v>
                </c:pt>
                <c:pt idx="3">
                  <c:v>901.23865502744798</c:v>
                </c:pt>
                <c:pt idx="4">
                  <c:v>328.45145593653899</c:v>
                </c:pt>
                <c:pt idx="5">
                  <c:v>921.99988220469299</c:v>
                </c:pt>
                <c:pt idx="6">
                  <c:v>141.47148411364299</c:v>
                </c:pt>
                <c:pt idx="7">
                  <c:v>457.18569445905302</c:v>
                </c:pt>
                <c:pt idx="8">
                  <c:v>40.036771189764302</c:v>
                </c:pt>
                <c:pt idx="9">
                  <c:v>389.96864680869572</c:v>
                </c:pt>
              </c:numCache>
            </c:numRef>
          </c:val>
        </c:ser>
        <c:ser>
          <c:idx val="1"/>
          <c:order val="1"/>
          <c:tx>
            <c:strRef>
              <c:f>'Tab2'!$X$82</c:f>
              <c:strCache>
                <c:ptCount val="1"/>
                <c:pt idx="0">
                  <c:v>2014</c:v>
                </c:pt>
              </c:strCache>
            </c:strRef>
          </c:tx>
          <c:spPr>
            <a:pattFill prst="wdUpDiag">
              <a:fgClr>
                <a:srgbClr val="000000"/>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3399.6073315621202</c:v>
                </c:pt>
                <c:pt idx="1">
                  <c:v>2400.9521996285898</c:v>
                </c:pt>
                <c:pt idx="2">
                  <c:v>1323.3736207708</c:v>
                </c:pt>
                <c:pt idx="3">
                  <c:v>902.33012338781305</c:v>
                </c:pt>
                <c:pt idx="4">
                  <c:v>349.44877136087598</c:v>
                </c:pt>
                <c:pt idx="5">
                  <c:v>971.57967528996505</c:v>
                </c:pt>
                <c:pt idx="6">
                  <c:v>187.188588003832</c:v>
                </c:pt>
                <c:pt idx="7">
                  <c:v>699.33452546061903</c:v>
                </c:pt>
                <c:pt idx="8">
                  <c:v>83.202140636372704</c:v>
                </c:pt>
                <c:pt idx="9">
                  <c:v>323.66188697063728</c:v>
                </c:pt>
              </c:numCache>
            </c:numRef>
          </c:val>
        </c:ser>
        <c:ser>
          <c:idx val="2"/>
          <c:order val="2"/>
          <c:tx>
            <c:strRef>
              <c:f>'Tab2'!$Y$82</c:f>
              <c:strCache>
                <c:ptCount val="1"/>
                <c:pt idx="0">
                  <c:v>2015</c:v>
                </c:pt>
              </c:strCache>
            </c:strRef>
          </c:tx>
          <c:spPr>
            <a:solidFill>
              <a:srgbClr val="993366"/>
            </a:solid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3306.1813925332299</c:v>
                </c:pt>
                <c:pt idx="1">
                  <c:v>2701.9457569922702</c:v>
                </c:pt>
                <c:pt idx="2">
                  <c:v>1149.4538215065099</c:v>
                </c:pt>
                <c:pt idx="3">
                  <c:v>1024.1144424735901</c:v>
                </c:pt>
                <c:pt idx="4">
                  <c:v>320.22656303745299</c:v>
                </c:pt>
                <c:pt idx="5">
                  <c:v>1003.7205887011499</c:v>
                </c:pt>
                <c:pt idx="6">
                  <c:v>233.82959979177599</c:v>
                </c:pt>
                <c:pt idx="7">
                  <c:v>713.79925433277197</c:v>
                </c:pt>
                <c:pt idx="8">
                  <c:v>114.061110920487</c:v>
                </c:pt>
                <c:pt idx="9">
                  <c:v>433.38950201249401</c:v>
                </c:pt>
              </c:numCache>
            </c:numRef>
          </c:val>
        </c:ser>
        <c:axId val="57783040"/>
        <c:axId val="57784576"/>
      </c:barChart>
      <c:catAx>
        <c:axId val="57783040"/>
        <c:scaling>
          <c:orientation val="minMax"/>
        </c:scaling>
        <c:axPos val="b"/>
        <c:numFmt formatCode="General" sourceLinked="1"/>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57784576"/>
        <c:crosses val="autoZero"/>
        <c:auto val="1"/>
        <c:lblAlgn val="ctr"/>
        <c:lblOffset val="100"/>
        <c:tickLblSkip val="1"/>
        <c:tickMarkSkip val="1"/>
      </c:catAx>
      <c:valAx>
        <c:axId val="57784576"/>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7783040"/>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49552276098459"/>
          <c:y val="5.956121969475487E-2"/>
          <c:w val="0.83783931207652185"/>
          <c:h val="0.81504826950719156"/>
        </c:manualLayout>
      </c:layout>
      <c:barChart>
        <c:barDir val="col"/>
        <c:grouping val="clustered"/>
        <c:ser>
          <c:idx val="0"/>
          <c:order val="0"/>
          <c:tx>
            <c:strRef>
              <c:f>'Tab2'!$W$100</c:f>
              <c:strCache>
                <c:ptCount val="1"/>
                <c:pt idx="0">
                  <c:v>2013</c:v>
                </c:pt>
              </c:strCache>
            </c:strRef>
          </c:tx>
          <c:spPr>
            <a:pattFill prst="solidDmnd">
              <a:fgClr>
                <a:srgbClr val="9999FF"/>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'Tab2'!$W$101:$W$104</c:f>
              <c:numCache>
                <c:formatCode>#,##0</c:formatCode>
                <c:ptCount val="4"/>
                <c:pt idx="0">
                  <c:v>11909</c:v>
                </c:pt>
                <c:pt idx="1">
                  <c:v>45935</c:v>
                </c:pt>
                <c:pt idx="2">
                  <c:v>16113</c:v>
                </c:pt>
                <c:pt idx="3" formatCode="_ * #,##0_ ;_ * \-#,##0_ ;_ * &quot;-&quot;??_ ;_ @_ ">
                  <c:v>74914</c:v>
                </c:pt>
              </c:numCache>
            </c:numRef>
          </c:val>
        </c:ser>
        <c:ser>
          <c:idx val="1"/>
          <c:order val="1"/>
          <c:tx>
            <c:strRef>
              <c:f>'Tab2'!$X$100</c:f>
              <c:strCache>
                <c:ptCount val="1"/>
                <c:pt idx="0">
                  <c:v>2014</c:v>
                </c:pt>
              </c:strCache>
            </c:strRef>
          </c:tx>
          <c:spPr>
            <a:pattFill prst="wdUpDiag">
              <a:fgClr>
                <a:srgbClr val="000000"/>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'Tab2'!$X$101:$X$104</c:f>
              <c:numCache>
                <c:formatCode>#,##0</c:formatCode>
                <c:ptCount val="4"/>
                <c:pt idx="0">
                  <c:v>13260</c:v>
                </c:pt>
                <c:pt idx="1">
                  <c:v>36404</c:v>
                </c:pt>
                <c:pt idx="2">
                  <c:v>19583</c:v>
                </c:pt>
                <c:pt idx="3" formatCode="_ * #,##0_ ;_ * \-#,##0_ ;_ * &quot;-&quot;??_ ;_ @_ ">
                  <c:v>84701</c:v>
                </c:pt>
              </c:numCache>
            </c:numRef>
          </c:val>
        </c:ser>
        <c:ser>
          <c:idx val="2"/>
          <c:order val="2"/>
          <c:tx>
            <c:strRef>
              <c:f>'Tab2'!$Y$100</c:f>
              <c:strCache>
                <c:ptCount val="1"/>
                <c:pt idx="0">
                  <c:v>2015</c:v>
                </c:pt>
              </c:strCache>
            </c:strRef>
          </c:tx>
          <c:spPr>
            <a:solidFill>
              <a:srgbClr val="993366"/>
            </a:solidFill>
            <a:ln w="12700">
              <a:solidFill>
                <a:srgbClr val="000000"/>
              </a:solidFill>
              <a:prstDash val="solid"/>
            </a:ln>
          </c:spPr>
          <c:cat>
            <c:strRef>
              <c:f>'Tab2'!$V$101:$V$104</c:f>
              <c:strCache>
                <c:ptCount val="4"/>
                <c:pt idx="0">
                  <c:v>Brann</c:v>
                </c:pt>
                <c:pt idx="1">
                  <c:v>Vann</c:v>
                </c:pt>
                <c:pt idx="2">
                  <c:v>Tyveri</c:v>
                </c:pt>
                <c:pt idx="3">
                  <c:v>Andre</c:v>
                </c:pt>
              </c:strCache>
            </c:strRef>
          </c:cat>
          <c:val>
            <c:numRef>
              <c:f>'Tab2'!$Y$101:$Y$104</c:f>
              <c:numCache>
                <c:formatCode>#,##0</c:formatCode>
                <c:ptCount val="4"/>
                <c:pt idx="0">
                  <c:v>15270.71687246373</c:v>
                </c:pt>
                <c:pt idx="1">
                  <c:v>35333.949675889351</c:v>
                </c:pt>
                <c:pt idx="2">
                  <c:v>17123.305062111802</c:v>
                </c:pt>
                <c:pt idx="3" formatCode="_ * #,##0_ ;_ * \-#,##0_ ;_ * &quot;-&quot;??_ ;_ @_ ">
                  <c:v>95912.214157655311</c:v>
                </c:pt>
              </c:numCache>
            </c:numRef>
          </c:val>
        </c:ser>
        <c:axId val="57830784"/>
        <c:axId val="57840768"/>
      </c:barChart>
      <c:catAx>
        <c:axId val="5783078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7840768"/>
        <c:crosses val="autoZero"/>
        <c:auto val="1"/>
        <c:lblAlgn val="ctr"/>
        <c:lblOffset val="100"/>
        <c:tickLblSkip val="1"/>
        <c:tickMarkSkip val="1"/>
      </c:catAx>
      <c:valAx>
        <c:axId val="57840768"/>
        <c:scaling>
          <c:orientation val="minMax"/>
        </c:scaling>
        <c:axPos val="l"/>
        <c:majorGridlines>
          <c:spPr>
            <a:ln w="3175">
              <a:solidFill>
                <a:srgbClr val="000000"/>
              </a:solidFill>
              <a:prstDash val="sysDash"/>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7830784"/>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089"/>
          <c:h val="0.1630097335011849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097690941385436"/>
          <c:y val="5.0131990708472525E-2"/>
          <c:w val="0.83303730017761957"/>
          <c:h val="0.80211185133556062"/>
        </c:manualLayout>
      </c:layout>
      <c:barChart>
        <c:barDir val="col"/>
        <c:grouping val="clustered"/>
        <c:ser>
          <c:idx val="0"/>
          <c:order val="0"/>
          <c:tx>
            <c:strRef>
              <c:f>'Tab2'!$W$111</c:f>
              <c:strCache>
                <c:ptCount val="1"/>
                <c:pt idx="0">
                  <c:v>2013</c:v>
                </c:pt>
              </c:strCache>
            </c:strRef>
          </c:tx>
          <c:spPr>
            <a:pattFill prst="solidDmnd">
              <a:fgClr>
                <a:srgbClr val="9999FF"/>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'Tab2'!$W$112:$W$115</c:f>
              <c:numCache>
                <c:formatCode>#,##0.0</c:formatCode>
                <c:ptCount val="4"/>
                <c:pt idx="0">
                  <c:v>2281.8905989435698</c:v>
                </c:pt>
                <c:pt idx="1">
                  <c:v>2034.6627732031811</c:v>
                </c:pt>
                <c:pt idx="2">
                  <c:v>356.03411658796102</c:v>
                </c:pt>
                <c:pt idx="3">
                  <c:v>1172.2094620234784</c:v>
                </c:pt>
              </c:numCache>
            </c:numRef>
          </c:val>
        </c:ser>
        <c:ser>
          <c:idx val="1"/>
          <c:order val="1"/>
          <c:tx>
            <c:strRef>
              <c:f>'Tab2'!$X$111</c:f>
              <c:strCache>
                <c:ptCount val="1"/>
                <c:pt idx="0">
                  <c:v>2014</c:v>
                </c:pt>
              </c:strCache>
            </c:strRef>
          </c:tx>
          <c:spPr>
            <a:pattFill prst="wdUpDiag">
              <a:fgClr>
                <a:srgbClr val="000000"/>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'Tab2'!$X$112:$X$115</c:f>
              <c:numCache>
                <c:formatCode>#,##0.0</c:formatCode>
                <c:ptCount val="4"/>
                <c:pt idx="0">
                  <c:v>2643.68279112962</c:v>
                </c:pt>
                <c:pt idx="1">
                  <c:v>1619.63854659051</c:v>
                </c:pt>
                <c:pt idx="2">
                  <c:v>332.48366310871984</c:v>
                </c:pt>
                <c:pt idx="3">
                  <c:v>1204.7545303618599</c:v>
                </c:pt>
              </c:numCache>
            </c:numRef>
          </c:val>
        </c:ser>
        <c:ser>
          <c:idx val="2"/>
          <c:order val="2"/>
          <c:tx>
            <c:strRef>
              <c:f>'Tab2'!$Y$111</c:f>
              <c:strCache>
                <c:ptCount val="1"/>
                <c:pt idx="0">
                  <c:v>2015</c:v>
                </c:pt>
              </c:strCache>
            </c:strRef>
          </c:tx>
          <c:spPr>
            <a:solidFill>
              <a:srgbClr val="993366"/>
            </a:solid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'Tab2'!$Y$112:$Y$115</c:f>
              <c:numCache>
                <c:formatCode>#,##0.0</c:formatCode>
                <c:ptCount val="4"/>
                <c:pt idx="0">
                  <c:v>2486.5768528358003</c:v>
                </c:pt>
                <c:pt idx="1">
                  <c:v>1697.32103525198</c:v>
                </c:pt>
                <c:pt idx="2">
                  <c:v>324.22248757450831</c:v>
                </c:pt>
                <c:pt idx="3">
                  <c:v>1500.0067738632115</c:v>
                </c:pt>
              </c:numCache>
            </c:numRef>
          </c:val>
        </c:ser>
        <c:axId val="57878400"/>
        <c:axId val="57879936"/>
      </c:barChart>
      <c:catAx>
        <c:axId val="5787840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7879936"/>
        <c:crosses val="autoZero"/>
        <c:auto val="1"/>
        <c:lblAlgn val="ctr"/>
        <c:lblOffset val="100"/>
        <c:tickLblSkip val="1"/>
        <c:tickMarkSkip val="1"/>
      </c:catAx>
      <c:valAx>
        <c:axId val="57879936"/>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19"/>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7878400"/>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678"/>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nb-NO"/>
  <c:chart>
    <c:view3D>
      <c:hPercent val="162"/>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4849637689473802"/>
          <c:y val="1.0723874628062111E-2"/>
          <c:w val="0.81766992340769262"/>
          <c:h val="0.80965253441863694"/>
        </c:manualLayout>
      </c:layout>
      <c:bar3DChart>
        <c:barDir val="bar"/>
        <c:grouping val="clustered"/>
        <c:ser>
          <c:idx val="0"/>
          <c:order val="0"/>
          <c:tx>
            <c:strRef>
              <c:f>'Tab2'!$W$121</c:f>
              <c:strCache>
                <c:ptCount val="1"/>
                <c:pt idx="0">
                  <c:v>2013</c:v>
                </c:pt>
              </c:strCache>
            </c:strRef>
          </c:tx>
          <c:spPr>
            <a:pattFill prst="narVert">
              <a:fgClr>
                <a:srgbClr val="3366FF"/>
              </a:fgClr>
              <a:bgClr>
                <a:srgbClr val="FFFFFF"/>
              </a:bgClr>
            </a:pattFill>
            <a:ln w="12700">
              <a:solidFill>
                <a:srgbClr val="000000"/>
              </a:solidFill>
              <a:prstDash val="solid"/>
            </a:ln>
          </c:spPr>
          <c:cat>
            <c:strRef>
              <c:f>'Tab2'!$V$122:$V$125</c:f>
              <c:strCache>
                <c:ptCount val="4"/>
                <c:pt idx="0">
                  <c:v>Reise</c:v>
                </c:pt>
                <c:pt idx="1">
                  <c:v>Villa</c:v>
                </c:pt>
                <c:pt idx="2">
                  <c:v>Hjem</c:v>
                </c:pt>
                <c:pt idx="3">
                  <c:v>Næring</c:v>
                </c:pt>
              </c:strCache>
            </c:strRef>
          </c:cat>
          <c:val>
            <c:numRef>
              <c:f>'Tab2'!$W$122:$W$125</c:f>
              <c:numCache>
                <c:formatCode>0</c:formatCode>
                <c:ptCount val="4"/>
                <c:pt idx="0">
                  <c:v>156964</c:v>
                </c:pt>
                <c:pt idx="1">
                  <c:v>53950</c:v>
                </c:pt>
                <c:pt idx="2">
                  <c:v>51497</c:v>
                </c:pt>
                <c:pt idx="3">
                  <c:v>25068</c:v>
                </c:pt>
              </c:numCache>
            </c:numRef>
          </c:val>
        </c:ser>
        <c:ser>
          <c:idx val="1"/>
          <c:order val="1"/>
          <c:tx>
            <c:strRef>
              <c:f>'Tab2'!$X$121</c:f>
              <c:strCache>
                <c:ptCount val="1"/>
                <c:pt idx="0">
                  <c:v>2014</c:v>
                </c:pt>
              </c:strCache>
            </c:strRef>
          </c:tx>
          <c:spPr>
            <a:solidFill>
              <a:srgbClr val="FFFFCC"/>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'Tab2'!$X$122:$X$125</c:f>
              <c:numCache>
                <c:formatCode>0</c:formatCode>
                <c:ptCount val="4"/>
                <c:pt idx="0">
                  <c:v>146608</c:v>
                </c:pt>
                <c:pt idx="1">
                  <c:v>50045</c:v>
                </c:pt>
                <c:pt idx="2">
                  <c:v>53178</c:v>
                </c:pt>
                <c:pt idx="3">
                  <c:v>20669</c:v>
                </c:pt>
              </c:numCache>
            </c:numRef>
          </c:val>
        </c:ser>
        <c:ser>
          <c:idx val="2"/>
          <c:order val="2"/>
          <c:tx>
            <c:strRef>
              <c:f>'Tab2'!$Y$121</c:f>
              <c:strCache>
                <c:ptCount val="1"/>
                <c:pt idx="0">
                  <c:v>2015</c:v>
                </c:pt>
              </c:strCache>
            </c:strRef>
          </c:tx>
          <c:spPr>
            <a:solidFill>
              <a:srgbClr val="993366"/>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'Tab2'!$Y$122:$Y$125</c:f>
              <c:numCache>
                <c:formatCode>0</c:formatCode>
                <c:ptCount val="4"/>
                <c:pt idx="0">
                  <c:v>158299</c:v>
                </c:pt>
                <c:pt idx="1">
                  <c:v>52228.503339786199</c:v>
                </c:pt>
                <c:pt idx="2">
                  <c:v>55817.7522454176</c:v>
                </c:pt>
                <c:pt idx="3">
                  <c:v>22114.084249084201</c:v>
                </c:pt>
              </c:numCache>
            </c:numRef>
          </c:val>
        </c:ser>
        <c:shape val="cylinder"/>
        <c:axId val="59339904"/>
        <c:axId val="59341440"/>
        <c:axId val="0"/>
      </c:bar3DChart>
      <c:catAx>
        <c:axId val="59339904"/>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9341440"/>
        <c:crosses val="autoZero"/>
        <c:auto val="1"/>
        <c:lblAlgn val="ctr"/>
        <c:lblOffset val="100"/>
        <c:tickLblSkip val="1"/>
        <c:tickMarkSkip val="1"/>
      </c:catAx>
      <c:valAx>
        <c:axId val="59341440"/>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9339904"/>
        <c:crosses val="autoZero"/>
        <c:crossBetween val="between"/>
      </c:valAx>
      <c:spPr>
        <a:noFill/>
        <a:ln w="25400">
          <a:noFill/>
        </a:ln>
      </c:spPr>
    </c:plotArea>
    <c:legend>
      <c:legendPos val="r"/>
      <c:layout>
        <c:manualLayout>
          <c:xMode val="edge"/>
          <c:yMode val="edge"/>
          <c:x val="0.82142936080358375"/>
          <c:y val="0.11796274795409566"/>
          <c:w val="9.7744360902260782E-2"/>
          <c:h val="0.2305632841471326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nb-NO"/>
  <c:chart>
    <c:view3D>
      <c:hPercent val="136"/>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7041229666341157"/>
          <c:y val="3.8990869354381667E-2"/>
          <c:w val="0.79213628009473036"/>
          <c:h val="0.80045961203995464"/>
        </c:manualLayout>
      </c:layout>
      <c:bar3DChart>
        <c:barDir val="bar"/>
        <c:grouping val="clustered"/>
        <c:ser>
          <c:idx val="0"/>
          <c:order val="0"/>
          <c:tx>
            <c:strRef>
              <c:f>'Tab2'!$W$128</c:f>
              <c:strCache>
                <c:ptCount val="1"/>
                <c:pt idx="0">
                  <c:v>2013</c:v>
                </c:pt>
              </c:strCache>
            </c:strRef>
          </c:tx>
          <c:spPr>
            <a:pattFill prst="narVert">
              <a:fgClr>
                <a:srgbClr val="3366FF"/>
              </a:fgClr>
              <a:bgClr>
                <a:srgbClr val="FFFFFF"/>
              </a:bgClr>
            </a:patt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3009</c:v>
                </c:pt>
                <c:pt idx="1">
                  <c:v>3670</c:v>
                </c:pt>
                <c:pt idx="2">
                  <c:v>4946</c:v>
                </c:pt>
                <c:pt idx="3">
                  <c:v>7122</c:v>
                </c:pt>
                <c:pt idx="4">
                  <c:v>10038</c:v>
                </c:pt>
              </c:numCache>
            </c:numRef>
          </c:val>
        </c:ser>
        <c:ser>
          <c:idx val="1"/>
          <c:order val="1"/>
          <c:tx>
            <c:strRef>
              <c:f>'Tab2'!$X$128</c:f>
              <c:strCache>
                <c:ptCount val="1"/>
                <c:pt idx="0">
                  <c:v>2014</c:v>
                </c:pt>
              </c:strCache>
            </c:strRef>
          </c:tx>
          <c:spPr>
            <a:solidFill>
              <a:srgbClr val="FFFFCC"/>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4229</c:v>
                </c:pt>
                <c:pt idx="1">
                  <c:v>4395</c:v>
                </c:pt>
                <c:pt idx="2">
                  <c:v>5922</c:v>
                </c:pt>
                <c:pt idx="3">
                  <c:v>7418</c:v>
                </c:pt>
                <c:pt idx="4">
                  <c:v>12291</c:v>
                </c:pt>
              </c:numCache>
            </c:numRef>
          </c:val>
        </c:ser>
        <c:ser>
          <c:idx val="2"/>
          <c:order val="2"/>
          <c:tx>
            <c:strRef>
              <c:f>'Tab2'!$Y$128</c:f>
              <c:strCache>
                <c:ptCount val="1"/>
                <c:pt idx="0">
                  <c:v>2015</c:v>
                </c:pt>
              </c:strCache>
            </c:strRef>
          </c:tx>
          <c:spPr>
            <a:solidFill>
              <a:srgbClr val="993366"/>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4932.3952618453905</c:v>
                </c:pt>
                <c:pt idx="1">
                  <c:v>5188.4620000000004</c:v>
                </c:pt>
                <c:pt idx="2">
                  <c:v>4955</c:v>
                </c:pt>
                <c:pt idx="3">
                  <c:v>8377.4704651284501</c:v>
                </c:pt>
                <c:pt idx="4">
                  <c:v>12649.5233333333</c:v>
                </c:pt>
              </c:numCache>
            </c:numRef>
          </c:val>
        </c:ser>
        <c:shape val="cylinder"/>
        <c:axId val="51646464"/>
        <c:axId val="51648000"/>
        <c:axId val="0"/>
      </c:bar3DChart>
      <c:catAx>
        <c:axId val="51646464"/>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1648000"/>
        <c:crosses val="autoZero"/>
        <c:auto val="1"/>
        <c:lblAlgn val="ctr"/>
        <c:lblOffset val="100"/>
        <c:tickLblSkip val="1"/>
        <c:tickMarkSkip val="1"/>
      </c:catAx>
      <c:valAx>
        <c:axId val="51648000"/>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1646464"/>
        <c:crosses val="autoZero"/>
        <c:crossBetween val="between"/>
      </c:valAx>
      <c:spPr>
        <a:noFill/>
        <a:ln w="25400">
          <a:noFill/>
        </a:ln>
      </c:spPr>
    </c:plotArea>
    <c:legend>
      <c:legendPos val="r"/>
      <c:layout>
        <c:manualLayout>
          <c:xMode val="edge"/>
          <c:yMode val="edge"/>
          <c:x val="0.80711767770601706"/>
          <c:y val="0.56422090587300433"/>
          <c:w val="0.10299645128629174"/>
          <c:h val="0.1582571215295344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61"/>
          <c:h val="0.75545138253068944"/>
        </c:manualLayout>
      </c:layout>
      <c:lineChart>
        <c:grouping val="standard"/>
        <c:ser>
          <c:idx val="0"/>
          <c:order val="0"/>
          <c:tx>
            <c:strRef>
              <c:f>'Tab2'!$M$70</c:f>
              <c:strCache>
                <c:ptCount val="1"/>
                <c:pt idx="0">
                  <c:v>Erstatning</c:v>
                </c:pt>
              </c:strCache>
            </c:strRef>
          </c:tx>
          <c:spPr>
            <a:ln w="50800"/>
          </c:spPr>
          <c:marker>
            <c:symbol val="none"/>
          </c:marker>
          <c:cat>
            <c:numRef>
              <c:f>'Tab2'!$K$71:$K$200</c:f>
              <c:numCache>
                <c:formatCode>General</c:formatCode>
                <c:ptCount val="13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numCache>
            </c:numRef>
          </c:cat>
          <c:val>
            <c:numRef>
              <c:f>'Tab2'!$N$71:$N$200</c:f>
              <c:numCache>
                <c:formatCode>#,##0.0</c:formatCode>
                <c:ptCount val="130"/>
                <c:pt idx="0">
                  <c:v>205.85892193308553</c:v>
                </c:pt>
                <c:pt idx="1">
                  <c:v>172.43893967093237</c:v>
                </c:pt>
                <c:pt idx="2">
                  <c:v>157.69493670886078</c:v>
                </c:pt>
                <c:pt idx="3">
                  <c:v>193.17028469750889</c:v>
                </c:pt>
                <c:pt idx="4">
                  <c:v>207.14188481675396</c:v>
                </c:pt>
                <c:pt idx="5">
                  <c:v>195.9410652920962</c:v>
                </c:pt>
                <c:pt idx="6">
                  <c:v>194.27206132879044</c:v>
                </c:pt>
                <c:pt idx="7">
                  <c:v>217.29429530201341</c:v>
                </c:pt>
                <c:pt idx="8">
                  <c:v>234.81523178807947</c:v>
                </c:pt>
                <c:pt idx="9">
                  <c:v>256.65967479674799</c:v>
                </c:pt>
                <c:pt idx="10">
                  <c:v>227.43064516129033</c:v>
                </c:pt>
                <c:pt idx="11">
                  <c:v>257.93698412698416</c:v>
                </c:pt>
                <c:pt idx="12">
                  <c:v>239.1471875</c:v>
                </c:pt>
                <c:pt idx="13">
                  <c:v>255.89769230769232</c:v>
                </c:pt>
                <c:pt idx="14">
                  <c:v>205.96298507462689</c:v>
                </c:pt>
                <c:pt idx="15">
                  <c:v>241.02394160583941</c:v>
                </c:pt>
                <c:pt idx="16">
                  <c:v>263.31404255319148</c:v>
                </c:pt>
                <c:pt idx="17">
                  <c:v>259.84231843575424</c:v>
                </c:pt>
                <c:pt idx="18">
                  <c:v>212.63997233748273</c:v>
                </c:pt>
                <c:pt idx="19">
                  <c:v>250.17730978260872</c:v>
                </c:pt>
                <c:pt idx="20">
                  <c:v>238.11861702127663</c:v>
                </c:pt>
                <c:pt idx="21">
                  <c:v>169.74172099087355</c:v>
                </c:pt>
                <c:pt idx="22">
                  <c:v>264.37701298701296</c:v>
                </c:pt>
                <c:pt idx="23">
                  <c:v>350.22560819462234</c:v>
                </c:pt>
                <c:pt idx="24">
                  <c:v>247.42636248415715</c:v>
                </c:pt>
                <c:pt idx="25">
                  <c:v>199.97970112079702</c:v>
                </c:pt>
                <c:pt idx="26">
                  <c:v>175.96575682382132</c:v>
                </c:pt>
                <c:pt idx="27">
                  <c:v>222</c:v>
                </c:pt>
                <c:pt idx="28">
                  <c:v>237.70364520048605</c:v>
                </c:pt>
                <c:pt idx="29">
                  <c:v>191.23321342925661</c:v>
                </c:pt>
                <c:pt idx="30">
                  <c:v>165.85017921146957</c:v>
                </c:pt>
                <c:pt idx="31">
                  <c:v>193.04347826086959</c:v>
                </c:pt>
                <c:pt idx="32">
                  <c:v>208.3121637426901</c:v>
                </c:pt>
                <c:pt idx="33">
                  <c:v>200.29133949191677</c:v>
                </c:pt>
                <c:pt idx="34">
                  <c:v>209.61824480369521</c:v>
                </c:pt>
                <c:pt idx="35">
                  <c:v>216.71912943871715</c:v>
                </c:pt>
                <c:pt idx="36">
                  <c:v>202.45554285714286</c:v>
                </c:pt>
                <c:pt idx="37">
                  <c:v>174.44706546275398</c:v>
                </c:pt>
                <c:pt idx="38">
                  <c:v>201.56865839909801</c:v>
                </c:pt>
                <c:pt idx="39">
                  <c:v>166.33426651735732</c:v>
                </c:pt>
                <c:pt idx="40">
                  <c:v>208.70389755011135</c:v>
                </c:pt>
                <c:pt idx="41">
                  <c:v>173.68810572687229</c:v>
                </c:pt>
                <c:pt idx="42">
                  <c:v>200.66578366445916</c:v>
                </c:pt>
                <c:pt idx="43">
                  <c:v>237.39362637362629</c:v>
                </c:pt>
                <c:pt idx="44">
                  <c:v>284.33076923076925</c:v>
                </c:pt>
                <c:pt idx="45">
                  <c:v>248.56979280261723</c:v>
                </c:pt>
                <c:pt idx="46">
                  <c:v>252.54408251900108</c:v>
                </c:pt>
                <c:pt idx="47">
                  <c:v>208.15896328293746</c:v>
                </c:pt>
                <c:pt idx="48">
                  <c:v>250.78790149892933</c:v>
                </c:pt>
                <c:pt idx="49">
                  <c:v>215.75207226354951</c:v>
                </c:pt>
                <c:pt idx="50">
                  <c:v>262.16131774707753</c:v>
                </c:pt>
                <c:pt idx="51">
                  <c:v>248.90909090909099</c:v>
                </c:pt>
                <c:pt idx="52">
                  <c:v>545.85605095541393</c:v>
                </c:pt>
                <c:pt idx="53">
                  <c:v>338.0033648790747</c:v>
                </c:pt>
                <c:pt idx="54">
                  <c:v>344.04188481675413</c:v>
                </c:pt>
                <c:pt idx="55">
                  <c:v>331.80124610591912</c:v>
                </c:pt>
                <c:pt idx="56">
                  <c:v>359.2042137718397</c:v>
                </c:pt>
                <c:pt idx="57">
                  <c:v>394.16550665301958</c:v>
                </c:pt>
                <c:pt idx="58">
                  <c:v>417.42589559877172</c:v>
                </c:pt>
                <c:pt idx="59">
                  <c:v>372.44034552845534</c:v>
                </c:pt>
                <c:pt idx="60">
                  <c:v>392.91540785498489</c:v>
                </c:pt>
                <c:pt idx="61">
                  <c:v>348.08575727181545</c:v>
                </c:pt>
                <c:pt idx="62">
                  <c:v>353.77264529058118</c:v>
                </c:pt>
                <c:pt idx="63">
                  <c:v>406.62154915590867</c:v>
                </c:pt>
                <c:pt idx="64">
                  <c:v>443.50739644970423</c:v>
                </c:pt>
                <c:pt idx="65">
                  <c:v>445.66174168297454</c:v>
                </c:pt>
                <c:pt idx="66">
                  <c:v>599.69469026548666</c:v>
                </c:pt>
                <c:pt idx="67">
                  <c:v>543.10280193236679</c:v>
                </c:pt>
                <c:pt idx="68">
                  <c:v>452.71233269598474</c:v>
                </c:pt>
                <c:pt idx="69">
                  <c:v>328.76841103710751</c:v>
                </c:pt>
                <c:pt idx="70">
                  <c:v>407.57977207977211</c:v>
                </c:pt>
                <c:pt idx="71">
                  <c:v>621.43370786516846</c:v>
                </c:pt>
                <c:pt idx="72">
                  <c:v>852.84658671586715</c:v>
                </c:pt>
                <c:pt idx="73">
                  <c:v>564.58759124087601</c:v>
                </c:pt>
                <c:pt idx="74">
                  <c:v>507.07456059204458</c:v>
                </c:pt>
                <c:pt idx="75">
                  <c:v>641.55344986200532</c:v>
                </c:pt>
                <c:pt idx="76">
                  <c:v>584.29871912168346</c:v>
                </c:pt>
                <c:pt idx="77">
                  <c:v>508.39681818181822</c:v>
                </c:pt>
                <c:pt idx="78">
                  <c:v>628.29105839416059</c:v>
                </c:pt>
                <c:pt idx="79">
                  <c:v>572.51333333333343</c:v>
                </c:pt>
                <c:pt idx="80">
                  <c:v>748.76893542757421</c:v>
                </c:pt>
                <c:pt idx="81">
                  <c:v>495.05868210151397</c:v>
                </c:pt>
                <c:pt idx="82">
                  <c:v>526.67962466487938</c:v>
                </c:pt>
                <c:pt idx="83">
                  <c:v>573.73987566607445</c:v>
                </c:pt>
                <c:pt idx="84">
                  <c:v>629.42388987566596</c:v>
                </c:pt>
                <c:pt idx="85">
                  <c:v>416.13253968253963</c:v>
                </c:pt>
                <c:pt idx="86">
                  <c:v>550.14415929203528</c:v>
                </c:pt>
                <c:pt idx="87">
                  <c:v>514.21561403508804</c:v>
                </c:pt>
                <c:pt idx="88">
                  <c:v>503.29111697449429</c:v>
                </c:pt>
                <c:pt idx="89">
                  <c:v>384.08055555555558</c:v>
                </c:pt>
                <c:pt idx="90">
                  <c:v>533.2082536924413</c:v>
                </c:pt>
                <c:pt idx="91">
                  <c:v>565.06655172413787</c:v>
                </c:pt>
                <c:pt idx="92">
                  <c:v>686.8481989708406</c:v>
                </c:pt>
                <c:pt idx="93">
                  <c:v>503.70839694656479</c:v>
                </c:pt>
                <c:pt idx="94">
                  <c:v>579.57834612105705</c:v>
                </c:pt>
                <c:pt idx="95">
                  <c:v>604.6608403361347</c:v>
                </c:pt>
                <c:pt idx="96">
                  <c:v>756.85310638297869</c:v>
                </c:pt>
                <c:pt idx="97">
                  <c:v>595.04632290786139</c:v>
                </c:pt>
                <c:pt idx="98">
                  <c:v>760.27147707979668</c:v>
                </c:pt>
                <c:pt idx="99">
                  <c:v>642.79536423841023</c:v>
                </c:pt>
                <c:pt idx="100">
                  <c:v>664.73429040196879</c:v>
                </c:pt>
                <c:pt idx="101">
                  <c:v>615.37672131147542</c:v>
                </c:pt>
                <c:pt idx="102">
                  <c:v>803.71754670999235</c:v>
                </c:pt>
                <c:pt idx="103">
                  <c:v>771.88765036086625</c:v>
                </c:pt>
                <c:pt idx="104">
                  <c:v>810.00991999999997</c:v>
                </c:pt>
                <c:pt idx="105">
                  <c:v>657.5992044550519</c:v>
                </c:pt>
                <c:pt idx="106">
                  <c:v>868.67089314194561</c:v>
                </c:pt>
                <c:pt idx="107">
                  <c:v>821.0755924170619</c:v>
                </c:pt>
                <c:pt idx="108">
                  <c:v>1801.1073674622758</c:v>
                </c:pt>
                <c:pt idx="109">
                  <c:v>918.65421547355038</c:v>
                </c:pt>
                <c:pt idx="110">
                  <c:v>923.07360115536778</c:v>
                </c:pt>
                <c:pt idx="111">
                  <c:v>944.34357461592504</c:v>
                </c:pt>
                <c:pt idx="112">
                  <c:v>1116.0409239285973</c:v>
                </c:pt>
                <c:pt idx="113">
                  <c:v>811.55896774618532</c:v>
                </c:pt>
                <c:pt idx="114">
                  <c:v>967.65945109260338</c:v>
                </c:pt>
                <c:pt idx="115">
                  <c:v>815.508786352372</c:v>
                </c:pt>
                <c:pt idx="116">
                  <c:v>903.47203616031004</c:v>
                </c:pt>
                <c:pt idx="117">
                  <c:v>660.52069581151557</c:v>
                </c:pt>
                <c:pt idx="118">
                  <c:v>910.67319739848347</c:v>
                </c:pt>
                <c:pt idx="119">
                  <c:v>857.48505382604378</c:v>
                </c:pt>
                <c:pt idx="120">
                  <c:v>1053.0813385316749</c:v>
                </c:pt>
                <c:pt idx="121">
                  <c:v>1031.1654179210925</c:v>
                </c:pt>
                <c:pt idx="122">
                  <c:v>750.32348366973861</c:v>
                </c:pt>
                <c:pt idx="123">
                  <c:v>906.30319950156309</c:v>
                </c:pt>
                <c:pt idx="124">
                  <c:v>893.85868729628135</c:v>
                </c:pt>
                <c:pt idx="125">
                  <c:v>734.03443521145448</c:v>
                </c:pt>
                <c:pt idx="126">
                  <c:v>1079.8035664507145</c:v>
                </c:pt>
                <c:pt idx="127">
                  <c:v>863.36770677136258</c:v>
                </c:pt>
                <c:pt idx="128">
                  <c:v>947.22653735720087</c:v>
                </c:pt>
                <c:pt idx="129">
                  <c:v>725.40900398108511</c:v>
                </c:pt>
              </c:numCache>
            </c:numRef>
          </c:val>
        </c:ser>
        <c:marker val="1"/>
        <c:axId val="51690880"/>
        <c:axId val="53806592"/>
      </c:lineChart>
      <c:lineChart>
        <c:grouping val="standard"/>
        <c:ser>
          <c:idx val="1"/>
          <c:order val="1"/>
          <c:tx>
            <c:strRef>
              <c:f>'Tab2'!$L$70</c:f>
              <c:strCache>
                <c:ptCount val="1"/>
                <c:pt idx="0">
                  <c:v>Antall</c:v>
                </c:pt>
              </c:strCache>
            </c:strRef>
          </c:tx>
          <c:spPr>
            <a:ln w="25400"/>
          </c:spPr>
          <c:marker>
            <c:symbol val="none"/>
          </c:marker>
          <c:val>
            <c:numRef>
              <c:f>'Tab2'!$L$71:$L$200</c:f>
              <c:numCache>
                <c:formatCode>#,##0</c:formatCode>
                <c:ptCount val="130"/>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numCache>
            </c:numRef>
          </c:val>
        </c:ser>
        <c:upDownBars>
          <c:gapWidth val="150"/>
          <c:upBars/>
          <c:downBars/>
        </c:upDownBars>
        <c:marker val="1"/>
        <c:axId val="53810688"/>
        <c:axId val="53808512"/>
      </c:lineChart>
      <c:catAx>
        <c:axId val="51690880"/>
        <c:scaling>
          <c:orientation val="minMax"/>
        </c:scaling>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title>
        <c:numFmt formatCode="General" sourceLinked="1"/>
        <c:minorTickMark val="out"/>
        <c:tickLblPos val="nextTo"/>
        <c:txPr>
          <a:bodyPr rot="-3000000" vert="horz"/>
          <a:lstStyle/>
          <a:p>
            <a:pPr>
              <a:defRPr/>
            </a:pPr>
            <a:endParaRPr lang="nb-NO"/>
          </a:p>
        </c:txPr>
        <c:crossAx val="53806592"/>
        <c:crosses val="autoZero"/>
        <c:auto val="1"/>
        <c:lblAlgn val="ctr"/>
        <c:lblOffset val="100"/>
        <c:tickLblSkip val="1"/>
        <c:tickMarkSkip val="4"/>
      </c:catAx>
      <c:valAx>
        <c:axId val="53806592"/>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51690880"/>
        <c:crosses val="autoZero"/>
        <c:crossBetween val="between"/>
      </c:valAx>
      <c:valAx>
        <c:axId val="53808512"/>
        <c:scaling>
          <c:orientation val="minMax"/>
        </c:scaling>
        <c:axPos val="r"/>
        <c:title>
          <c:tx>
            <c:rich>
              <a:bodyPr rot="-5400000" vert="horz"/>
              <a:lstStyle/>
              <a:p>
                <a:pPr>
                  <a:defRPr/>
                </a:pPr>
                <a:r>
                  <a:rPr lang="en-US"/>
                  <a:t>Antall meldte vannskader</a:t>
                </a:r>
              </a:p>
            </c:rich>
          </c:tx>
        </c:title>
        <c:numFmt formatCode="#,##0" sourceLinked="1"/>
        <c:tickLblPos val="nextTo"/>
        <c:crossAx val="53810688"/>
        <c:crosses val="max"/>
        <c:crossBetween val="between"/>
      </c:valAx>
      <c:catAx>
        <c:axId val="53810688"/>
        <c:scaling>
          <c:orientation val="minMax"/>
        </c:scaling>
        <c:delete val="1"/>
        <c:axPos val="b"/>
        <c:tickLblPos val="none"/>
        <c:crossAx val="53808512"/>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633"/>
          <c:h val="0.80035630261243251"/>
        </c:manualLayout>
      </c:layout>
      <c:lineChart>
        <c:grouping val="standard"/>
        <c:ser>
          <c:idx val="0"/>
          <c:order val="0"/>
          <c:tx>
            <c:strRef>
              <c:f>'Tab2'!$M$70</c:f>
              <c:strCache>
                <c:ptCount val="1"/>
                <c:pt idx="0">
                  <c:v>Erstatning</c:v>
                </c:pt>
              </c:strCache>
            </c:strRef>
          </c:tx>
          <c:spPr>
            <a:ln w="50800"/>
          </c:spPr>
          <c:marker>
            <c:symbol val="none"/>
          </c:marker>
          <c:cat>
            <c:numRef>
              <c:f>'Tab2'!$K$103:$K$200</c:f>
              <c:numCache>
                <c:formatCode>General</c:formatCode>
                <c:ptCount val="9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numCache>
            </c:numRef>
          </c:cat>
          <c:val>
            <c:numRef>
              <c:f>'Tab2'!$Q$103:$Q$200</c:f>
              <c:numCache>
                <c:formatCode>#,##0.0</c:formatCode>
                <c:ptCount val="98"/>
                <c:pt idx="0">
                  <c:v>603.48081871345028</c:v>
                </c:pt>
                <c:pt idx="1">
                  <c:v>583.8010392609699</c:v>
                </c:pt>
                <c:pt idx="2">
                  <c:v>681.18025404157038</c:v>
                </c:pt>
                <c:pt idx="3">
                  <c:v>669.60252004581946</c:v>
                </c:pt>
                <c:pt idx="4">
                  <c:v>640.69200000000001</c:v>
                </c:pt>
                <c:pt idx="5">
                  <c:v>636.60045146726861</c:v>
                </c:pt>
                <c:pt idx="6">
                  <c:v>679.71544532130793</c:v>
                </c:pt>
                <c:pt idx="7">
                  <c:v>652.45957446808495</c:v>
                </c:pt>
                <c:pt idx="8">
                  <c:v>685.10979955456571</c:v>
                </c:pt>
                <c:pt idx="9">
                  <c:v>532.07059471365642</c:v>
                </c:pt>
                <c:pt idx="10">
                  <c:v>587.03807947019902</c:v>
                </c:pt>
                <c:pt idx="11">
                  <c:v>702.55274725274694</c:v>
                </c:pt>
                <c:pt idx="12">
                  <c:v>643.27956043956044</c:v>
                </c:pt>
                <c:pt idx="13">
                  <c:v>737.94623773173396</c:v>
                </c:pt>
                <c:pt idx="14">
                  <c:v>632.47502714440839</c:v>
                </c:pt>
                <c:pt idx="15">
                  <c:v>577.46371490280774</c:v>
                </c:pt>
                <c:pt idx="16">
                  <c:v>795.89614561027838</c:v>
                </c:pt>
                <c:pt idx="17">
                  <c:v>672.71583421891626</c:v>
                </c:pt>
                <c:pt idx="18">
                  <c:v>709.81413390010607</c:v>
                </c:pt>
                <c:pt idx="19">
                  <c:v>535.29926004228321</c:v>
                </c:pt>
                <c:pt idx="20">
                  <c:v>697.43428874734605</c:v>
                </c:pt>
                <c:pt idx="21">
                  <c:v>842.56119873817045</c:v>
                </c:pt>
                <c:pt idx="22">
                  <c:v>834.15821989528786</c:v>
                </c:pt>
                <c:pt idx="23">
                  <c:v>946.50072689511978</c:v>
                </c:pt>
                <c:pt idx="24">
                  <c:v>880.35282631038035</c:v>
                </c:pt>
                <c:pt idx="25">
                  <c:v>930.97604912998952</c:v>
                </c:pt>
                <c:pt idx="26">
                  <c:v>1009.304708290686</c:v>
                </c:pt>
                <c:pt idx="27">
                  <c:v>784.67073170731703</c:v>
                </c:pt>
                <c:pt idx="28">
                  <c:v>826.6388721047332</c:v>
                </c:pt>
                <c:pt idx="29">
                  <c:v>792.15255767301903</c:v>
                </c:pt>
                <c:pt idx="30">
                  <c:v>593.69058116232497</c:v>
                </c:pt>
                <c:pt idx="31">
                  <c:v>1004.1145978152922</c:v>
                </c:pt>
                <c:pt idx="32">
                  <c:v>930.35295857988172</c:v>
                </c:pt>
                <c:pt idx="33">
                  <c:v>1171.5532289628181</c:v>
                </c:pt>
                <c:pt idx="34">
                  <c:v>763.24778761061918</c:v>
                </c:pt>
                <c:pt idx="35">
                  <c:v>1237.3908212560386</c:v>
                </c:pt>
                <c:pt idx="36">
                  <c:v>1073.0813575525815</c:v>
                </c:pt>
                <c:pt idx="37">
                  <c:v>878.19200761179832</c:v>
                </c:pt>
                <c:pt idx="38">
                  <c:v>918.12706552706595</c:v>
                </c:pt>
                <c:pt idx="39">
                  <c:v>947.53258426966272</c:v>
                </c:pt>
                <c:pt idx="40">
                  <c:v>1107.5765682656827</c:v>
                </c:pt>
                <c:pt idx="41">
                  <c:v>1152.9078467153286</c:v>
                </c:pt>
                <c:pt idx="42">
                  <c:v>1484.4975023126733</c:v>
                </c:pt>
                <c:pt idx="43">
                  <c:v>1011.69981600736</c:v>
                </c:pt>
                <c:pt idx="44">
                  <c:v>1027.5641354071365</c:v>
                </c:pt>
                <c:pt idx="45">
                  <c:v>857.61627272727264</c:v>
                </c:pt>
                <c:pt idx="46">
                  <c:v>1119.0575729927009</c:v>
                </c:pt>
                <c:pt idx="47">
                  <c:v>1157.4833333333333</c:v>
                </c:pt>
                <c:pt idx="48">
                  <c:v>1298.7581151832462</c:v>
                </c:pt>
                <c:pt idx="49">
                  <c:v>996.94407836153164</c:v>
                </c:pt>
                <c:pt idx="50">
                  <c:v>1052.3805183199283</c:v>
                </c:pt>
                <c:pt idx="51">
                  <c:v>926.81056838365919</c:v>
                </c:pt>
                <c:pt idx="52">
                  <c:v>893.86216696270003</c:v>
                </c:pt>
                <c:pt idx="53">
                  <c:v>855.08174603174598</c:v>
                </c:pt>
                <c:pt idx="54">
                  <c:v>790.74893805309716</c:v>
                </c:pt>
                <c:pt idx="55">
                  <c:v>851.9022807017551</c:v>
                </c:pt>
                <c:pt idx="56">
                  <c:v>861.13350923482847</c:v>
                </c:pt>
                <c:pt idx="57">
                  <c:v>885.92838541666663</c:v>
                </c:pt>
                <c:pt idx="58">
                  <c:v>989.70017376194642</c:v>
                </c:pt>
                <c:pt idx="59">
                  <c:v>939.18120689655143</c:v>
                </c:pt>
                <c:pt idx="60">
                  <c:v>1112.1070325900516</c:v>
                </c:pt>
                <c:pt idx="61">
                  <c:v>941.92773536895686</c:v>
                </c:pt>
                <c:pt idx="62">
                  <c:v>998.91483375959103</c:v>
                </c:pt>
                <c:pt idx="63">
                  <c:v>950.24705882352953</c:v>
                </c:pt>
                <c:pt idx="64">
                  <c:v>1272.5291914893617</c:v>
                </c:pt>
                <c:pt idx="65">
                  <c:v>1205.4837700760777</c:v>
                </c:pt>
                <c:pt idx="66">
                  <c:v>789.78981324278482</c:v>
                </c:pt>
                <c:pt idx="67">
                  <c:v>1033.2096854304634</c:v>
                </c:pt>
                <c:pt idx="68">
                  <c:v>1082.1726004922068</c:v>
                </c:pt>
                <c:pt idx="69">
                  <c:v>1294.7149180327872</c:v>
                </c:pt>
                <c:pt idx="70">
                  <c:v>1653.1425670186836</c:v>
                </c:pt>
                <c:pt idx="71">
                  <c:v>1273.4883720930234</c:v>
                </c:pt>
                <c:pt idx="72">
                  <c:v>1149.8504800000001</c:v>
                </c:pt>
                <c:pt idx="73">
                  <c:v>1173.9420047732697</c:v>
                </c:pt>
                <c:pt idx="74">
                  <c:v>1395.3101275917063</c:v>
                </c:pt>
                <c:pt idx="75">
                  <c:v>1289.1957345971568</c:v>
                </c:pt>
                <c:pt idx="76">
                  <c:v>1753.5326340326344</c:v>
                </c:pt>
                <c:pt idx="77">
                  <c:v>1467.4532971295575</c:v>
                </c:pt>
                <c:pt idx="78">
                  <c:v>1377.7838810641626</c:v>
                </c:pt>
                <c:pt idx="79">
                  <c:v>1391.0737984496136</c:v>
                </c:pt>
                <c:pt idx="80">
                  <c:v>1786.1139016897084</c:v>
                </c:pt>
                <c:pt idx="81">
                  <c:v>1602.4615267175575</c:v>
                </c:pt>
                <c:pt idx="82">
                  <c:v>1359.9015455950539</c:v>
                </c:pt>
                <c:pt idx="83">
                  <c:v>1349.9732052721079</c:v>
                </c:pt>
                <c:pt idx="84">
                  <c:v>1195.7326837039211</c:v>
                </c:pt>
                <c:pt idx="85">
                  <c:v>1078.7731085994856</c:v>
                </c:pt>
                <c:pt idx="86">
                  <c:v>1192.1472318051713</c:v>
                </c:pt>
                <c:pt idx="87">
                  <c:v>1110.7691160754393</c:v>
                </c:pt>
                <c:pt idx="88">
                  <c:v>1181.8526361542863</c:v>
                </c:pt>
                <c:pt idx="89">
                  <c:v>1155.654671532797</c:v>
                </c:pt>
                <c:pt idx="90">
                  <c:v>1350.0145151901929</c:v>
                </c:pt>
                <c:pt idx="91">
                  <c:v>1227.0034762539244</c:v>
                </c:pt>
                <c:pt idx="92">
                  <c:v>1496.9430603636333</c:v>
                </c:pt>
                <c:pt idx="93">
                  <c:v>1160.4631054006115</c:v>
                </c:pt>
                <c:pt idx="94">
                  <c:v>1258.9544330177573</c:v>
                </c:pt>
                <c:pt idx="95">
                  <c:v>1098.8242879290115</c:v>
                </c:pt>
                <c:pt idx="96">
                  <c:v>1265.9649541140473</c:v>
                </c:pt>
                <c:pt idx="97">
                  <c:v>1183.4013001707517</c:v>
                </c:pt>
              </c:numCache>
            </c:numRef>
          </c:val>
        </c:ser>
        <c:marker val="1"/>
        <c:axId val="53828992"/>
        <c:axId val="53843072"/>
      </c:lineChart>
      <c:lineChart>
        <c:grouping val="standard"/>
        <c:ser>
          <c:idx val="1"/>
          <c:order val="1"/>
          <c:tx>
            <c:strRef>
              <c:f>'Tab2'!$L$70</c:f>
              <c:strCache>
                <c:ptCount val="1"/>
                <c:pt idx="0">
                  <c:v>Antall</c:v>
                </c:pt>
              </c:strCache>
            </c:strRef>
          </c:tx>
          <c:spPr>
            <a:ln w="25400"/>
          </c:spPr>
          <c:marker>
            <c:symbol val="none"/>
          </c:marker>
          <c:val>
            <c:numRef>
              <c:f>'Tab2'!$O$103:$O$200</c:f>
              <c:numCache>
                <c:formatCode>#,##0</c:formatCode>
                <c:ptCount val="98"/>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numCache>
            </c:numRef>
          </c:val>
        </c:ser>
        <c:upDownBars>
          <c:gapWidth val="150"/>
          <c:upBars/>
          <c:downBars/>
        </c:upDownBars>
        <c:marker val="1"/>
        <c:axId val="53859456"/>
        <c:axId val="53844992"/>
      </c:lineChart>
      <c:catAx>
        <c:axId val="53828992"/>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53843072"/>
        <c:crosses val="autoZero"/>
        <c:auto val="1"/>
        <c:lblAlgn val="ctr"/>
        <c:lblOffset val="100"/>
        <c:tickLblSkip val="1"/>
        <c:tickMarkSkip val="4"/>
      </c:catAx>
      <c:valAx>
        <c:axId val="53843072"/>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53828992"/>
        <c:crosses val="autoZero"/>
        <c:crossBetween val="between"/>
      </c:valAx>
      <c:valAx>
        <c:axId val="53844992"/>
        <c:scaling>
          <c:orientation val="minMax"/>
        </c:scaling>
        <c:axPos val="r"/>
        <c:title>
          <c:tx>
            <c:rich>
              <a:bodyPr rot="-5400000" vert="horz"/>
              <a:lstStyle/>
              <a:p>
                <a:pPr>
                  <a:defRPr/>
                </a:pPr>
                <a:r>
                  <a:rPr lang="en-US"/>
                  <a:t>Antall meldte brannskader</a:t>
                </a:r>
              </a:p>
            </c:rich>
          </c:tx>
        </c:title>
        <c:numFmt formatCode="#,##0" sourceLinked="1"/>
        <c:tickLblPos val="nextTo"/>
        <c:crossAx val="53859456"/>
        <c:crosses val="max"/>
        <c:crossBetween val="between"/>
      </c:valAx>
      <c:catAx>
        <c:axId val="53859456"/>
        <c:scaling>
          <c:orientation val="minMax"/>
        </c:scaling>
        <c:delete val="1"/>
        <c:axPos val="b"/>
        <c:tickLblPos val="none"/>
        <c:crossAx val="53844992"/>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655"/>
          <c:h val="0.81417322834645667"/>
        </c:manualLayout>
      </c:layout>
      <c:lineChart>
        <c:grouping val="standard"/>
        <c:ser>
          <c:idx val="0"/>
          <c:order val="0"/>
          <c:tx>
            <c:strRef>
              <c:f>'Tab2'!$M$70</c:f>
              <c:strCache>
                <c:ptCount val="1"/>
                <c:pt idx="0">
                  <c:v>Erstatning</c:v>
                </c:pt>
              </c:strCache>
            </c:strRef>
          </c:tx>
          <c:spPr>
            <a:ln w="50800"/>
          </c:spPr>
          <c:marker>
            <c:symbol val="none"/>
          </c:marker>
          <c:cat>
            <c:numRef>
              <c:f>'Tab2'!$K$103:$K$200</c:f>
              <c:numCache>
                <c:formatCode>General</c:formatCode>
                <c:ptCount val="9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numCache>
            </c:numRef>
          </c:cat>
          <c:val>
            <c:numRef>
              <c:f>'Tab2'!$T$103:$T$200</c:f>
              <c:numCache>
                <c:formatCode>#,##0.0</c:formatCode>
                <c:ptCount val="98"/>
                <c:pt idx="0">
                  <c:v>224.00362573099417</c:v>
                </c:pt>
                <c:pt idx="1">
                  <c:v>278.70057736720554</c:v>
                </c:pt>
                <c:pt idx="2">
                  <c:v>323.91235565819869</c:v>
                </c:pt>
                <c:pt idx="3">
                  <c:v>290.10882016036658</c:v>
                </c:pt>
                <c:pt idx="4">
                  <c:v>282.40514285714283</c:v>
                </c:pt>
                <c:pt idx="5">
                  <c:v>258.03950338600453</c:v>
                </c:pt>
                <c:pt idx="6">
                  <c:v>338.15997745208568</c:v>
                </c:pt>
                <c:pt idx="7">
                  <c:v>167.71399776035832</c:v>
                </c:pt>
                <c:pt idx="8">
                  <c:v>267.54955456570161</c:v>
                </c:pt>
                <c:pt idx="9">
                  <c:v>288.27400881057275</c:v>
                </c:pt>
                <c:pt idx="10">
                  <c:v>327.74403973509936</c:v>
                </c:pt>
                <c:pt idx="11">
                  <c:v>247.47307692307695</c:v>
                </c:pt>
                <c:pt idx="12">
                  <c:v>243.26076923076923</c:v>
                </c:pt>
                <c:pt idx="13">
                  <c:v>292.90926935659763</c:v>
                </c:pt>
                <c:pt idx="14">
                  <c:v>326.71682953311631</c:v>
                </c:pt>
                <c:pt idx="15">
                  <c:v>316.96933045356371</c:v>
                </c:pt>
                <c:pt idx="16">
                  <c:v>268.3767665952891</c:v>
                </c:pt>
                <c:pt idx="17">
                  <c:v>310.46184909670563</c:v>
                </c:pt>
                <c:pt idx="18">
                  <c:v>326.02858660998925</c:v>
                </c:pt>
                <c:pt idx="19">
                  <c:v>298.54619450317153</c:v>
                </c:pt>
                <c:pt idx="20">
                  <c:v>288.62356687898091</c:v>
                </c:pt>
                <c:pt idx="21">
                  <c:v>316.84216614090428</c:v>
                </c:pt>
                <c:pt idx="22">
                  <c:v>334.29403141361257</c:v>
                </c:pt>
                <c:pt idx="23">
                  <c:v>267.26064382139168</c:v>
                </c:pt>
                <c:pt idx="24">
                  <c:v>264.23247687564236</c:v>
                </c:pt>
                <c:pt idx="25">
                  <c:v>314.71586489252809</c:v>
                </c:pt>
                <c:pt idx="26">
                  <c:v>278.56417604913008</c:v>
                </c:pt>
                <c:pt idx="27">
                  <c:v>257.52225609756084</c:v>
                </c:pt>
                <c:pt idx="28">
                  <c:v>255.60181268882178</c:v>
                </c:pt>
                <c:pt idx="29">
                  <c:v>280.39097291875629</c:v>
                </c:pt>
                <c:pt idx="30">
                  <c:v>287.51743486973953</c:v>
                </c:pt>
                <c:pt idx="31">
                  <c:v>279.78172790466726</c:v>
                </c:pt>
                <c:pt idx="32">
                  <c:v>219.79605522682448</c:v>
                </c:pt>
                <c:pt idx="33">
                  <c:v>266.70048923679059</c:v>
                </c:pt>
                <c:pt idx="34">
                  <c:v>306.51061946902666</c:v>
                </c:pt>
                <c:pt idx="35">
                  <c:v>254.22396135265691</c:v>
                </c:pt>
                <c:pt idx="36">
                  <c:v>259.14149139579354</c:v>
                </c:pt>
                <c:pt idx="37">
                  <c:v>240.32397716460517</c:v>
                </c:pt>
                <c:pt idx="38">
                  <c:v>252.0884140550807</c:v>
                </c:pt>
                <c:pt idx="39">
                  <c:v>275.59456928838955</c:v>
                </c:pt>
                <c:pt idx="40">
                  <c:v>207.24437269372692</c:v>
                </c:pt>
                <c:pt idx="41">
                  <c:v>237.70136861313867</c:v>
                </c:pt>
                <c:pt idx="42">
                  <c:v>200.72756706753006</c:v>
                </c:pt>
                <c:pt idx="43">
                  <c:v>325.56255749770008</c:v>
                </c:pt>
                <c:pt idx="44">
                  <c:v>247.87291857273561</c:v>
                </c:pt>
                <c:pt idx="45">
                  <c:v>290.6013636363636</c:v>
                </c:pt>
                <c:pt idx="46">
                  <c:v>230.45666058394164</c:v>
                </c:pt>
                <c:pt idx="47">
                  <c:v>239.26666666666682</c:v>
                </c:pt>
                <c:pt idx="48">
                  <c:v>218.60994764397907</c:v>
                </c:pt>
                <c:pt idx="49">
                  <c:v>247.71219946571682</c:v>
                </c:pt>
                <c:pt idx="50">
                  <c:v>230.98051831992851</c:v>
                </c:pt>
                <c:pt idx="51">
                  <c:v>268.57202486678523</c:v>
                </c:pt>
                <c:pt idx="52">
                  <c:v>217.50808170515094</c:v>
                </c:pt>
                <c:pt idx="53">
                  <c:v>275.73156966490302</c:v>
                </c:pt>
                <c:pt idx="54">
                  <c:v>194.80991150442466</c:v>
                </c:pt>
                <c:pt idx="55">
                  <c:v>195.62289473684223</c:v>
                </c:pt>
                <c:pt idx="56">
                  <c:v>192.28610378188213</c:v>
                </c:pt>
                <c:pt idx="57">
                  <c:v>181.22612847222231</c:v>
                </c:pt>
                <c:pt idx="58">
                  <c:v>181.9782797567332</c:v>
                </c:pt>
                <c:pt idx="59">
                  <c:v>167.58448275862077</c:v>
                </c:pt>
                <c:pt idx="60">
                  <c:v>176.81938250428817</c:v>
                </c:pt>
                <c:pt idx="61">
                  <c:v>204.47913486005089</c:v>
                </c:pt>
                <c:pt idx="62">
                  <c:v>195.0212276214834</c:v>
                </c:pt>
                <c:pt idx="63">
                  <c:v>165.77554621848736</c:v>
                </c:pt>
                <c:pt idx="64">
                  <c:v>195.03880851063832</c:v>
                </c:pt>
                <c:pt idx="65">
                  <c:v>186.31360946745562</c:v>
                </c:pt>
                <c:pt idx="66">
                  <c:v>177.6910865874363</c:v>
                </c:pt>
                <c:pt idx="67">
                  <c:v>161.83211920529811</c:v>
                </c:pt>
                <c:pt idx="68">
                  <c:v>179.80057424118129</c:v>
                </c:pt>
                <c:pt idx="69">
                  <c:v>211.40950819672133</c:v>
                </c:pt>
                <c:pt idx="70">
                  <c:v>207.18497156783098</c:v>
                </c:pt>
                <c:pt idx="71">
                  <c:v>295.97626303127521</c:v>
                </c:pt>
                <c:pt idx="72">
                  <c:v>233.49664000000001</c:v>
                </c:pt>
                <c:pt idx="73">
                  <c:v>256.26547334924425</c:v>
                </c:pt>
                <c:pt idx="74">
                  <c:v>253.05757575757571</c:v>
                </c:pt>
                <c:pt idx="75">
                  <c:v>298.8875197472355</c:v>
                </c:pt>
                <c:pt idx="76">
                  <c:v>258.58888888888896</c:v>
                </c:pt>
                <c:pt idx="77">
                  <c:v>214.1120248254461</c:v>
                </c:pt>
                <c:pt idx="78">
                  <c:v>214.99084507042247</c:v>
                </c:pt>
                <c:pt idx="79">
                  <c:v>217.55426356589146</c:v>
                </c:pt>
                <c:pt idx="80">
                  <c:v>164.55337941628267</c:v>
                </c:pt>
                <c:pt idx="81">
                  <c:v>206.70854961832055</c:v>
                </c:pt>
                <c:pt idx="82">
                  <c:v>176.99667697063364</c:v>
                </c:pt>
                <c:pt idx="83">
                  <c:v>189.98515386957811</c:v>
                </c:pt>
                <c:pt idx="84">
                  <c:v>182.67644238944894</c:v>
                </c:pt>
                <c:pt idx="85">
                  <c:v>191.4806312903645</c:v>
                </c:pt>
                <c:pt idx="86">
                  <c:v>200.1147273342454</c:v>
                </c:pt>
                <c:pt idx="87">
                  <c:v>197.48584669079341</c:v>
                </c:pt>
                <c:pt idx="88">
                  <c:v>172.76965181123882</c:v>
                </c:pt>
                <c:pt idx="89">
                  <c:v>179.57785383467686</c:v>
                </c:pt>
                <c:pt idx="90">
                  <c:v>175.88694138392157</c:v>
                </c:pt>
                <c:pt idx="91">
                  <c:v>182.23016149112533</c:v>
                </c:pt>
                <c:pt idx="92">
                  <c:v>166.50047632241581</c:v>
                </c:pt>
                <c:pt idx="93">
                  <c:v>167.56582878565968</c:v>
                </c:pt>
                <c:pt idx="94">
                  <c:v>176.90262260876108</c:v>
                </c:pt>
                <c:pt idx="95">
                  <c:v>174.14892812337197</c:v>
                </c:pt>
                <c:pt idx="96">
                  <c:v>153.68579954926346</c:v>
                </c:pt>
                <c:pt idx="97">
                  <c:v>165.58699062558827</c:v>
                </c:pt>
              </c:numCache>
            </c:numRef>
          </c:val>
        </c:ser>
        <c:marker val="1"/>
        <c:axId val="54225920"/>
        <c:axId val="54235904"/>
      </c:lineChart>
      <c:lineChart>
        <c:grouping val="standard"/>
        <c:ser>
          <c:idx val="1"/>
          <c:order val="1"/>
          <c:tx>
            <c:strRef>
              <c:f>'Tab2'!$L$70</c:f>
              <c:strCache>
                <c:ptCount val="1"/>
                <c:pt idx="0">
                  <c:v>Antall</c:v>
                </c:pt>
              </c:strCache>
            </c:strRef>
          </c:tx>
          <c:spPr>
            <a:ln w="25400"/>
          </c:spPr>
          <c:marker>
            <c:symbol val="none"/>
          </c:marker>
          <c:val>
            <c:numRef>
              <c:f>'Tab2'!$R$103:$R$200</c:f>
              <c:numCache>
                <c:formatCode>#,##0</c:formatCode>
                <c:ptCount val="98"/>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numCache>
            </c:numRef>
          </c:val>
        </c:ser>
        <c:upDownBars>
          <c:gapWidth val="150"/>
          <c:upBars/>
          <c:downBars/>
        </c:upDownBars>
        <c:marker val="1"/>
        <c:axId val="54240000"/>
        <c:axId val="54237824"/>
      </c:lineChart>
      <c:catAx>
        <c:axId val="54225920"/>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54235904"/>
        <c:crosses val="autoZero"/>
        <c:auto val="1"/>
        <c:lblAlgn val="ctr"/>
        <c:lblOffset val="100"/>
        <c:tickLblSkip val="1"/>
        <c:tickMarkSkip val="4"/>
      </c:catAx>
      <c:valAx>
        <c:axId val="54235904"/>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54225920"/>
        <c:crosses val="autoZero"/>
        <c:crossBetween val="between"/>
      </c:valAx>
      <c:valAx>
        <c:axId val="54237824"/>
        <c:scaling>
          <c:orientation val="minMax"/>
        </c:scaling>
        <c:axPos val="r"/>
        <c:title>
          <c:tx>
            <c:rich>
              <a:bodyPr rot="-5400000" vert="horz"/>
              <a:lstStyle/>
              <a:p>
                <a:pPr>
                  <a:defRPr/>
                </a:pPr>
                <a:r>
                  <a:rPr lang="en-US"/>
                  <a:t>Antall meldte innbrudd/tyveri/ran</a:t>
                </a:r>
              </a:p>
            </c:rich>
          </c:tx>
        </c:title>
        <c:numFmt formatCode="#,##0" sourceLinked="1"/>
        <c:tickLblPos val="nextTo"/>
        <c:crossAx val="54240000"/>
        <c:crosses val="max"/>
        <c:crossBetween val="between"/>
      </c:valAx>
      <c:catAx>
        <c:axId val="54240000"/>
        <c:scaling>
          <c:orientation val="minMax"/>
        </c:scaling>
        <c:delete val="1"/>
        <c:axPos val="b"/>
        <c:tickLblPos val="none"/>
        <c:crossAx val="54237824"/>
        <c:crosses val="autoZero"/>
        <c:lblAlgn val="ctr"/>
        <c:lblOffset val="100"/>
      </c:catAx>
    </c:plotArea>
    <c:legend>
      <c:legendPos val="r"/>
      <c:layout>
        <c:manualLayout>
          <c:xMode val="edge"/>
          <c:yMode val="edge"/>
          <c:x val="0.54813905737861002"/>
          <c:y val="5.4665550527114352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xdr:cNvPicPr>
          <a:picLocks noChangeAspect="1"/>
        </xdr:cNvPicPr>
      </xdr:nvPicPr>
      <xdr:blipFill>
        <a:blip xmlns:r="http://schemas.openxmlformats.org/officeDocument/2006/relationships" r:embed="rId1" cstate="print"/>
        <a:srcRect/>
        <a:stretch>
          <a:fillRect/>
        </a:stretch>
      </xdr:blipFill>
      <xdr:spPr bwMode="auto">
        <a:xfrm>
          <a:off x="0" y="9525"/>
          <a:ext cx="6581775" cy="1138237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xdr:cNvSpPr txBox="1"/>
      </xdr:nvSpPr>
      <xdr:spPr>
        <a:xfrm>
          <a:off x="695325" y="9172575"/>
          <a:ext cx="3492517" cy="5238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2015 </a:t>
          </a:r>
          <a:r>
            <a:rPr lang="nb-NO" sz="1000">
              <a:effectLst/>
              <a:latin typeface="Arial"/>
              <a:ea typeface="ＭＳ 明朝"/>
              <a:cs typeface="Times New Roman"/>
            </a:rPr>
            <a:t>(14. august 2015)</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xdr:cNvSpPr txBox="1"/>
      </xdr:nvSpPr>
      <xdr:spPr>
        <a:xfrm>
          <a:off x="108858" y="771525"/>
          <a:ext cx="2085325"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38100</xdr:rowOff>
    </xdr:from>
    <xdr:to>
      <xdr:col>7</xdr:col>
      <xdr:colOff>457200</xdr:colOff>
      <xdr:row>106</xdr:row>
      <xdr:rowOff>104775</xdr:rowOff>
    </xdr:to>
    <xdr:sp macro="" textlink="">
      <xdr:nvSpPr>
        <xdr:cNvPr id="4" name="TextBox 3"/>
        <xdr:cNvSpPr txBox="1"/>
      </xdr:nvSpPr>
      <xdr:spPr>
        <a:xfrm>
          <a:off x="790575" y="14773275"/>
          <a:ext cx="5400675" cy="2495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latin typeface="Times New Roman" pitchFamily="18" charset="0"/>
              <a:ea typeface="+mn-ea"/>
              <a:cs typeface="Times New Roman" pitchFamily="18" charset="0"/>
            </a:rPr>
            <a:t>1. </a:t>
          </a:r>
          <a:r>
            <a:rPr lang="en-US" sz="1200" b="1" i="0" baseline="0">
              <a:solidFill>
                <a:schemeClr val="dk1"/>
              </a:solidFill>
              <a:latin typeface="Times New Roman" pitchFamily="18" charset="0"/>
              <a:ea typeface="+mn-ea"/>
              <a:cs typeface="Times New Roman" pitchFamily="18" charset="0"/>
            </a:rPr>
            <a:t>HOVEDTREKK – redusert brannerstatning</a:t>
          </a:r>
        </a:p>
        <a:p>
          <a:pPr rtl="0" eaLnBrk="1" fontAlgn="auto" latinLnBrk="0" hangingPunct="1"/>
          <a:endParaRPr lang="en-US" sz="1200" b="0" i="0">
            <a:solidFill>
              <a:schemeClr val="dk1"/>
            </a:solidFill>
            <a:latin typeface="Times New Roman" pitchFamily="18" charset="0"/>
            <a:ea typeface="+mn-ea"/>
            <a:cs typeface="Times New Roman" pitchFamily="18" charset="0"/>
          </a:endParaRPr>
        </a:p>
        <a:p>
          <a:pPr rtl="0"/>
          <a:r>
            <a:rPr lang="en-US" sz="1200" b="0" i="0">
              <a:solidFill>
                <a:schemeClr val="dk1"/>
              </a:solidFill>
              <a:latin typeface="Times New Roman" pitchFamily="18" charset="0"/>
              <a:ea typeface="+mn-ea"/>
              <a:cs typeface="Times New Roman" pitchFamily="18" charset="0"/>
            </a:rPr>
            <a:t>Erstatningene for landbasert forsikring totalt har økt med rundt 3 prosent fra 1. halvår i fjor. Brannerstatningene på privat og næring samlet er på 2,5 milliarder kr hittil i år og dette er en reduksjon på 6 prosent fra samme tid i fjor. Men i fjor var det to større branner i Flatanger og Lærdal som til sammen ble på nesten 250 mill kr. Antall branner derimot øker med 15 prosent fra i fjor, noe som skyldes mange skader etter lynnedslag hittil i år. I 2014 var det også et ekstraordinært år med mange skader etter lynnedslag; men da særlig i 3. kvartal.</a:t>
          </a:r>
        </a:p>
        <a:p>
          <a:pPr rtl="0"/>
          <a:endParaRPr lang="en-US" sz="1200" b="0" i="0">
            <a:solidFill>
              <a:schemeClr val="dk1"/>
            </a:solidFill>
            <a:latin typeface="Times New Roman" pitchFamily="18" charset="0"/>
            <a:ea typeface="+mn-ea"/>
            <a:cs typeface="Times New Roman" pitchFamily="18" charset="0"/>
          </a:endParaRPr>
        </a:p>
        <a:p>
          <a:pPr rtl="0"/>
          <a:r>
            <a:rPr lang="en-US" sz="1200" b="0" i="0">
              <a:solidFill>
                <a:schemeClr val="dk1"/>
              </a:solidFill>
              <a:latin typeface="Times New Roman" pitchFamily="18" charset="0"/>
              <a:ea typeface="+mn-ea"/>
              <a:cs typeface="Times New Roman" pitchFamily="18" charset="0"/>
            </a:rPr>
            <a:t>Erstatning etter vannskader økte med 5 prosent fra samme periode i fjor, og er på 1,7 milliarder kr, hvor næring har den største økningen, mens det er en svak reduksjon på privat.</a:t>
          </a:r>
          <a:endParaRPr lang="nb-NO" sz="1200">
            <a:latin typeface="Times New Roman" pitchFamily="18" charset="0"/>
            <a:cs typeface="Times New Roman" pitchFamily="18" charset="0"/>
          </a:endParaRPr>
        </a:p>
      </xdr:txBody>
    </xdr:sp>
    <xdr:clientData/>
  </xdr:twoCellAnchor>
  <xdr:twoCellAnchor>
    <xdr:from>
      <xdr:col>1</xdr:col>
      <xdr:colOff>38100</xdr:colOff>
      <xdr:row>107</xdr:row>
      <xdr:rowOff>85725</xdr:rowOff>
    </xdr:from>
    <xdr:to>
      <xdr:col>7</xdr:col>
      <xdr:colOff>28575</xdr:colOff>
      <xdr:row>118</xdr:row>
      <xdr:rowOff>123825</xdr:rowOff>
    </xdr:to>
    <xdr:sp macro="" textlink="">
      <xdr:nvSpPr>
        <xdr:cNvPr id="3309" name="Text Box 3"/>
        <xdr:cNvSpPr txBox="1">
          <a:spLocks noChangeArrowheads="1"/>
        </xdr:cNvSpPr>
      </xdr:nvSpPr>
      <xdr:spPr bwMode="auto">
        <a:xfrm>
          <a:off x="790575" y="17411700"/>
          <a:ext cx="4972050" cy="1819275"/>
        </a:xfrm>
        <a:prstGeom prst="rect">
          <a:avLst/>
        </a:prstGeom>
        <a:solidFill>
          <a:srgbClr val="FFFFFF"/>
        </a:solidFill>
        <a:ln w="9525">
          <a:noFill/>
          <a:miter lim="800000"/>
          <a:headEnd/>
          <a:tailEnd/>
        </a:ln>
      </xdr:spPr>
      <xdr:txBody>
        <a:bodyPr/>
        <a:lstStyle/>
        <a:p>
          <a:pPr rtl="0"/>
          <a:r>
            <a:rPr lang="en-US" sz="1100" b="1" i="0">
              <a:latin typeface="Times New Roman" pitchFamily="18" charset="0"/>
              <a:ea typeface="+mn-ea"/>
              <a:cs typeface="Times New Roman" pitchFamily="18" charset="0"/>
            </a:rPr>
            <a:t>Motorvogn – krevende 1. kvartal, men bedret 2. kvartal</a:t>
          </a:r>
          <a:endParaRPr lang="nb-NO">
            <a:latin typeface="Times New Roman" pitchFamily="18" charset="0"/>
            <a:cs typeface="Times New Roman" pitchFamily="18" charset="0"/>
          </a:endParaRPr>
        </a:p>
        <a:p>
          <a:pPr fontAlgn="base"/>
          <a:r>
            <a:rPr lang="en-US" sz="1100" b="0" i="0">
              <a:latin typeface="Times New Roman" pitchFamily="18" charset="0"/>
              <a:ea typeface="+mn-ea"/>
              <a:cs typeface="Times New Roman" pitchFamily="18" charset="0"/>
            </a:rPr>
            <a:t>Antall skader innen motorvognforsikringer økte med 3,5 prosent fra i fjor og erstatningene økte med nesten 2 prosent. På tyveri av og fra motorkjøretøy er det også stor reduksjon – totalt ble 2 100 kjøretøy stjålet første halvår i år med en snitterstatning på 39 000 kr per kjøretøy. For ti år siden var det drøye 5 000 kjøretøy som ble stjålet i første halvår. Personskadene var nesten 9 prosent færre enn i fjor, og erstatningene var 6 prosent lavere; men en effekt av økt kapitaliseringsrente kan bidra til økt snitterstatning per skadelidt.</a:t>
          </a:r>
          <a:endParaRPr lang="nb-NO" sz="1100" b="0" i="0" baseline="0">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12</xdr:row>
      <xdr:rowOff>77106</xdr:rowOff>
    </xdr:from>
    <xdr:to>
      <xdr:col>1</xdr:col>
      <xdr:colOff>542926</xdr:colOff>
      <xdr:row>44</xdr:row>
      <xdr:rowOff>171457</xdr:rowOff>
    </xdr:to>
    <xdr:sp macro="" textlink="">
      <xdr:nvSpPr>
        <xdr:cNvPr id="5121" name="Text Box 1"/>
        <xdr:cNvSpPr txBox="1">
          <a:spLocks noChangeArrowheads="1"/>
        </xdr:cNvSpPr>
      </xdr:nvSpPr>
      <xdr:spPr bwMode="auto">
        <a:xfrm>
          <a:off x="87951" y="2134506"/>
          <a:ext cx="2264725" cy="6190351"/>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Brann-kombinert privatmarkedet – erstatningsreduksjon</a:t>
          </a:r>
          <a:endParaRPr lang="nb-NO" sz="1100">
            <a:latin typeface="Times New Roman" pitchFamily="18" charset="0"/>
            <a:ea typeface="+mn-ea"/>
            <a:cs typeface="Times New Roman" pitchFamily="18" charset="0"/>
          </a:endParaRPr>
        </a:p>
        <a:p>
          <a:pPr rtl="0" fontAlgn="base"/>
          <a:r>
            <a:rPr lang="en-US" sz="1100" b="0" i="0">
              <a:latin typeface="Times New Roman" pitchFamily="18" charset="0"/>
              <a:ea typeface="+mn-ea"/>
              <a:cs typeface="Times New Roman" pitchFamily="18" charset="0"/>
            </a:rPr>
            <a:t>Totalt ble det erstattet skader på private bygninger og innbo med 3,3 milliarder kr hittil i år, noe som er en reduksjon på nesten 3 prosent fra samme periode i fjor. Antall meldte brannskader økte med 14 prosent fra samme periode i fjor mens brannerstatningene ble redusert med 9 prosent. De mange brannene hittil i år skyldes skader etter lynnedslag. Mens det i fjor i januar var to store branner i Lærdal og Flatanger som forklarer mye av erstatningsreduksjonen hittil i år. Første halvår i fjor var det meldt en del tyveri, innbrudd og ran, mens det hittil i år igjen er en reduksjon med over 12 prosent. Antall og erstatning etter vannskader er også noe lavere enn i fjor.</a:t>
          </a:r>
          <a:endParaRPr lang="nb-NO" sz="1100" b="0" i="0" baseline="0">
            <a:latin typeface="Times New Roman" pitchFamily="18" charset="0"/>
            <a:ea typeface="+mn-ea"/>
            <a:cs typeface="Times New Roman" pitchFamily="18" charset="0"/>
          </a:endParaRPr>
        </a:p>
        <a:p>
          <a:pPr fontAlgn="base"/>
          <a:endParaRPr lang="nb-NO" sz="1100" b="1" i="0" baseline="0">
            <a:latin typeface="Times New Roman" pitchFamily="18" charset="0"/>
            <a:ea typeface="+mn-ea"/>
            <a:cs typeface="Times New Roman" pitchFamily="18" charset="0"/>
          </a:endParaRPr>
        </a:p>
        <a:p>
          <a:pPr fontAlgn="base"/>
          <a:r>
            <a:rPr lang="nb-NO" sz="1100" b="1" i="0" baseline="0">
              <a:latin typeface="Times New Roman" pitchFamily="18" charset="0"/>
              <a:ea typeface="+mn-ea"/>
              <a:cs typeface="Times New Roman" pitchFamily="18" charset="0"/>
            </a:rPr>
            <a:t>Brann-kombinert næring – økt erstatning etter vannskader</a:t>
          </a:r>
        </a:p>
        <a:p>
          <a:pPr fontAlgn="base"/>
          <a:r>
            <a:rPr lang="nb-NO" sz="1100" b="0" i="0" baseline="0">
              <a:latin typeface="Times New Roman" pitchFamily="18" charset="0"/>
              <a:ea typeface="+mn-ea"/>
              <a:cs typeface="Times New Roman" pitchFamily="18" charset="0"/>
            </a:rPr>
            <a:t>På næringsrelaterte bransjer er totale erstatninger på 2,7 milliarder hittil i år, noe som er en økning på drøye 12 prosent fra i fjor. Brannerstatningene er redusert fra i fjor med 1,5 prosent, mens økningen skyldes vannskader, kasko og øvrige typer. Erstatning etter innbrudd, tyveri og ran utgjør bare 94 mill kr og her er det en liten økning fra i fjor.</a:t>
          </a:r>
          <a:endParaRPr lang="nb-NO" sz="1100">
            <a:latin typeface="Times New Roman" pitchFamily="18" charset="0"/>
            <a:ea typeface="+mn-ea"/>
            <a:cs typeface="Times New Roman" pitchFamily="18" charset="0"/>
          </a:endParaRPr>
        </a:p>
      </xdr:txBody>
    </xdr:sp>
    <xdr:clientData/>
  </xdr:twoCellAnchor>
  <xdr:twoCellAnchor>
    <xdr:from>
      <xdr:col>2</xdr:col>
      <xdr:colOff>400050</xdr:colOff>
      <xdr:row>12</xdr:row>
      <xdr:rowOff>76200</xdr:rowOff>
    </xdr:from>
    <xdr:to>
      <xdr:col>6</xdr:col>
      <xdr:colOff>395305</xdr:colOff>
      <xdr:row>44</xdr:row>
      <xdr:rowOff>171450</xdr:rowOff>
    </xdr:to>
    <xdr:sp macro="" textlink="">
      <xdr:nvSpPr>
        <xdr:cNvPr id="5122" name="Text Box 2"/>
        <xdr:cNvSpPr txBox="1">
          <a:spLocks noChangeArrowheads="1"/>
        </xdr:cNvSpPr>
      </xdr:nvSpPr>
      <xdr:spPr bwMode="auto">
        <a:xfrm>
          <a:off x="2924175" y="2133600"/>
          <a:ext cx="2452705" cy="6191250"/>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Reiseforsikring – færre reisesykdomskader</a:t>
          </a:r>
          <a:endParaRPr lang="nb-NO" sz="1100">
            <a:latin typeface="Times New Roman" pitchFamily="18" charset="0"/>
            <a:ea typeface="+mn-ea"/>
            <a:cs typeface="Times New Roman" pitchFamily="18" charset="0"/>
          </a:endParaRPr>
        </a:p>
        <a:p>
          <a:r>
            <a:rPr lang="en-US" sz="1100" b="0" i="0">
              <a:latin typeface="Times New Roman" pitchFamily="18" charset="0"/>
              <a:ea typeface="+mn-ea"/>
              <a:cs typeface="Times New Roman" pitchFamily="18" charset="0"/>
            </a:rPr>
            <a:t>Hittil i år er økningen på 8 prosent i antall meldte skader totalt på reise, og erstatningene økte med 3 prosent. Erstatningene første halvår i år har for første gang oversteget milliarden (1,004 milliarder kr), noe som er mer enn en fordobling i nominelle kr på 10 år. Etter mange år med økning på reisesykdom, er det nå en reduksjon både i antall og erstatning, mens erstatning etter avbestilling av reisen økte mest fra i fjor til i år. Reiseulykke viser også en stor økning fra i fjor både i antall og erstatning – hele 8 300 skader er meldt hittil i år, mot 5 500 til samme tid i fjor.</a:t>
          </a:r>
        </a:p>
        <a:p>
          <a:endParaRPr lang="nb-NO">
            <a:latin typeface="Times New Roman" pitchFamily="18" charset="0"/>
            <a:cs typeface="Times New Roman" pitchFamily="18" charset="0"/>
          </a:endParaRPr>
        </a:p>
        <a:p>
          <a:pPr rtl="0" fontAlgn="base"/>
          <a:endParaRPr lang="nb-NO" sz="1100" b="1" i="0" baseline="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 – mange skader etter stormene Nina og Ole i januar – kald sommer hittil</a:t>
          </a:r>
          <a:endParaRPr lang="nb-NO">
            <a:latin typeface="Times New Roman" pitchFamily="18" charset="0"/>
            <a:cs typeface="Times New Roman" pitchFamily="18" charset="0"/>
          </a:endParaRPr>
        </a:p>
        <a:p>
          <a:pPr rtl="0"/>
          <a:r>
            <a:rPr lang="nb-NO" sz="1100" b="0" i="0" baseline="0">
              <a:latin typeface="Times New Roman" pitchFamily="18" charset="0"/>
              <a:ea typeface="+mn-ea"/>
              <a:cs typeface="Times New Roman" pitchFamily="18" charset="0"/>
            </a:rPr>
            <a:t>Hittil i år er det meldt nesten 5 000 skader på båt som er en økning fra i fjor på nesten 17 prosent, og det er nesten 2 000 flere skader enn samme periode i 2013. Stormene i januar i år forklarer mye av økningen, siden 2. kvartal isolert i år har noe færre skader enn samme periode i fjor - hvor sommeren tilsa mer båtliv enn så langt i år. Samlet erstatning hittil i år er på 234 mill kr og snitterstatningen per skade er på rundt 47 000 kr. Skader etter brann er de dyreste å erstatte, mens ansvarsskadene er de laveste, men det er bare meldt 122 ansvarsskader hittil i år og 188 brannskader.</a:t>
          </a:r>
          <a:endParaRPr lang="nb-NO">
            <a:latin typeface="Times New Roman" pitchFamily="18" charset="0"/>
            <a:cs typeface="Times New Roman" pitchFamily="18" charset="0"/>
          </a:endParaRPr>
        </a:p>
      </xdr:txBody>
    </xdr:sp>
    <xdr:clientData/>
  </xdr:twoCellAnchor>
  <xdr:twoCellAnchor>
    <xdr:from>
      <xdr:col>0</xdr:col>
      <xdr:colOff>0</xdr:colOff>
      <xdr:row>2</xdr:row>
      <xdr:rowOff>38100</xdr:rowOff>
    </xdr:from>
    <xdr:to>
      <xdr:col>6</xdr:col>
      <xdr:colOff>457200</xdr:colOff>
      <xdr:row>10</xdr:row>
      <xdr:rowOff>114300</xdr:rowOff>
    </xdr:to>
    <xdr:sp macro="" textlink="">
      <xdr:nvSpPr>
        <xdr:cNvPr id="4" name="TextBox 3"/>
        <xdr:cNvSpPr txBox="1"/>
      </xdr:nvSpPr>
      <xdr:spPr>
        <a:xfrm>
          <a:off x="0" y="304800"/>
          <a:ext cx="5438775"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300" u="none">
              <a:solidFill>
                <a:schemeClr val="dk1"/>
              </a:solidFill>
              <a:latin typeface="Times New Roman" pitchFamily="18" charset="0"/>
              <a:ea typeface="+mn-ea"/>
              <a:cs typeface="Times New Roman" pitchFamily="18" charset="0"/>
            </a:rPr>
            <a:t>- Behandlingsforsikring, Kritisk sykdom og Barneforsikring: Skadetall for disse produktene er inkludert i skadestatistikken fra og med 4. kvartal 2013, men sammenlignbare tall for tidligere kvartaler finnes ikke.</a:t>
          </a:r>
        </a:p>
        <a:p>
          <a:pPr marL="0" marR="0" indent="0" defTabSz="914400" eaLnBrk="1" fontAlgn="auto" latinLnBrk="0" hangingPunct="1">
            <a:lnSpc>
              <a:spcPct val="100000"/>
            </a:lnSpc>
            <a:spcBef>
              <a:spcPts val="0"/>
            </a:spcBef>
            <a:spcAft>
              <a:spcPts val="0"/>
            </a:spcAft>
            <a:buClrTx/>
            <a:buSzTx/>
            <a:buFontTx/>
            <a:buNone/>
            <a:tabLst/>
            <a:defRPr/>
          </a:pPr>
          <a:endParaRPr lang="nb-NO" sz="1300" u="none">
            <a:solidFill>
              <a:schemeClr val="dk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1300" u="none">
              <a:solidFill>
                <a:schemeClr val="dk1"/>
              </a:solidFill>
              <a:latin typeface="Times New Roman" pitchFamily="18" charset="0"/>
              <a:ea typeface="+mn-ea"/>
              <a:cs typeface="Times New Roman" pitchFamily="18" charset="0"/>
            </a:rPr>
            <a:t>- Fordelingen mellom motorvogn privat og næring i tabellene 0.1 og 0.2 er fra og med 3. kvartal 2014 basert på et riktigere datagrunnlag, noe som gir merkbare utslag i statistikken.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algn="l" rtl="0">
            <a:defRPr sz="1000"/>
          </a:pPr>
          <a:r>
            <a:rPr lang="en-US" sz="1050" b="0" i="0" strike="noStrike">
              <a:solidFill>
                <a:srgbClr val="000000"/>
              </a:solidFill>
              <a:latin typeface="Times New Roman" pitchFamily="18" charset="0"/>
              <a:cs typeface="Times New Roman" pitchFamily="18" charset="0"/>
            </a:rPr>
            <a:t>     Vardia</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pageSetUpPr fitToPage="1"/>
  </sheetPr>
  <dimension ref="A5:J57"/>
  <sheetViews>
    <sheetView showGridLines="0" showRowColHeaders="0" zoomScale="70" zoomScaleNormal="70" zoomScaleSheetLayoutView="100" workbookViewId="0"/>
  </sheetViews>
  <sheetFormatPr defaultColWidth="11.42578125" defaultRowHeight="12.75"/>
  <cols>
    <col min="1" max="1" width="16.28515625" style="100" customWidth="1"/>
    <col min="2" max="4" width="11.42578125" style="100"/>
    <col min="5" max="5" width="14.140625" style="100" bestFit="1" customWidth="1"/>
    <col min="6" max="7" width="11.42578125" style="100"/>
    <col min="8" max="8" width="13.42578125" style="100" customWidth="1"/>
    <col min="9" max="9" width="11.42578125" style="100"/>
    <col min="10" max="10" width="13.42578125" style="100" bestFit="1" customWidth="1"/>
    <col min="11" max="256" width="11.42578125" style="100"/>
    <col min="257" max="257" width="16.28515625" style="100" customWidth="1"/>
    <col min="258" max="260" width="11.42578125" style="100"/>
    <col min="261" max="261" width="14.140625" style="100" bestFit="1" customWidth="1"/>
    <col min="262" max="263" width="11.42578125" style="100"/>
    <col min="264" max="264" width="13.42578125" style="100" customWidth="1"/>
    <col min="265" max="265" width="11.42578125" style="100"/>
    <col min="266" max="266" width="13.42578125" style="100" bestFit="1" customWidth="1"/>
    <col min="267" max="512" width="11.42578125" style="100"/>
    <col min="513" max="513" width="16.28515625" style="100" customWidth="1"/>
    <col min="514" max="516" width="11.42578125" style="100"/>
    <col min="517" max="517" width="14.140625" style="100" bestFit="1" customWidth="1"/>
    <col min="518" max="519" width="11.42578125" style="100"/>
    <col min="520" max="520" width="13.42578125" style="100" customWidth="1"/>
    <col min="521" max="521" width="11.42578125" style="100"/>
    <col min="522" max="522" width="13.42578125" style="100" bestFit="1" customWidth="1"/>
    <col min="523" max="768" width="11.42578125" style="100"/>
    <col min="769" max="769" width="16.28515625" style="100" customWidth="1"/>
    <col min="770" max="772" width="11.42578125" style="100"/>
    <col min="773" max="773" width="14.140625" style="100" bestFit="1" customWidth="1"/>
    <col min="774" max="775" width="11.42578125" style="100"/>
    <col min="776" max="776" width="13.42578125" style="100" customWidth="1"/>
    <col min="777" max="777" width="11.42578125" style="100"/>
    <col min="778" max="778" width="13.42578125" style="100" bestFit="1" customWidth="1"/>
    <col min="779" max="1024" width="11.42578125" style="100"/>
    <col min="1025" max="1025" width="16.28515625" style="100" customWidth="1"/>
    <col min="1026" max="1028" width="11.42578125" style="100"/>
    <col min="1029" max="1029" width="14.140625" style="100" bestFit="1" customWidth="1"/>
    <col min="1030" max="1031" width="11.42578125" style="100"/>
    <col min="1032" max="1032" width="13.42578125" style="100" customWidth="1"/>
    <col min="1033" max="1033" width="11.42578125" style="100"/>
    <col min="1034" max="1034" width="13.42578125" style="100" bestFit="1" customWidth="1"/>
    <col min="1035" max="1280" width="11.42578125" style="100"/>
    <col min="1281" max="1281" width="16.28515625" style="100" customWidth="1"/>
    <col min="1282" max="1284" width="11.42578125" style="100"/>
    <col min="1285" max="1285" width="14.140625" style="100" bestFit="1" customWidth="1"/>
    <col min="1286" max="1287" width="11.42578125" style="100"/>
    <col min="1288" max="1288" width="13.42578125" style="100" customWidth="1"/>
    <col min="1289" max="1289" width="11.42578125" style="100"/>
    <col min="1290" max="1290" width="13.42578125" style="100" bestFit="1" customWidth="1"/>
    <col min="1291" max="1536" width="11.42578125" style="100"/>
    <col min="1537" max="1537" width="16.28515625" style="100" customWidth="1"/>
    <col min="1538" max="1540" width="11.42578125" style="100"/>
    <col min="1541" max="1541" width="14.140625" style="100" bestFit="1" customWidth="1"/>
    <col min="1542" max="1543" width="11.42578125" style="100"/>
    <col min="1544" max="1544" width="13.42578125" style="100" customWidth="1"/>
    <col min="1545" max="1545" width="11.42578125" style="100"/>
    <col min="1546" max="1546" width="13.42578125" style="100" bestFit="1" customWidth="1"/>
    <col min="1547" max="1792" width="11.42578125" style="100"/>
    <col min="1793" max="1793" width="16.28515625" style="100" customWidth="1"/>
    <col min="1794" max="1796" width="11.42578125" style="100"/>
    <col min="1797" max="1797" width="14.140625" style="100" bestFit="1" customWidth="1"/>
    <col min="1798" max="1799" width="11.42578125" style="100"/>
    <col min="1800" max="1800" width="13.42578125" style="100" customWidth="1"/>
    <col min="1801" max="1801" width="11.42578125" style="100"/>
    <col min="1802" max="1802" width="13.42578125" style="100" bestFit="1" customWidth="1"/>
    <col min="1803" max="2048" width="11.42578125" style="100"/>
    <col min="2049" max="2049" width="16.28515625" style="100" customWidth="1"/>
    <col min="2050" max="2052" width="11.42578125" style="100"/>
    <col min="2053" max="2053" width="14.140625" style="100" bestFit="1" customWidth="1"/>
    <col min="2054" max="2055" width="11.42578125" style="100"/>
    <col min="2056" max="2056" width="13.42578125" style="100" customWidth="1"/>
    <col min="2057" max="2057" width="11.42578125" style="100"/>
    <col min="2058" max="2058" width="13.42578125" style="100" bestFit="1" customWidth="1"/>
    <col min="2059" max="2304" width="11.42578125" style="100"/>
    <col min="2305" max="2305" width="16.28515625" style="100" customWidth="1"/>
    <col min="2306" max="2308" width="11.42578125" style="100"/>
    <col min="2309" max="2309" width="14.140625" style="100" bestFit="1" customWidth="1"/>
    <col min="2310" max="2311" width="11.42578125" style="100"/>
    <col min="2312" max="2312" width="13.42578125" style="100" customWidth="1"/>
    <col min="2313" max="2313" width="11.42578125" style="100"/>
    <col min="2314" max="2314" width="13.42578125" style="100" bestFit="1" customWidth="1"/>
    <col min="2315" max="2560" width="11.42578125" style="100"/>
    <col min="2561" max="2561" width="16.28515625" style="100" customWidth="1"/>
    <col min="2562" max="2564" width="11.42578125" style="100"/>
    <col min="2565" max="2565" width="14.140625" style="100" bestFit="1" customWidth="1"/>
    <col min="2566" max="2567" width="11.42578125" style="100"/>
    <col min="2568" max="2568" width="13.42578125" style="100" customWidth="1"/>
    <col min="2569" max="2569" width="11.42578125" style="100"/>
    <col min="2570" max="2570" width="13.42578125" style="100" bestFit="1" customWidth="1"/>
    <col min="2571" max="2816" width="11.42578125" style="100"/>
    <col min="2817" max="2817" width="16.28515625" style="100" customWidth="1"/>
    <col min="2818" max="2820" width="11.42578125" style="100"/>
    <col min="2821" max="2821" width="14.140625" style="100" bestFit="1" customWidth="1"/>
    <col min="2822" max="2823" width="11.42578125" style="100"/>
    <col min="2824" max="2824" width="13.42578125" style="100" customWidth="1"/>
    <col min="2825" max="2825" width="11.42578125" style="100"/>
    <col min="2826" max="2826" width="13.42578125" style="100" bestFit="1" customWidth="1"/>
    <col min="2827" max="3072" width="11.42578125" style="100"/>
    <col min="3073" max="3073" width="16.28515625" style="100" customWidth="1"/>
    <col min="3074" max="3076" width="11.42578125" style="100"/>
    <col min="3077" max="3077" width="14.140625" style="100" bestFit="1" customWidth="1"/>
    <col min="3078" max="3079" width="11.42578125" style="100"/>
    <col min="3080" max="3080" width="13.42578125" style="100" customWidth="1"/>
    <col min="3081" max="3081" width="11.42578125" style="100"/>
    <col min="3082" max="3082" width="13.42578125" style="100" bestFit="1" customWidth="1"/>
    <col min="3083" max="3328" width="11.42578125" style="100"/>
    <col min="3329" max="3329" width="16.28515625" style="100" customWidth="1"/>
    <col min="3330" max="3332" width="11.42578125" style="100"/>
    <col min="3333" max="3333" width="14.140625" style="100" bestFit="1" customWidth="1"/>
    <col min="3334" max="3335" width="11.42578125" style="100"/>
    <col min="3336" max="3336" width="13.42578125" style="100" customWidth="1"/>
    <col min="3337" max="3337" width="11.42578125" style="100"/>
    <col min="3338" max="3338" width="13.42578125" style="100" bestFit="1" customWidth="1"/>
    <col min="3339" max="3584" width="11.42578125" style="100"/>
    <col min="3585" max="3585" width="16.28515625" style="100" customWidth="1"/>
    <col min="3586" max="3588" width="11.42578125" style="100"/>
    <col min="3589" max="3589" width="14.140625" style="100" bestFit="1" customWidth="1"/>
    <col min="3590" max="3591" width="11.42578125" style="100"/>
    <col min="3592" max="3592" width="13.42578125" style="100" customWidth="1"/>
    <col min="3593" max="3593" width="11.42578125" style="100"/>
    <col min="3594" max="3594" width="13.42578125" style="100" bestFit="1" customWidth="1"/>
    <col min="3595" max="3840" width="11.42578125" style="100"/>
    <col min="3841" max="3841" width="16.28515625" style="100" customWidth="1"/>
    <col min="3842" max="3844" width="11.42578125" style="100"/>
    <col min="3845" max="3845" width="14.140625" style="100" bestFit="1" customWidth="1"/>
    <col min="3846" max="3847" width="11.42578125" style="100"/>
    <col min="3848" max="3848" width="13.42578125" style="100" customWidth="1"/>
    <col min="3849" max="3849" width="11.42578125" style="100"/>
    <col min="3850" max="3850" width="13.42578125" style="100" bestFit="1" customWidth="1"/>
    <col min="3851" max="4096" width="11.42578125" style="100"/>
    <col min="4097" max="4097" width="16.28515625" style="100" customWidth="1"/>
    <col min="4098" max="4100" width="11.42578125" style="100"/>
    <col min="4101" max="4101" width="14.140625" style="100" bestFit="1" customWidth="1"/>
    <col min="4102" max="4103" width="11.42578125" style="100"/>
    <col min="4104" max="4104" width="13.42578125" style="100" customWidth="1"/>
    <col min="4105" max="4105" width="11.42578125" style="100"/>
    <col min="4106" max="4106" width="13.42578125" style="100" bestFit="1" customWidth="1"/>
    <col min="4107" max="4352" width="11.42578125" style="100"/>
    <col min="4353" max="4353" width="16.28515625" style="100" customWidth="1"/>
    <col min="4354" max="4356" width="11.42578125" style="100"/>
    <col min="4357" max="4357" width="14.140625" style="100" bestFit="1" customWidth="1"/>
    <col min="4358" max="4359" width="11.42578125" style="100"/>
    <col min="4360" max="4360" width="13.42578125" style="100" customWidth="1"/>
    <col min="4361" max="4361" width="11.42578125" style="100"/>
    <col min="4362" max="4362" width="13.42578125" style="100" bestFit="1" customWidth="1"/>
    <col min="4363" max="4608" width="11.42578125" style="100"/>
    <col min="4609" max="4609" width="16.28515625" style="100" customWidth="1"/>
    <col min="4610" max="4612" width="11.42578125" style="100"/>
    <col min="4613" max="4613" width="14.140625" style="100" bestFit="1" customWidth="1"/>
    <col min="4614" max="4615" width="11.42578125" style="100"/>
    <col min="4616" max="4616" width="13.42578125" style="100" customWidth="1"/>
    <col min="4617" max="4617" width="11.42578125" style="100"/>
    <col min="4618" max="4618" width="13.42578125" style="100" bestFit="1" customWidth="1"/>
    <col min="4619" max="4864" width="11.42578125" style="100"/>
    <col min="4865" max="4865" width="16.28515625" style="100" customWidth="1"/>
    <col min="4866" max="4868" width="11.42578125" style="100"/>
    <col min="4869" max="4869" width="14.140625" style="100" bestFit="1" customWidth="1"/>
    <col min="4870" max="4871" width="11.42578125" style="100"/>
    <col min="4872" max="4872" width="13.42578125" style="100" customWidth="1"/>
    <col min="4873" max="4873" width="11.42578125" style="100"/>
    <col min="4874" max="4874" width="13.42578125" style="100" bestFit="1" customWidth="1"/>
    <col min="4875" max="5120" width="11.42578125" style="100"/>
    <col min="5121" max="5121" width="16.28515625" style="100" customWidth="1"/>
    <col min="5122" max="5124" width="11.42578125" style="100"/>
    <col min="5125" max="5125" width="14.140625" style="100" bestFit="1" customWidth="1"/>
    <col min="5126" max="5127" width="11.42578125" style="100"/>
    <col min="5128" max="5128" width="13.42578125" style="100" customWidth="1"/>
    <col min="5129" max="5129" width="11.42578125" style="100"/>
    <col min="5130" max="5130" width="13.42578125" style="100" bestFit="1" customWidth="1"/>
    <col min="5131" max="5376" width="11.42578125" style="100"/>
    <col min="5377" max="5377" width="16.28515625" style="100" customWidth="1"/>
    <col min="5378" max="5380" width="11.42578125" style="100"/>
    <col min="5381" max="5381" width="14.140625" style="100" bestFit="1" customWidth="1"/>
    <col min="5382" max="5383" width="11.42578125" style="100"/>
    <col min="5384" max="5384" width="13.42578125" style="100" customWidth="1"/>
    <col min="5385" max="5385" width="11.42578125" style="100"/>
    <col min="5386" max="5386" width="13.42578125" style="100" bestFit="1" customWidth="1"/>
    <col min="5387" max="5632" width="11.42578125" style="100"/>
    <col min="5633" max="5633" width="16.28515625" style="100" customWidth="1"/>
    <col min="5634" max="5636" width="11.42578125" style="100"/>
    <col min="5637" max="5637" width="14.140625" style="100" bestFit="1" customWidth="1"/>
    <col min="5638" max="5639" width="11.42578125" style="100"/>
    <col min="5640" max="5640" width="13.42578125" style="100" customWidth="1"/>
    <col min="5641" max="5641" width="11.42578125" style="100"/>
    <col min="5642" max="5642" width="13.42578125" style="100" bestFit="1" customWidth="1"/>
    <col min="5643" max="5888" width="11.42578125" style="100"/>
    <col min="5889" max="5889" width="16.28515625" style="100" customWidth="1"/>
    <col min="5890" max="5892" width="11.42578125" style="100"/>
    <col min="5893" max="5893" width="14.140625" style="100" bestFit="1" customWidth="1"/>
    <col min="5894" max="5895" width="11.42578125" style="100"/>
    <col min="5896" max="5896" width="13.42578125" style="100" customWidth="1"/>
    <col min="5897" max="5897" width="11.42578125" style="100"/>
    <col min="5898" max="5898" width="13.42578125" style="100" bestFit="1" customWidth="1"/>
    <col min="5899" max="6144" width="11.42578125" style="100"/>
    <col min="6145" max="6145" width="16.28515625" style="100" customWidth="1"/>
    <col min="6146" max="6148" width="11.42578125" style="100"/>
    <col min="6149" max="6149" width="14.140625" style="100" bestFit="1" customWidth="1"/>
    <col min="6150" max="6151" width="11.42578125" style="100"/>
    <col min="6152" max="6152" width="13.42578125" style="100" customWidth="1"/>
    <col min="6153" max="6153" width="11.42578125" style="100"/>
    <col min="6154" max="6154" width="13.42578125" style="100" bestFit="1" customWidth="1"/>
    <col min="6155" max="6400" width="11.42578125" style="100"/>
    <col min="6401" max="6401" width="16.28515625" style="100" customWidth="1"/>
    <col min="6402" max="6404" width="11.42578125" style="100"/>
    <col min="6405" max="6405" width="14.140625" style="100" bestFit="1" customWidth="1"/>
    <col min="6406" max="6407" width="11.42578125" style="100"/>
    <col min="6408" max="6408" width="13.42578125" style="100" customWidth="1"/>
    <col min="6409" max="6409" width="11.42578125" style="100"/>
    <col min="6410" max="6410" width="13.42578125" style="100" bestFit="1" customWidth="1"/>
    <col min="6411" max="6656" width="11.42578125" style="100"/>
    <col min="6657" max="6657" width="16.28515625" style="100" customWidth="1"/>
    <col min="6658" max="6660" width="11.42578125" style="100"/>
    <col min="6661" max="6661" width="14.140625" style="100" bestFit="1" customWidth="1"/>
    <col min="6662" max="6663" width="11.42578125" style="100"/>
    <col min="6664" max="6664" width="13.42578125" style="100" customWidth="1"/>
    <col min="6665" max="6665" width="11.42578125" style="100"/>
    <col min="6666" max="6666" width="13.42578125" style="100" bestFit="1" customWidth="1"/>
    <col min="6667" max="6912" width="11.42578125" style="100"/>
    <col min="6913" max="6913" width="16.28515625" style="100" customWidth="1"/>
    <col min="6914" max="6916" width="11.42578125" style="100"/>
    <col min="6917" max="6917" width="14.140625" style="100" bestFit="1" customWidth="1"/>
    <col min="6918" max="6919" width="11.42578125" style="100"/>
    <col min="6920" max="6920" width="13.42578125" style="100" customWidth="1"/>
    <col min="6921" max="6921" width="11.42578125" style="100"/>
    <col min="6922" max="6922" width="13.42578125" style="100" bestFit="1" customWidth="1"/>
    <col min="6923" max="7168" width="11.42578125" style="100"/>
    <col min="7169" max="7169" width="16.28515625" style="100" customWidth="1"/>
    <col min="7170" max="7172" width="11.42578125" style="100"/>
    <col min="7173" max="7173" width="14.140625" style="100" bestFit="1" customWidth="1"/>
    <col min="7174" max="7175" width="11.42578125" style="100"/>
    <col min="7176" max="7176" width="13.42578125" style="100" customWidth="1"/>
    <col min="7177" max="7177" width="11.42578125" style="100"/>
    <col min="7178" max="7178" width="13.42578125" style="100" bestFit="1" customWidth="1"/>
    <col min="7179" max="7424" width="11.42578125" style="100"/>
    <col min="7425" max="7425" width="16.28515625" style="100" customWidth="1"/>
    <col min="7426" max="7428" width="11.42578125" style="100"/>
    <col min="7429" max="7429" width="14.140625" style="100" bestFit="1" customWidth="1"/>
    <col min="7430" max="7431" width="11.42578125" style="100"/>
    <col min="7432" max="7432" width="13.42578125" style="100" customWidth="1"/>
    <col min="7433" max="7433" width="11.42578125" style="100"/>
    <col min="7434" max="7434" width="13.42578125" style="100" bestFit="1" customWidth="1"/>
    <col min="7435" max="7680" width="11.42578125" style="100"/>
    <col min="7681" max="7681" width="16.28515625" style="100" customWidth="1"/>
    <col min="7682" max="7684" width="11.42578125" style="100"/>
    <col min="7685" max="7685" width="14.140625" style="100" bestFit="1" customWidth="1"/>
    <col min="7686" max="7687" width="11.42578125" style="100"/>
    <col min="7688" max="7688" width="13.42578125" style="100" customWidth="1"/>
    <col min="7689" max="7689" width="11.42578125" style="100"/>
    <col min="7690" max="7690" width="13.42578125" style="100" bestFit="1" customWidth="1"/>
    <col min="7691" max="7936" width="11.42578125" style="100"/>
    <col min="7937" max="7937" width="16.28515625" style="100" customWidth="1"/>
    <col min="7938" max="7940" width="11.42578125" style="100"/>
    <col min="7941" max="7941" width="14.140625" style="100" bestFit="1" customWidth="1"/>
    <col min="7942" max="7943" width="11.42578125" style="100"/>
    <col min="7944" max="7944" width="13.42578125" style="100" customWidth="1"/>
    <col min="7945" max="7945" width="11.42578125" style="100"/>
    <col min="7946" max="7946" width="13.42578125" style="100" bestFit="1" customWidth="1"/>
    <col min="7947" max="8192" width="11.42578125" style="100"/>
    <col min="8193" max="8193" width="16.28515625" style="100" customWidth="1"/>
    <col min="8194" max="8196" width="11.42578125" style="100"/>
    <col min="8197" max="8197" width="14.140625" style="100" bestFit="1" customWidth="1"/>
    <col min="8198" max="8199" width="11.42578125" style="100"/>
    <col min="8200" max="8200" width="13.42578125" style="100" customWidth="1"/>
    <col min="8201" max="8201" width="11.42578125" style="100"/>
    <col min="8202" max="8202" width="13.42578125" style="100" bestFit="1" customWidth="1"/>
    <col min="8203" max="8448" width="11.42578125" style="100"/>
    <col min="8449" max="8449" width="16.28515625" style="100" customWidth="1"/>
    <col min="8450" max="8452" width="11.42578125" style="100"/>
    <col min="8453" max="8453" width="14.140625" style="100" bestFit="1" customWidth="1"/>
    <col min="8454" max="8455" width="11.42578125" style="100"/>
    <col min="8456" max="8456" width="13.42578125" style="100" customWidth="1"/>
    <col min="8457" max="8457" width="11.42578125" style="100"/>
    <col min="8458" max="8458" width="13.42578125" style="100" bestFit="1" customWidth="1"/>
    <col min="8459" max="8704" width="11.42578125" style="100"/>
    <col min="8705" max="8705" width="16.28515625" style="100" customWidth="1"/>
    <col min="8706" max="8708" width="11.42578125" style="100"/>
    <col min="8709" max="8709" width="14.140625" style="100" bestFit="1" customWidth="1"/>
    <col min="8710" max="8711" width="11.42578125" style="100"/>
    <col min="8712" max="8712" width="13.42578125" style="100" customWidth="1"/>
    <col min="8713" max="8713" width="11.42578125" style="100"/>
    <col min="8714" max="8714" width="13.42578125" style="100" bestFit="1" customWidth="1"/>
    <col min="8715" max="8960" width="11.42578125" style="100"/>
    <col min="8961" max="8961" width="16.28515625" style="100" customWidth="1"/>
    <col min="8962" max="8964" width="11.42578125" style="100"/>
    <col min="8965" max="8965" width="14.140625" style="100" bestFit="1" customWidth="1"/>
    <col min="8966" max="8967" width="11.42578125" style="100"/>
    <col min="8968" max="8968" width="13.42578125" style="100" customWidth="1"/>
    <col min="8969" max="8969" width="11.42578125" style="100"/>
    <col min="8970" max="8970" width="13.42578125" style="100" bestFit="1" customWidth="1"/>
    <col min="8971" max="9216" width="11.42578125" style="100"/>
    <col min="9217" max="9217" width="16.28515625" style="100" customWidth="1"/>
    <col min="9218" max="9220" width="11.42578125" style="100"/>
    <col min="9221" max="9221" width="14.140625" style="100" bestFit="1" customWidth="1"/>
    <col min="9222" max="9223" width="11.42578125" style="100"/>
    <col min="9224" max="9224" width="13.42578125" style="100" customWidth="1"/>
    <col min="9225" max="9225" width="11.42578125" style="100"/>
    <col min="9226" max="9226" width="13.42578125" style="100" bestFit="1" customWidth="1"/>
    <col min="9227" max="9472" width="11.42578125" style="100"/>
    <col min="9473" max="9473" width="16.28515625" style="100" customWidth="1"/>
    <col min="9474" max="9476" width="11.42578125" style="100"/>
    <col min="9477" max="9477" width="14.140625" style="100" bestFit="1" customWidth="1"/>
    <col min="9478" max="9479" width="11.42578125" style="100"/>
    <col min="9480" max="9480" width="13.42578125" style="100" customWidth="1"/>
    <col min="9481" max="9481" width="11.42578125" style="100"/>
    <col min="9482" max="9482" width="13.42578125" style="100" bestFit="1" customWidth="1"/>
    <col min="9483" max="9728" width="11.42578125" style="100"/>
    <col min="9729" max="9729" width="16.28515625" style="100" customWidth="1"/>
    <col min="9730" max="9732" width="11.42578125" style="100"/>
    <col min="9733" max="9733" width="14.140625" style="100" bestFit="1" customWidth="1"/>
    <col min="9734" max="9735" width="11.42578125" style="100"/>
    <col min="9736" max="9736" width="13.42578125" style="100" customWidth="1"/>
    <col min="9737" max="9737" width="11.42578125" style="100"/>
    <col min="9738" max="9738" width="13.42578125" style="100" bestFit="1" customWidth="1"/>
    <col min="9739" max="9984" width="11.42578125" style="100"/>
    <col min="9985" max="9985" width="16.28515625" style="100" customWidth="1"/>
    <col min="9986" max="9988" width="11.42578125" style="100"/>
    <col min="9989" max="9989" width="14.140625" style="100" bestFit="1" customWidth="1"/>
    <col min="9990" max="9991" width="11.42578125" style="100"/>
    <col min="9992" max="9992" width="13.42578125" style="100" customWidth="1"/>
    <col min="9993" max="9993" width="11.42578125" style="100"/>
    <col min="9994" max="9994" width="13.42578125" style="100" bestFit="1" customWidth="1"/>
    <col min="9995" max="10240" width="11.42578125" style="100"/>
    <col min="10241" max="10241" width="16.28515625" style="100" customWidth="1"/>
    <col min="10242" max="10244" width="11.42578125" style="100"/>
    <col min="10245" max="10245" width="14.140625" style="100" bestFit="1" customWidth="1"/>
    <col min="10246" max="10247" width="11.42578125" style="100"/>
    <col min="10248" max="10248" width="13.42578125" style="100" customWidth="1"/>
    <col min="10249" max="10249" width="11.42578125" style="100"/>
    <col min="10250" max="10250" width="13.42578125" style="100" bestFit="1" customWidth="1"/>
    <col min="10251" max="10496" width="11.42578125" style="100"/>
    <col min="10497" max="10497" width="16.28515625" style="100" customWidth="1"/>
    <col min="10498" max="10500" width="11.42578125" style="100"/>
    <col min="10501" max="10501" width="14.140625" style="100" bestFit="1" customWidth="1"/>
    <col min="10502" max="10503" width="11.42578125" style="100"/>
    <col min="10504" max="10504" width="13.42578125" style="100" customWidth="1"/>
    <col min="10505" max="10505" width="11.42578125" style="100"/>
    <col min="10506" max="10506" width="13.42578125" style="100" bestFit="1" customWidth="1"/>
    <col min="10507" max="10752" width="11.42578125" style="100"/>
    <col min="10753" max="10753" width="16.28515625" style="100" customWidth="1"/>
    <col min="10754" max="10756" width="11.42578125" style="100"/>
    <col min="10757" max="10757" width="14.140625" style="100" bestFit="1" customWidth="1"/>
    <col min="10758" max="10759" width="11.42578125" style="100"/>
    <col min="10760" max="10760" width="13.42578125" style="100" customWidth="1"/>
    <col min="10761" max="10761" width="11.42578125" style="100"/>
    <col min="10762" max="10762" width="13.42578125" style="100" bestFit="1" customWidth="1"/>
    <col min="10763" max="11008" width="11.42578125" style="100"/>
    <col min="11009" max="11009" width="16.28515625" style="100" customWidth="1"/>
    <col min="11010" max="11012" width="11.42578125" style="100"/>
    <col min="11013" max="11013" width="14.140625" style="100" bestFit="1" customWidth="1"/>
    <col min="11014" max="11015" width="11.42578125" style="100"/>
    <col min="11016" max="11016" width="13.42578125" style="100" customWidth="1"/>
    <col min="11017" max="11017" width="11.42578125" style="100"/>
    <col min="11018" max="11018" width="13.42578125" style="100" bestFit="1" customWidth="1"/>
    <col min="11019" max="11264" width="11.42578125" style="100"/>
    <col min="11265" max="11265" width="16.28515625" style="100" customWidth="1"/>
    <col min="11266" max="11268" width="11.42578125" style="100"/>
    <col min="11269" max="11269" width="14.140625" style="100" bestFit="1" customWidth="1"/>
    <col min="11270" max="11271" width="11.42578125" style="100"/>
    <col min="11272" max="11272" width="13.42578125" style="100" customWidth="1"/>
    <col min="11273" max="11273" width="11.42578125" style="100"/>
    <col min="11274" max="11274" width="13.42578125" style="100" bestFit="1" customWidth="1"/>
    <col min="11275" max="11520" width="11.42578125" style="100"/>
    <col min="11521" max="11521" width="16.28515625" style="100" customWidth="1"/>
    <col min="11522" max="11524" width="11.42578125" style="100"/>
    <col min="11525" max="11525" width="14.140625" style="100" bestFit="1" customWidth="1"/>
    <col min="11526" max="11527" width="11.42578125" style="100"/>
    <col min="11528" max="11528" width="13.42578125" style="100" customWidth="1"/>
    <col min="11529" max="11529" width="11.42578125" style="100"/>
    <col min="11530" max="11530" width="13.42578125" style="100" bestFit="1" customWidth="1"/>
    <col min="11531" max="11776" width="11.42578125" style="100"/>
    <col min="11777" max="11777" width="16.28515625" style="100" customWidth="1"/>
    <col min="11778" max="11780" width="11.42578125" style="100"/>
    <col min="11781" max="11781" width="14.140625" style="100" bestFit="1" customWidth="1"/>
    <col min="11782" max="11783" width="11.42578125" style="100"/>
    <col min="11784" max="11784" width="13.42578125" style="100" customWidth="1"/>
    <col min="11785" max="11785" width="11.42578125" style="100"/>
    <col min="11786" max="11786" width="13.42578125" style="100" bestFit="1" customWidth="1"/>
    <col min="11787" max="12032" width="11.42578125" style="100"/>
    <col min="12033" max="12033" width="16.28515625" style="100" customWidth="1"/>
    <col min="12034" max="12036" width="11.42578125" style="100"/>
    <col min="12037" max="12037" width="14.140625" style="100" bestFit="1" customWidth="1"/>
    <col min="12038" max="12039" width="11.42578125" style="100"/>
    <col min="12040" max="12040" width="13.42578125" style="100" customWidth="1"/>
    <col min="12041" max="12041" width="11.42578125" style="100"/>
    <col min="12042" max="12042" width="13.42578125" style="100" bestFit="1" customWidth="1"/>
    <col min="12043" max="12288" width="11.42578125" style="100"/>
    <col min="12289" max="12289" width="16.28515625" style="100" customWidth="1"/>
    <col min="12290" max="12292" width="11.42578125" style="100"/>
    <col min="12293" max="12293" width="14.140625" style="100" bestFit="1" customWidth="1"/>
    <col min="12294" max="12295" width="11.42578125" style="100"/>
    <col min="12296" max="12296" width="13.42578125" style="100" customWidth="1"/>
    <col min="12297" max="12297" width="11.42578125" style="100"/>
    <col min="12298" max="12298" width="13.42578125" style="100" bestFit="1" customWidth="1"/>
    <col min="12299" max="12544" width="11.42578125" style="100"/>
    <col min="12545" max="12545" width="16.28515625" style="100" customWidth="1"/>
    <col min="12546" max="12548" width="11.42578125" style="100"/>
    <col min="12549" max="12549" width="14.140625" style="100" bestFit="1" customWidth="1"/>
    <col min="12550" max="12551" width="11.42578125" style="100"/>
    <col min="12552" max="12552" width="13.42578125" style="100" customWidth="1"/>
    <col min="12553" max="12553" width="11.42578125" style="100"/>
    <col min="12554" max="12554" width="13.42578125" style="100" bestFit="1" customWidth="1"/>
    <col min="12555" max="12800" width="11.42578125" style="100"/>
    <col min="12801" max="12801" width="16.28515625" style="100" customWidth="1"/>
    <col min="12802" max="12804" width="11.42578125" style="100"/>
    <col min="12805" max="12805" width="14.140625" style="100" bestFit="1" customWidth="1"/>
    <col min="12806" max="12807" width="11.42578125" style="100"/>
    <col min="12808" max="12808" width="13.42578125" style="100" customWidth="1"/>
    <col min="12809" max="12809" width="11.42578125" style="100"/>
    <col min="12810" max="12810" width="13.42578125" style="100" bestFit="1" customWidth="1"/>
    <col min="12811" max="13056" width="11.42578125" style="100"/>
    <col min="13057" max="13057" width="16.28515625" style="100" customWidth="1"/>
    <col min="13058" max="13060" width="11.42578125" style="100"/>
    <col min="13061" max="13061" width="14.140625" style="100" bestFit="1" customWidth="1"/>
    <col min="13062" max="13063" width="11.42578125" style="100"/>
    <col min="13064" max="13064" width="13.42578125" style="100" customWidth="1"/>
    <col min="13065" max="13065" width="11.42578125" style="100"/>
    <col min="13066" max="13066" width="13.42578125" style="100" bestFit="1" customWidth="1"/>
    <col min="13067" max="13312" width="11.42578125" style="100"/>
    <col min="13313" max="13313" width="16.28515625" style="100" customWidth="1"/>
    <col min="13314" max="13316" width="11.42578125" style="100"/>
    <col min="13317" max="13317" width="14.140625" style="100" bestFit="1" customWidth="1"/>
    <col min="13318" max="13319" width="11.42578125" style="100"/>
    <col min="13320" max="13320" width="13.42578125" style="100" customWidth="1"/>
    <col min="13321" max="13321" width="11.42578125" style="100"/>
    <col min="13322" max="13322" width="13.42578125" style="100" bestFit="1" customWidth="1"/>
    <col min="13323" max="13568" width="11.42578125" style="100"/>
    <col min="13569" max="13569" width="16.28515625" style="100" customWidth="1"/>
    <col min="13570" max="13572" width="11.42578125" style="100"/>
    <col min="13573" max="13573" width="14.140625" style="100" bestFit="1" customWidth="1"/>
    <col min="13574" max="13575" width="11.42578125" style="100"/>
    <col min="13576" max="13576" width="13.42578125" style="100" customWidth="1"/>
    <col min="13577" max="13577" width="11.42578125" style="100"/>
    <col min="13578" max="13578" width="13.42578125" style="100" bestFit="1" customWidth="1"/>
    <col min="13579" max="13824" width="11.42578125" style="100"/>
    <col min="13825" max="13825" width="16.28515625" style="100" customWidth="1"/>
    <col min="13826" max="13828" width="11.42578125" style="100"/>
    <col min="13829" max="13829" width="14.140625" style="100" bestFit="1" customWidth="1"/>
    <col min="13830" max="13831" width="11.42578125" style="100"/>
    <col min="13832" max="13832" width="13.42578125" style="100" customWidth="1"/>
    <col min="13833" max="13833" width="11.42578125" style="100"/>
    <col min="13834" max="13834" width="13.42578125" style="100" bestFit="1" customWidth="1"/>
    <col min="13835" max="14080" width="11.42578125" style="100"/>
    <col min="14081" max="14081" width="16.28515625" style="100" customWidth="1"/>
    <col min="14082" max="14084" width="11.42578125" style="100"/>
    <col min="14085" max="14085" width="14.140625" style="100" bestFit="1" customWidth="1"/>
    <col min="14086" max="14087" width="11.42578125" style="100"/>
    <col min="14088" max="14088" width="13.42578125" style="100" customWidth="1"/>
    <col min="14089" max="14089" width="11.42578125" style="100"/>
    <col min="14090" max="14090" width="13.42578125" style="100" bestFit="1" customWidth="1"/>
    <col min="14091" max="14336" width="11.42578125" style="100"/>
    <col min="14337" max="14337" width="16.28515625" style="100" customWidth="1"/>
    <col min="14338" max="14340" width="11.42578125" style="100"/>
    <col min="14341" max="14341" width="14.140625" style="100" bestFit="1" customWidth="1"/>
    <col min="14342" max="14343" width="11.42578125" style="100"/>
    <col min="14344" max="14344" width="13.42578125" style="100" customWidth="1"/>
    <col min="14345" max="14345" width="11.42578125" style="100"/>
    <col min="14346" max="14346" width="13.42578125" style="100" bestFit="1" customWidth="1"/>
    <col min="14347" max="14592" width="11.42578125" style="100"/>
    <col min="14593" max="14593" width="16.28515625" style="100" customWidth="1"/>
    <col min="14594" max="14596" width="11.42578125" style="100"/>
    <col min="14597" max="14597" width="14.140625" style="100" bestFit="1" customWidth="1"/>
    <col min="14598" max="14599" width="11.42578125" style="100"/>
    <col min="14600" max="14600" width="13.42578125" style="100" customWidth="1"/>
    <col min="14601" max="14601" width="11.42578125" style="100"/>
    <col min="14602" max="14602" width="13.42578125" style="100" bestFit="1" customWidth="1"/>
    <col min="14603" max="14848" width="11.42578125" style="100"/>
    <col min="14849" max="14849" width="16.28515625" style="100" customWidth="1"/>
    <col min="14850" max="14852" width="11.42578125" style="100"/>
    <col min="14853" max="14853" width="14.140625" style="100" bestFit="1" customWidth="1"/>
    <col min="14854" max="14855" width="11.42578125" style="100"/>
    <col min="14856" max="14856" width="13.42578125" style="100" customWidth="1"/>
    <col min="14857" max="14857" width="11.42578125" style="100"/>
    <col min="14858" max="14858" width="13.42578125" style="100" bestFit="1" customWidth="1"/>
    <col min="14859" max="15104" width="11.42578125" style="100"/>
    <col min="15105" max="15105" width="16.28515625" style="100" customWidth="1"/>
    <col min="15106" max="15108" width="11.42578125" style="100"/>
    <col min="15109" max="15109" width="14.140625" style="100" bestFit="1" customWidth="1"/>
    <col min="15110" max="15111" width="11.42578125" style="100"/>
    <col min="15112" max="15112" width="13.42578125" style="100" customWidth="1"/>
    <col min="15113" max="15113" width="11.42578125" style="100"/>
    <col min="15114" max="15114" width="13.42578125" style="100" bestFit="1" customWidth="1"/>
    <col min="15115" max="15360" width="11.42578125" style="100"/>
    <col min="15361" max="15361" width="16.28515625" style="100" customWidth="1"/>
    <col min="15362" max="15364" width="11.42578125" style="100"/>
    <col min="15365" max="15365" width="14.140625" style="100" bestFit="1" customWidth="1"/>
    <col min="15366" max="15367" width="11.42578125" style="100"/>
    <col min="15368" max="15368" width="13.42578125" style="100" customWidth="1"/>
    <col min="15369" max="15369" width="11.42578125" style="100"/>
    <col min="15370" max="15370" width="13.42578125" style="100" bestFit="1" customWidth="1"/>
    <col min="15371" max="15616" width="11.42578125" style="100"/>
    <col min="15617" max="15617" width="16.28515625" style="100" customWidth="1"/>
    <col min="15618" max="15620" width="11.42578125" style="100"/>
    <col min="15621" max="15621" width="14.140625" style="100" bestFit="1" customWidth="1"/>
    <col min="15622" max="15623" width="11.42578125" style="100"/>
    <col min="15624" max="15624" width="13.42578125" style="100" customWidth="1"/>
    <col min="15625" max="15625" width="11.42578125" style="100"/>
    <col min="15626" max="15626" width="13.42578125" style="100" bestFit="1" customWidth="1"/>
    <col min="15627" max="15872" width="11.42578125" style="100"/>
    <col min="15873" max="15873" width="16.28515625" style="100" customWidth="1"/>
    <col min="15874" max="15876" width="11.42578125" style="100"/>
    <col min="15877" max="15877" width="14.140625" style="100" bestFit="1" customWidth="1"/>
    <col min="15878" max="15879" width="11.42578125" style="100"/>
    <col min="15880" max="15880" width="13.42578125" style="100" customWidth="1"/>
    <col min="15881" max="15881" width="11.42578125" style="100"/>
    <col min="15882" max="15882" width="13.42578125" style="100" bestFit="1" customWidth="1"/>
    <col min="15883" max="16128" width="11.42578125" style="100"/>
    <col min="16129" max="16129" width="16.28515625" style="100" customWidth="1"/>
    <col min="16130" max="16132" width="11.42578125" style="100"/>
    <col min="16133" max="16133" width="14.140625" style="100" bestFit="1" customWidth="1"/>
    <col min="16134" max="16135" width="11.42578125" style="100"/>
    <col min="16136" max="16136" width="13.42578125" style="100" customWidth="1"/>
    <col min="16137" max="16137" width="11.42578125" style="100"/>
    <col min="16138" max="16138" width="13.42578125" style="100" bestFit="1" customWidth="1"/>
    <col min="16139" max="16384" width="11.42578125" style="100"/>
  </cols>
  <sheetData>
    <row r="5" spans="2:9">
      <c r="B5" s="99"/>
      <c r="C5" s="99"/>
      <c r="D5" s="99"/>
      <c r="E5" s="99"/>
      <c r="F5" s="99"/>
      <c r="G5" s="99"/>
      <c r="H5" s="99"/>
    </row>
    <row r="6" spans="2:9" ht="23.25">
      <c r="B6" s="101"/>
      <c r="C6" s="99"/>
      <c r="D6" s="99"/>
      <c r="E6" s="99"/>
      <c r="F6" s="99"/>
      <c r="G6" s="99"/>
      <c r="H6" s="99"/>
      <c r="I6" s="102"/>
    </row>
    <row r="7" spans="2:9">
      <c r="B7" s="99"/>
      <c r="C7" s="99"/>
      <c r="D7" s="99"/>
      <c r="E7" s="99"/>
      <c r="F7" s="99"/>
      <c r="G7" s="99"/>
      <c r="H7" s="99"/>
      <c r="I7" s="99"/>
    </row>
    <row r="8" spans="2:9">
      <c r="B8" s="99"/>
      <c r="C8" s="99"/>
      <c r="D8" s="99"/>
      <c r="F8" s="99"/>
      <c r="G8" s="99"/>
      <c r="H8" s="99"/>
    </row>
    <row r="9" spans="2:9">
      <c r="B9" s="99"/>
      <c r="C9" s="99"/>
      <c r="D9" s="99"/>
      <c r="E9" s="99"/>
      <c r="F9" s="99"/>
      <c r="G9" s="99"/>
      <c r="H9" s="99"/>
    </row>
    <row r="10" spans="2:9" ht="23.25">
      <c r="B10" s="99"/>
      <c r="C10" s="99"/>
      <c r="D10" s="99"/>
      <c r="I10" s="102"/>
    </row>
    <row r="11" spans="2:9">
      <c r="B11" s="99"/>
      <c r="C11" s="99"/>
      <c r="D11" s="99"/>
    </row>
    <row r="12" spans="2:9" ht="27" customHeight="1">
      <c r="B12" s="99"/>
      <c r="C12" s="99"/>
      <c r="D12" s="99"/>
      <c r="E12" s="99"/>
      <c r="F12" s="99"/>
      <c r="G12" s="99"/>
      <c r="H12" s="99"/>
      <c r="I12" s="102"/>
    </row>
    <row r="13" spans="2:9" ht="19.5" customHeight="1">
      <c r="B13" s="99"/>
      <c r="C13" s="94"/>
      <c r="D13" s="94"/>
      <c r="E13" s="94"/>
      <c r="F13" s="94"/>
      <c r="G13" s="94"/>
      <c r="H13" s="94"/>
      <c r="I13" s="102"/>
    </row>
    <row r="14" spans="2:9">
      <c r="B14" s="99"/>
      <c r="C14" s="99"/>
      <c r="D14" s="99"/>
      <c r="F14" s="99"/>
      <c r="G14" s="99"/>
      <c r="H14" s="99"/>
    </row>
    <row r="15" spans="2:9">
      <c r="B15" s="99"/>
      <c r="C15" s="99"/>
      <c r="D15" s="99"/>
      <c r="F15" s="99"/>
      <c r="G15" s="99"/>
      <c r="H15" s="99"/>
      <c r="I15" s="99"/>
    </row>
    <row r="16" spans="2:9" ht="34.5">
      <c r="B16" s="99"/>
      <c r="C16" s="99"/>
      <c r="D16" s="99"/>
      <c r="E16" s="103"/>
      <c r="F16" s="99"/>
      <c r="G16" s="99"/>
      <c r="H16" s="99"/>
      <c r="I16" s="99"/>
    </row>
    <row r="17" spans="2:9" ht="33">
      <c r="B17" s="99"/>
      <c r="C17" s="99"/>
      <c r="D17" s="99"/>
      <c r="E17" s="104"/>
      <c r="F17" s="99"/>
      <c r="G17" s="99"/>
      <c r="H17" s="99"/>
      <c r="I17" s="99"/>
    </row>
    <row r="18" spans="2:9" ht="33">
      <c r="D18" s="104"/>
    </row>
    <row r="19" spans="2:9" ht="18.75">
      <c r="E19" s="105"/>
      <c r="I19" s="106"/>
    </row>
    <row r="21" spans="2:9">
      <c r="E21" s="107"/>
    </row>
    <row r="22" spans="2:9" ht="26.25">
      <c r="E22" s="108"/>
    </row>
    <row r="25" spans="2:9" ht="18.75">
      <c r="E25" s="109"/>
    </row>
    <row r="26" spans="2:9" ht="18.75">
      <c r="E26" s="110"/>
    </row>
    <row r="28" spans="2:9">
      <c r="D28" s="94"/>
      <c r="E28" s="94"/>
      <c r="F28" s="94"/>
      <c r="G28" s="94"/>
      <c r="H28" s="94"/>
    </row>
    <row r="33" spans="1:9" ht="35.25">
      <c r="A33" s="111"/>
    </row>
    <row r="36" spans="1:9" ht="33">
      <c r="B36" s="112"/>
    </row>
    <row r="39" spans="1:9" ht="18">
      <c r="B39" s="113"/>
    </row>
    <row r="41" spans="1:9" ht="18.75">
      <c r="I41" s="114"/>
    </row>
    <row r="43" spans="1:9" ht="18.75">
      <c r="B43" s="192"/>
      <c r="C43" s="192"/>
      <c r="D43" s="192"/>
    </row>
    <row r="57" spans="10:10" ht="18.75">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2:N163"/>
  <sheetViews>
    <sheetView showGridLines="0" showRowColHeaders="0" tabSelected="1" topLeftCell="A3" zoomScaleNormal="100" workbookViewId="0"/>
  </sheetViews>
  <sheetFormatPr defaultColWidth="11.42578125" defaultRowHeight="12.75" customHeight="1"/>
  <cols>
    <col min="1" max="1" width="11.28515625" style="89" customWidth="1"/>
    <col min="2" max="2" width="27.140625" style="1" customWidth="1"/>
    <col min="3" max="5" width="10.7109375" style="1" customWidth="1"/>
    <col min="6" max="8" width="7.7109375" style="1" customWidth="1"/>
    <col min="9" max="16384" width="11.42578125" style="1"/>
  </cols>
  <sheetData>
    <row r="2" spans="1:8" ht="12.75" customHeight="1">
      <c r="B2" s="2"/>
      <c r="C2" s="2"/>
      <c r="D2" s="2"/>
      <c r="E2" s="2"/>
      <c r="F2" s="2"/>
      <c r="G2" s="2"/>
    </row>
    <row r="3" spans="1:8" ht="12.75" customHeight="1">
      <c r="A3" s="90"/>
      <c r="B3" s="2"/>
      <c r="C3" s="2"/>
      <c r="D3" s="2"/>
      <c r="E3" s="2"/>
      <c r="F3" s="2"/>
      <c r="G3" s="2"/>
    </row>
    <row r="4" spans="1:8" ht="12.75" customHeight="1">
      <c r="A4" s="90"/>
      <c r="C4" s="74"/>
      <c r="D4" s="74" t="s">
        <v>88</v>
      </c>
      <c r="E4" s="74"/>
      <c r="F4" s="74"/>
      <c r="G4" s="74"/>
      <c r="H4" s="74"/>
    </row>
    <row r="5" spans="1:8" ht="12.75" customHeight="1">
      <c r="A5" s="90"/>
      <c r="B5" s="75"/>
      <c r="C5" s="74"/>
      <c r="D5" s="74"/>
      <c r="E5" s="74"/>
      <c r="F5" s="74"/>
      <c r="G5" s="74"/>
      <c r="H5" s="74"/>
    </row>
    <row r="6" spans="1:8" ht="12.75" customHeight="1">
      <c r="A6" s="90"/>
      <c r="B6" s="73"/>
      <c r="C6" s="73"/>
      <c r="D6" s="73"/>
      <c r="E6" s="73"/>
      <c r="F6" s="73"/>
      <c r="G6" s="73"/>
      <c r="H6" s="73"/>
    </row>
    <row r="7" spans="1:8" ht="12.75" customHeight="1">
      <c r="A7" s="90"/>
      <c r="B7" s="73"/>
      <c r="C7" s="73"/>
      <c r="D7" s="73"/>
      <c r="E7" s="73"/>
      <c r="F7" s="73"/>
      <c r="G7" s="73"/>
      <c r="H7" s="73"/>
    </row>
    <row r="8" spans="1:8" ht="12.75" customHeight="1">
      <c r="A8" s="91" t="s">
        <v>114</v>
      </c>
      <c r="B8" s="73" t="s">
        <v>89</v>
      </c>
      <c r="C8" s="73"/>
      <c r="D8" s="73"/>
      <c r="E8" s="73"/>
      <c r="F8" s="73"/>
      <c r="G8" s="73"/>
      <c r="H8" s="76">
        <v>2</v>
      </c>
    </row>
    <row r="9" spans="1:8" ht="12.75" customHeight="1">
      <c r="B9" s="73"/>
      <c r="C9" s="73"/>
      <c r="D9" s="73"/>
      <c r="E9" s="73"/>
      <c r="F9" s="73"/>
      <c r="G9" s="73"/>
      <c r="H9" s="76"/>
    </row>
    <row r="10" spans="1:8" ht="12.75" customHeight="1">
      <c r="B10" s="73" t="s">
        <v>90</v>
      </c>
      <c r="C10" s="73"/>
      <c r="D10" s="73"/>
      <c r="E10" s="73"/>
      <c r="F10" s="73"/>
      <c r="G10" s="73"/>
      <c r="H10" s="76"/>
    </row>
    <row r="11" spans="1:8" ht="12.75" customHeight="1">
      <c r="A11" s="91" t="s">
        <v>115</v>
      </c>
      <c r="B11" s="73" t="str">
        <f>+'Tab2'!A6&amp;" ……………………………………………"</f>
        <v>Figur 1. Antall meldte skader etter bransjer  ……………………………………………</v>
      </c>
      <c r="C11" s="73"/>
      <c r="D11" s="73"/>
      <c r="E11" s="73"/>
      <c r="F11" s="73"/>
      <c r="G11" s="73"/>
      <c r="H11" s="76">
        <v>4</v>
      </c>
    </row>
    <row r="12" spans="1:8" ht="12.75" customHeight="1">
      <c r="B12" s="73" t="str">
        <f>+'Tab2'!A32&amp;" ……………………………"</f>
        <v>Figur 2. Antall meldte skader etter bransjer  ……………………………</v>
      </c>
      <c r="C12" s="73"/>
      <c r="D12" s="73"/>
      <c r="E12" s="73"/>
      <c r="F12" s="73"/>
      <c r="G12" s="73"/>
      <c r="H12" s="76">
        <v>4</v>
      </c>
    </row>
    <row r="13" spans="1:8" ht="12.75" customHeight="1">
      <c r="B13" s="73" t="str">
        <f>+'Tab2'!I6&amp;"  ………………………………………………………………………………………………….."</f>
        <v>Figur 3. Anslått erstatning etter bransje, pr.   …………………………………………………………………………………………………..</v>
      </c>
      <c r="C13" s="73"/>
      <c r="D13" s="73"/>
      <c r="E13" s="73"/>
      <c r="F13" s="73"/>
      <c r="G13" s="73"/>
      <c r="H13" s="76">
        <v>5</v>
      </c>
    </row>
    <row r="14" spans="1:8" ht="12.75" customHeight="1">
      <c r="B14" s="73" t="str">
        <f>+'Tab2'!I32&amp;"  ………………………………………………………………………………………………….."</f>
        <v>Figur 4. Vannskader pr. kvartal  …………………………………………………………………………………………………..</v>
      </c>
      <c r="C14" s="73"/>
      <c r="D14" s="73"/>
      <c r="E14" s="73"/>
      <c r="F14" s="73"/>
      <c r="G14" s="73"/>
      <c r="H14" s="76">
        <v>5</v>
      </c>
    </row>
    <row r="15" spans="1:8" ht="12.75" customHeight="1">
      <c r="B15" s="73" t="str">
        <f>+'Tab2'!P6&amp;" ……………………………"</f>
        <v>Figur 5. Antall meldte skader i motorvogn kvartalsvis (i 1000) ……………………………</v>
      </c>
      <c r="C15" s="73"/>
      <c r="D15" s="73"/>
      <c r="E15" s="73"/>
      <c r="F15" s="73"/>
      <c r="G15" s="73"/>
      <c r="H15" s="76">
        <v>6</v>
      </c>
    </row>
    <row r="16" spans="1:8" ht="12.75" customHeight="1">
      <c r="B16" s="73" t="str">
        <f>+'Tab2'!P32&amp;" ……………………………"</f>
        <v>Figur 6. Anslått erstatning etter skadetype, motorvogn  2015 ……………………………</v>
      </c>
      <c r="C16" s="73"/>
      <c r="D16" s="73"/>
      <c r="E16" s="73"/>
      <c r="F16" s="73"/>
      <c r="G16" s="73"/>
      <c r="H16" s="76">
        <v>6</v>
      </c>
    </row>
    <row r="17" spans="1:14" ht="12.75" customHeight="1">
      <c r="B17" s="73" t="str">
        <f>+'Tab2'!W6&amp;" ……………………………………………………………"</f>
        <v>Figur 7. Antall meldte skader i de Brann-kombinerte bransjer etter skadetype  ……………………………………………………………</v>
      </c>
      <c r="C17" s="73"/>
      <c r="D17" s="73"/>
      <c r="E17" s="73"/>
      <c r="F17" s="73"/>
      <c r="G17" s="73"/>
      <c r="H17" s="76">
        <v>7</v>
      </c>
    </row>
    <row r="18" spans="1:14" ht="12.75" customHeight="1">
      <c r="B18" s="73" t="str">
        <f>+'Tab2'!W32&amp;" ……………………………………………………………"</f>
        <v>Figur 8. Anslått erstatning i de Brann-kombinerte bransjer etter skadetype  ……………………………………………………………</v>
      </c>
      <c r="C18" s="73"/>
      <c r="D18" s="73"/>
      <c r="E18" s="73"/>
      <c r="F18" s="73"/>
      <c r="G18" s="73"/>
      <c r="H18" s="76">
        <v>7</v>
      </c>
    </row>
    <row r="19" spans="1:14" ht="12.75" customHeight="1">
      <c r="B19" s="73" t="str">
        <f>+'Tab2'!AD6&amp;"  ………………………………………………………………………………………………….."</f>
        <v>Figur 9. Brannskader pr. kvartal  …………………………………………………………………………………………………..</v>
      </c>
      <c r="C19" s="73"/>
      <c r="D19" s="73"/>
      <c r="E19" s="73"/>
      <c r="F19" s="73"/>
      <c r="G19" s="73"/>
      <c r="H19" s="76">
        <v>8</v>
      </c>
    </row>
    <row r="20" spans="1:14" ht="12.75" customHeight="1">
      <c r="B20" s="73" t="str">
        <f>+'Tab2'!AD32&amp;"  ………………………………………………………………………………………………….."</f>
        <v>Figur 10. Innbrudd, tyverier og ran pr. kvartal  …………………………………………………………………………………………………..</v>
      </c>
      <c r="C20" s="73"/>
      <c r="D20" s="73"/>
      <c r="E20" s="73"/>
      <c r="F20" s="73"/>
      <c r="G20" s="73"/>
      <c r="H20" s="76">
        <v>8</v>
      </c>
    </row>
    <row r="22" spans="1:14" ht="12.75" customHeight="1">
      <c r="B22" s="73" t="s">
        <v>91</v>
      </c>
      <c r="C22" s="73"/>
      <c r="D22" s="73"/>
      <c r="E22" s="73"/>
      <c r="F22" s="73"/>
      <c r="G22" s="73"/>
      <c r="H22" s="76"/>
    </row>
    <row r="23" spans="1:14" ht="12.75" customHeight="1">
      <c r="A23" s="91" t="s">
        <v>116</v>
      </c>
      <c r="B23" s="73" t="s">
        <v>132</v>
      </c>
      <c r="C23" s="73"/>
      <c r="D23" s="73"/>
      <c r="E23" s="73"/>
      <c r="F23" s="73"/>
      <c r="G23" s="73"/>
      <c r="H23" s="76">
        <v>9</v>
      </c>
    </row>
    <row r="24" spans="1:14" ht="12.75" customHeight="1">
      <c r="A24" s="91" t="s">
        <v>117</v>
      </c>
      <c r="B24" s="73" t="s">
        <v>93</v>
      </c>
      <c r="C24" s="73"/>
      <c r="D24" s="73"/>
      <c r="E24" s="73"/>
      <c r="F24" s="73"/>
      <c r="G24" s="73"/>
      <c r="H24" s="76">
        <f>H23+1</f>
        <v>10</v>
      </c>
    </row>
    <row r="25" spans="1:14" ht="12.75" customHeight="1">
      <c r="B25" s="73"/>
      <c r="C25" s="73"/>
      <c r="D25" s="73"/>
      <c r="E25" s="73"/>
      <c r="F25" s="73"/>
      <c r="G25" s="73"/>
      <c r="H25" s="76"/>
    </row>
    <row r="26" spans="1:14" ht="12.75" customHeight="1">
      <c r="A26" s="91" t="s">
        <v>118</v>
      </c>
      <c r="B26" s="73" t="s">
        <v>133</v>
      </c>
      <c r="C26" s="73"/>
      <c r="D26" s="73"/>
      <c r="E26" s="73"/>
      <c r="F26" s="73"/>
      <c r="G26" s="73"/>
      <c r="H26" s="76">
        <f>+H24+1</f>
        <v>11</v>
      </c>
    </row>
    <row r="27" spans="1:14" ht="12.75" customHeight="1">
      <c r="B27" s="73" t="s">
        <v>94</v>
      </c>
      <c r="C27" s="73"/>
      <c r="D27" s="73"/>
      <c r="E27" s="73"/>
      <c r="F27" s="73"/>
      <c r="G27" s="73"/>
      <c r="H27" s="76">
        <f>+H26</f>
        <v>11</v>
      </c>
      <c r="N27" s="77"/>
    </row>
    <row r="28" spans="1:14" ht="12.75" customHeight="1">
      <c r="A28" s="91" t="s">
        <v>119</v>
      </c>
      <c r="B28" s="73" t="s">
        <v>134</v>
      </c>
      <c r="C28" s="73"/>
      <c r="D28" s="73"/>
      <c r="E28" s="73"/>
      <c r="F28" s="73"/>
      <c r="G28" s="73"/>
      <c r="H28" s="76">
        <f>+H26+1</f>
        <v>12</v>
      </c>
      <c r="N28" s="77"/>
    </row>
    <row r="29" spans="1:14" ht="12.75" customHeight="1">
      <c r="B29" s="73" t="s">
        <v>95</v>
      </c>
      <c r="C29" s="73"/>
      <c r="D29" s="73"/>
      <c r="E29" s="73"/>
      <c r="F29" s="73"/>
      <c r="G29" s="73"/>
      <c r="H29" s="76">
        <f>+H28</f>
        <v>12</v>
      </c>
      <c r="N29" s="77"/>
    </row>
    <row r="30" spans="1:14" ht="12.75" customHeight="1">
      <c r="B30" s="73"/>
      <c r="C30" s="73"/>
      <c r="D30" s="73"/>
      <c r="E30" s="73"/>
      <c r="F30" s="73"/>
      <c r="G30" s="73"/>
      <c r="H30" s="76"/>
      <c r="N30" s="77"/>
    </row>
    <row r="31" spans="1:14" ht="12.75" customHeight="1">
      <c r="A31" s="91" t="s">
        <v>120</v>
      </c>
      <c r="B31" s="73" t="s">
        <v>135</v>
      </c>
      <c r="C31" s="73"/>
      <c r="D31" s="73"/>
      <c r="E31" s="73"/>
      <c r="F31" s="73"/>
      <c r="G31" s="73"/>
      <c r="H31" s="76">
        <f>+H29+1</f>
        <v>13</v>
      </c>
      <c r="N31" s="77"/>
    </row>
    <row r="32" spans="1:14" ht="12.75" customHeight="1">
      <c r="B32" s="73" t="s">
        <v>96</v>
      </c>
      <c r="C32" s="73"/>
      <c r="D32" s="73"/>
      <c r="E32" s="73"/>
      <c r="F32" s="73"/>
      <c r="G32" s="73"/>
      <c r="H32" s="76">
        <f>+H31</f>
        <v>13</v>
      </c>
      <c r="N32" s="77"/>
    </row>
    <row r="33" spans="1:14" ht="12.75" customHeight="1">
      <c r="A33" s="91" t="s">
        <v>121</v>
      </c>
      <c r="B33" s="73" t="s">
        <v>136</v>
      </c>
      <c r="C33" s="73"/>
      <c r="D33" s="73"/>
      <c r="E33" s="73"/>
      <c r="F33" s="73"/>
      <c r="G33" s="73"/>
      <c r="H33" s="76">
        <f>+H31+1</f>
        <v>14</v>
      </c>
      <c r="N33" s="77"/>
    </row>
    <row r="34" spans="1:14" ht="12.75" customHeight="1">
      <c r="B34" s="73" t="s">
        <v>97</v>
      </c>
      <c r="C34" s="73"/>
      <c r="D34" s="73"/>
      <c r="E34" s="73"/>
      <c r="F34" s="73"/>
      <c r="G34" s="73"/>
      <c r="H34" s="76">
        <f>+H33</f>
        <v>14</v>
      </c>
      <c r="N34" s="77"/>
    </row>
    <row r="35" spans="1:14" ht="12.75" customHeight="1">
      <c r="A35" s="91" t="s">
        <v>122</v>
      </c>
      <c r="B35" s="73" t="s">
        <v>137</v>
      </c>
      <c r="C35" s="73"/>
      <c r="D35" s="73"/>
      <c r="E35" s="73"/>
      <c r="F35" s="73"/>
      <c r="G35" s="73"/>
      <c r="H35" s="76">
        <f>+H34+1</f>
        <v>15</v>
      </c>
      <c r="N35" s="77"/>
    </row>
    <row r="36" spans="1:14" ht="12.75" customHeight="1">
      <c r="B36" s="73" t="s">
        <v>100</v>
      </c>
      <c r="C36" s="73"/>
      <c r="D36" s="73"/>
      <c r="E36" s="73"/>
      <c r="F36" s="73"/>
      <c r="G36" s="73"/>
      <c r="H36" s="76">
        <f>+H35</f>
        <v>15</v>
      </c>
      <c r="N36" s="77"/>
    </row>
    <row r="37" spans="1:14" ht="12.75" customHeight="1">
      <c r="A37" s="91" t="s">
        <v>123</v>
      </c>
      <c r="B37" s="73" t="s">
        <v>138</v>
      </c>
      <c r="C37" s="73"/>
      <c r="D37" s="73"/>
      <c r="E37" s="73"/>
      <c r="F37" s="73"/>
      <c r="G37" s="73"/>
      <c r="H37" s="76">
        <f>+H36+1</f>
        <v>16</v>
      </c>
      <c r="N37" s="77"/>
    </row>
    <row r="38" spans="1:14" ht="12.75" customHeight="1">
      <c r="B38" s="73" t="s">
        <v>101</v>
      </c>
      <c r="C38" s="73"/>
      <c r="D38" s="73"/>
      <c r="E38" s="73"/>
      <c r="F38" s="73"/>
      <c r="G38" s="73"/>
      <c r="H38" s="76">
        <f>+H37</f>
        <v>16</v>
      </c>
      <c r="N38" s="77"/>
    </row>
    <row r="39" spans="1:14" ht="12.75" customHeight="1">
      <c r="B39" s="73"/>
      <c r="C39" s="73"/>
      <c r="D39" s="73"/>
      <c r="E39" s="73"/>
      <c r="F39" s="73"/>
      <c r="G39" s="73"/>
      <c r="H39" s="76"/>
      <c r="N39" s="77"/>
    </row>
    <row r="40" spans="1:14" ht="12.75" customHeight="1">
      <c r="A40" s="91" t="s">
        <v>124</v>
      </c>
      <c r="B40" s="73" t="s">
        <v>167</v>
      </c>
      <c r="C40" s="73"/>
      <c r="D40" s="73"/>
      <c r="E40" s="73"/>
      <c r="F40" s="73"/>
      <c r="G40" s="73"/>
      <c r="H40" s="76">
        <f>+H38+1</f>
        <v>17</v>
      </c>
      <c r="N40" s="77"/>
    </row>
    <row r="41" spans="1:14" ht="12.75" customHeight="1">
      <c r="B41" s="73" t="s">
        <v>168</v>
      </c>
      <c r="C41" s="73"/>
      <c r="D41" s="73"/>
      <c r="E41" s="73"/>
      <c r="F41" s="73"/>
      <c r="G41" s="73"/>
      <c r="H41" s="76">
        <f>+H40</f>
        <v>17</v>
      </c>
      <c r="N41" s="77"/>
    </row>
    <row r="42" spans="1:14" ht="12.75" customHeight="1">
      <c r="B42" s="73"/>
      <c r="C42" s="73"/>
      <c r="D42" s="73"/>
      <c r="E42" s="73"/>
      <c r="F42" s="73"/>
      <c r="G42" s="73"/>
      <c r="H42" s="76"/>
      <c r="N42" s="77"/>
    </row>
    <row r="43" spans="1:14" ht="12.75" customHeight="1">
      <c r="A43" s="91" t="s">
        <v>173</v>
      </c>
      <c r="B43" s="73" t="s">
        <v>139</v>
      </c>
      <c r="H43" s="76">
        <f>+H40+1</f>
        <v>18</v>
      </c>
      <c r="N43" s="77"/>
    </row>
    <row r="44" spans="1:14" ht="12.75" customHeight="1">
      <c r="B44" s="73" t="s">
        <v>104</v>
      </c>
      <c r="H44" s="76">
        <f>+H43</f>
        <v>18</v>
      </c>
      <c r="N44" s="77"/>
    </row>
    <row r="45" spans="1:14" ht="12.75" customHeight="1">
      <c r="A45" s="91" t="s">
        <v>125</v>
      </c>
      <c r="B45" s="73" t="s">
        <v>140</v>
      </c>
      <c r="H45" s="76">
        <f>+H43+1</f>
        <v>19</v>
      </c>
      <c r="N45" s="77"/>
    </row>
    <row r="46" spans="1:14" ht="12.75" customHeight="1">
      <c r="B46" s="73" t="s">
        <v>102</v>
      </c>
      <c r="H46" s="76">
        <f>+H45</f>
        <v>19</v>
      </c>
      <c r="N46" s="77"/>
    </row>
    <row r="47" spans="1:14" ht="12.75" customHeight="1">
      <c r="A47" s="91" t="s">
        <v>126</v>
      </c>
      <c r="B47" s="73" t="s">
        <v>141</v>
      </c>
      <c r="H47" s="76">
        <f>+H46+1</f>
        <v>20</v>
      </c>
      <c r="N47" s="77"/>
    </row>
    <row r="48" spans="1:14" ht="12.75" customHeight="1">
      <c r="B48" s="73" t="s">
        <v>103</v>
      </c>
      <c r="H48" s="76">
        <f>H47</f>
        <v>20</v>
      </c>
      <c r="N48" s="77"/>
    </row>
    <row r="49" spans="1:14" ht="12.75" customHeight="1">
      <c r="A49" s="91"/>
      <c r="B49" s="73"/>
      <c r="C49" s="73"/>
      <c r="D49" s="73"/>
      <c r="E49" s="73"/>
      <c r="F49" s="73"/>
      <c r="G49" s="73"/>
      <c r="H49" s="76"/>
      <c r="N49" s="77"/>
    </row>
    <row r="50" spans="1:14" ht="12.75" customHeight="1">
      <c r="A50" s="91"/>
      <c r="B50" s="73"/>
      <c r="C50" s="73"/>
      <c r="D50" s="73"/>
      <c r="E50" s="73"/>
      <c r="F50" s="73"/>
      <c r="G50" s="73"/>
      <c r="H50" s="76"/>
      <c r="N50" s="77"/>
    </row>
    <row r="51" spans="1:14" ht="12.75" customHeight="1">
      <c r="A51" s="91"/>
      <c r="B51" s="73"/>
      <c r="C51" s="73"/>
      <c r="D51" s="73"/>
      <c r="E51" s="73"/>
      <c r="F51" s="73"/>
      <c r="G51" s="73"/>
      <c r="H51" s="76"/>
      <c r="N51" s="77"/>
    </row>
    <row r="52" spans="1:14" ht="12.75" customHeight="1">
      <c r="A52" s="91"/>
      <c r="B52" s="73"/>
      <c r="C52" s="73"/>
      <c r="D52" s="73"/>
      <c r="E52" s="73"/>
      <c r="F52" s="73"/>
      <c r="G52" s="73"/>
      <c r="H52" s="76"/>
      <c r="N52" s="77"/>
    </row>
    <row r="53" spans="1:14" ht="12.75" customHeight="1">
      <c r="A53" s="91"/>
      <c r="B53" s="73"/>
      <c r="C53" s="73"/>
      <c r="D53" s="73"/>
      <c r="E53" s="73"/>
      <c r="F53" s="73"/>
      <c r="G53" s="73"/>
      <c r="H53" s="76"/>
      <c r="N53" s="77"/>
    </row>
    <row r="54" spans="1:14" ht="12.75" customHeight="1">
      <c r="A54" s="91"/>
      <c r="B54" s="73"/>
      <c r="C54" s="73"/>
      <c r="D54" s="73"/>
      <c r="E54" s="73"/>
      <c r="F54" s="73"/>
      <c r="G54" s="73"/>
      <c r="H54" s="76"/>
      <c r="N54" s="77"/>
    </row>
    <row r="55" spans="1:14" ht="12.75" customHeight="1">
      <c r="A55" s="91"/>
      <c r="B55" s="73"/>
      <c r="C55" s="73"/>
      <c r="D55" s="73"/>
      <c r="E55" s="73"/>
      <c r="F55" s="73"/>
      <c r="G55" s="73"/>
      <c r="H55" s="76"/>
      <c r="N55" s="77"/>
    </row>
    <row r="56" spans="1:14" ht="12.75" customHeight="1">
      <c r="A56" s="91"/>
      <c r="B56" s="73"/>
      <c r="C56" s="73"/>
      <c r="D56" s="73"/>
      <c r="E56" s="73"/>
      <c r="F56" s="73"/>
      <c r="G56" s="73"/>
      <c r="H56" s="76"/>
      <c r="N56" s="77"/>
    </row>
    <row r="57" spans="1:14" ht="12.75" customHeight="1">
      <c r="A57" s="91"/>
      <c r="B57" s="73"/>
      <c r="C57" s="73"/>
      <c r="D57" s="73"/>
      <c r="E57" s="73"/>
      <c r="F57" s="73"/>
      <c r="G57" s="73"/>
      <c r="H57" s="76"/>
      <c r="N57" s="77"/>
    </row>
    <row r="58" spans="1:14" ht="12.75" customHeight="1">
      <c r="B58" s="73"/>
      <c r="C58" s="73"/>
      <c r="D58" s="73"/>
      <c r="E58" s="73"/>
      <c r="F58" s="73"/>
      <c r="G58" s="73"/>
      <c r="H58" s="76"/>
      <c r="N58" s="77"/>
    </row>
    <row r="59" spans="1:14" ht="12.75" customHeight="1">
      <c r="B59" s="48"/>
      <c r="C59" s="49"/>
      <c r="D59" s="49"/>
      <c r="E59" s="98"/>
      <c r="F59" s="49"/>
      <c r="G59" s="50"/>
      <c r="H59" s="51"/>
      <c r="N59" s="77"/>
    </row>
    <row r="60" spans="1:14" ht="12.75" customHeight="1">
      <c r="B60" s="52"/>
      <c r="C60" s="52"/>
      <c r="D60" s="52"/>
      <c r="E60" s="52"/>
      <c r="F60" s="52"/>
      <c r="G60" s="52"/>
      <c r="H60" s="52"/>
      <c r="I60" s="77"/>
    </row>
    <row r="61" spans="1:14" ht="12.75" customHeight="1">
      <c r="B61" s="54" t="str">
        <f>+B123</f>
        <v>Finans Norge / Skadestatistikk</v>
      </c>
      <c r="H61" s="193">
        <v>1</v>
      </c>
      <c r="I61" s="77"/>
    </row>
    <row r="62" spans="1:14" ht="12.75" customHeight="1">
      <c r="B62" s="54" t="str">
        <f>+B124</f>
        <v>Skadestatistikk for landbasert forsikring 2. kvartal 2015</v>
      </c>
      <c r="H62" s="194"/>
      <c r="I62" s="77"/>
    </row>
    <row r="63" spans="1:14" ht="12.75" customHeight="1">
      <c r="I63" s="77"/>
    </row>
    <row r="64" spans="1:14" ht="12.75" customHeight="1">
      <c r="I64" s="77"/>
    </row>
    <row r="66" spans="1:13" ht="12.75" customHeight="1">
      <c r="A66" s="91" t="s">
        <v>127</v>
      </c>
      <c r="B66" s="73" t="s">
        <v>223</v>
      </c>
      <c r="H66" s="76">
        <f>H48+1</f>
        <v>21</v>
      </c>
    </row>
    <row r="67" spans="1:13" ht="12.75" customHeight="1">
      <c r="B67" s="73" t="s">
        <v>224</v>
      </c>
      <c r="H67" s="76">
        <f>H66</f>
        <v>21</v>
      </c>
    </row>
    <row r="68" spans="1:13" ht="12.75" customHeight="1">
      <c r="A68" s="91" t="s">
        <v>128</v>
      </c>
      <c r="B68" s="73" t="s">
        <v>225</v>
      </c>
      <c r="H68" s="76">
        <f>H67+1</f>
        <v>22</v>
      </c>
    </row>
    <row r="69" spans="1:13" ht="12.75" customHeight="1">
      <c r="B69" s="73" t="s">
        <v>226</v>
      </c>
      <c r="H69" s="76">
        <f>H68</f>
        <v>22</v>
      </c>
    </row>
    <row r="70" spans="1:13" ht="12.75" customHeight="1">
      <c r="A70" s="91" t="s">
        <v>129</v>
      </c>
      <c r="B70" s="73" t="s">
        <v>227</v>
      </c>
      <c r="H70" s="76">
        <f>H69+1</f>
        <v>23</v>
      </c>
      <c r="J70"/>
      <c r="K70"/>
      <c r="L70"/>
      <c r="M70"/>
    </row>
    <row r="71" spans="1:13" ht="12.75" customHeight="1">
      <c r="B71" s="73" t="s">
        <v>228</v>
      </c>
      <c r="H71" s="76">
        <f>H70</f>
        <v>23</v>
      </c>
      <c r="J71"/>
      <c r="K71" s="71"/>
      <c r="L71" s="72"/>
      <c r="M71" s="72"/>
    </row>
    <row r="72" spans="1:13" ht="12.75" customHeight="1">
      <c r="J72"/>
      <c r="K72" s="70"/>
      <c r="L72"/>
      <c r="M72"/>
    </row>
    <row r="73" spans="1:13" ht="12.75" customHeight="1">
      <c r="A73" s="91" t="s">
        <v>130</v>
      </c>
      <c r="B73" s="73" t="s">
        <v>142</v>
      </c>
      <c r="C73" s="73"/>
      <c r="D73" s="73"/>
      <c r="E73" s="73"/>
      <c r="F73" s="73"/>
      <c r="G73" s="73"/>
      <c r="H73" s="76">
        <f>+H71+1</f>
        <v>24</v>
      </c>
      <c r="J73"/>
      <c r="K73" s="69"/>
      <c r="L73" s="69"/>
      <c r="M73" s="69"/>
    </row>
    <row r="74" spans="1:13" ht="12.75" customHeight="1">
      <c r="B74" s="73" t="s">
        <v>107</v>
      </c>
      <c r="C74" s="73"/>
      <c r="D74" s="73"/>
      <c r="E74" s="73"/>
      <c r="F74" s="73"/>
      <c r="G74" s="73"/>
      <c r="H74" s="76">
        <f>+H73</f>
        <v>24</v>
      </c>
      <c r="J74"/>
      <c r="K74" s="69"/>
      <c r="L74" s="69"/>
      <c r="M74" s="69"/>
    </row>
    <row r="75" spans="1:13" ht="12.75" customHeight="1">
      <c r="A75" s="91" t="s">
        <v>229</v>
      </c>
      <c r="B75" s="73" t="s">
        <v>143</v>
      </c>
      <c r="C75" s="73"/>
      <c r="D75" s="73"/>
      <c r="E75" s="73"/>
      <c r="F75" s="73"/>
      <c r="G75" s="73"/>
      <c r="H75" s="76">
        <f>+H74+1</f>
        <v>25</v>
      </c>
      <c r="J75"/>
      <c r="K75" s="69"/>
      <c r="L75" s="69"/>
      <c r="M75" s="69"/>
    </row>
    <row r="76" spans="1:13" ht="12.75" customHeight="1">
      <c r="B76" s="73" t="s">
        <v>105</v>
      </c>
      <c r="C76" s="73"/>
      <c r="D76" s="73"/>
      <c r="E76" s="73"/>
      <c r="F76" s="73"/>
      <c r="G76" s="73"/>
      <c r="H76" s="76">
        <f>+H75</f>
        <v>25</v>
      </c>
      <c r="J76"/>
      <c r="K76" s="69"/>
      <c r="L76" s="69"/>
      <c r="M76" s="69"/>
    </row>
    <row r="77" spans="1:13" ht="12.75" customHeight="1">
      <c r="A77" s="91" t="s">
        <v>230</v>
      </c>
      <c r="B77" s="73" t="s">
        <v>144</v>
      </c>
      <c r="C77" s="73"/>
      <c r="D77" s="73"/>
      <c r="E77" s="73"/>
      <c r="F77" s="73"/>
      <c r="G77" s="73"/>
      <c r="H77" s="76">
        <f>+H76+1</f>
        <v>26</v>
      </c>
      <c r="J77"/>
      <c r="K77"/>
      <c r="L77"/>
      <c r="M77"/>
    </row>
    <row r="78" spans="1:13" ht="12.75" customHeight="1">
      <c r="B78" s="73" t="s">
        <v>106</v>
      </c>
      <c r="C78" s="73"/>
      <c r="D78" s="73"/>
      <c r="E78" s="73"/>
      <c r="F78" s="73"/>
      <c r="G78" s="73"/>
      <c r="H78" s="76">
        <f>+H77</f>
        <v>26</v>
      </c>
      <c r="J78"/>
      <c r="K78"/>
      <c r="L78"/>
      <c r="M78"/>
    </row>
    <row r="79" spans="1:13" ht="12.75" customHeight="1">
      <c r="B79"/>
      <c r="C79"/>
      <c r="D79"/>
      <c r="E79"/>
      <c r="F79"/>
      <c r="G79"/>
      <c r="I79"/>
      <c r="J79"/>
      <c r="K79"/>
      <c r="L79"/>
      <c r="M79"/>
    </row>
    <row r="80" spans="1:13" ht="12.75" customHeight="1">
      <c r="A80" s="91" t="s">
        <v>231</v>
      </c>
      <c r="B80" s="73" t="s">
        <v>92</v>
      </c>
      <c r="C80" s="73"/>
      <c r="D80" s="73"/>
      <c r="E80" s="73"/>
      <c r="F80" s="73"/>
      <c r="G80" s="73"/>
      <c r="H80" s="76">
        <f>+H78+1</f>
        <v>27</v>
      </c>
      <c r="I80"/>
      <c r="J80"/>
      <c r="K80"/>
      <c r="L80"/>
      <c r="M80"/>
    </row>
    <row r="81" spans="2:13" ht="12.75" customHeight="1">
      <c r="C81"/>
      <c r="D81"/>
      <c r="E81"/>
      <c r="F81"/>
      <c r="G81"/>
      <c r="I81" s="68"/>
      <c r="J81"/>
      <c r="K81"/>
      <c r="L81"/>
      <c r="M81"/>
    </row>
    <row r="82" spans="2:13" ht="12.75" customHeight="1">
      <c r="C82"/>
      <c r="D82"/>
      <c r="E82"/>
      <c r="F82"/>
      <c r="G82"/>
      <c r="I82" s="68"/>
      <c r="J82"/>
      <c r="K82"/>
      <c r="L82"/>
      <c r="M82"/>
    </row>
    <row r="83" spans="2:13" ht="12.75" customHeight="1">
      <c r="C83"/>
      <c r="D83"/>
      <c r="E83"/>
      <c r="F83"/>
      <c r="G83"/>
      <c r="I83" s="68"/>
      <c r="J83"/>
      <c r="K83"/>
      <c r="L83"/>
      <c r="M83"/>
    </row>
    <row r="84" spans="2:13" ht="12.75" customHeight="1">
      <c r="C84"/>
      <c r="D84"/>
      <c r="E84"/>
      <c r="F84"/>
      <c r="G84"/>
      <c r="I84" s="68"/>
      <c r="J84"/>
      <c r="K84"/>
      <c r="L84"/>
      <c r="M84"/>
    </row>
    <row r="85" spans="2:13" ht="12.75" customHeight="1">
      <c r="C85"/>
      <c r="D85"/>
      <c r="E85"/>
      <c r="F85"/>
      <c r="G85"/>
      <c r="I85" s="68"/>
      <c r="J85"/>
      <c r="K85"/>
      <c r="L85"/>
      <c r="M85"/>
    </row>
    <row r="86" spans="2:13" ht="12.75" customHeight="1">
      <c r="C86"/>
      <c r="D86"/>
      <c r="E86"/>
      <c r="F86"/>
      <c r="G86"/>
      <c r="I86" s="68"/>
      <c r="J86"/>
      <c r="K86"/>
      <c r="L86"/>
      <c r="M86"/>
    </row>
    <row r="87" spans="2:13" ht="12.75" customHeight="1">
      <c r="C87"/>
      <c r="D87"/>
      <c r="E87"/>
      <c r="F87"/>
      <c r="G87"/>
      <c r="I87" s="68"/>
      <c r="J87"/>
      <c r="K87"/>
      <c r="L87"/>
      <c r="M87"/>
    </row>
    <row r="88" spans="2:13" ht="12.75" customHeight="1">
      <c r="C88"/>
      <c r="D88"/>
      <c r="E88"/>
      <c r="F88"/>
      <c r="G88"/>
      <c r="I88" s="68"/>
      <c r="J88"/>
      <c r="K88"/>
      <c r="L88"/>
      <c r="M88"/>
    </row>
    <row r="89" spans="2:13" ht="12.75" customHeight="1">
      <c r="C89"/>
      <c r="D89"/>
      <c r="E89"/>
      <c r="F89"/>
      <c r="G89"/>
      <c r="I89"/>
      <c r="J89"/>
      <c r="K89"/>
      <c r="L89"/>
      <c r="M89"/>
    </row>
    <row r="90" spans="2:13" ht="12.75" customHeight="1">
      <c r="C90"/>
      <c r="D90"/>
      <c r="E90"/>
      <c r="F90"/>
      <c r="G90"/>
      <c r="I90"/>
      <c r="J90"/>
      <c r="K90"/>
      <c r="L90"/>
      <c r="M90"/>
    </row>
    <row r="91" spans="2:13" ht="12.75" customHeight="1">
      <c r="B91" s="88"/>
      <c r="C91"/>
      <c r="D91"/>
      <c r="E91"/>
      <c r="F91"/>
      <c r="G91"/>
      <c r="I91"/>
      <c r="J91"/>
      <c r="K91"/>
      <c r="L91"/>
      <c r="M91"/>
    </row>
    <row r="92" spans="2:13" ht="12.75" customHeight="1">
      <c r="C92"/>
      <c r="D92"/>
      <c r="E92"/>
      <c r="F92"/>
      <c r="G92"/>
      <c r="I92"/>
      <c r="J92"/>
      <c r="K92"/>
      <c r="L92"/>
      <c r="M92"/>
    </row>
    <row r="93" spans="2:13" ht="12.75" customHeight="1">
      <c r="C93"/>
      <c r="D93"/>
      <c r="E93"/>
      <c r="F93"/>
      <c r="G93"/>
      <c r="I93"/>
      <c r="J93"/>
      <c r="K93"/>
      <c r="L93"/>
      <c r="M93"/>
    </row>
    <row r="94" spans="2:13" ht="12.75" customHeight="1">
      <c r="B94"/>
      <c r="C94"/>
      <c r="D94"/>
      <c r="E94"/>
      <c r="F94"/>
      <c r="G94"/>
      <c r="I94"/>
      <c r="J94"/>
      <c r="K94"/>
      <c r="L94"/>
      <c r="M94"/>
    </row>
    <row r="95" spans="2:13" ht="12.75" customHeight="1">
      <c r="B95"/>
      <c r="C95"/>
      <c r="D95"/>
      <c r="E95"/>
      <c r="F95"/>
      <c r="G95"/>
      <c r="I95"/>
      <c r="J95"/>
      <c r="K95"/>
      <c r="L95"/>
      <c r="M95"/>
    </row>
    <row r="96" spans="2:13" ht="12.75" customHeight="1">
      <c r="C96"/>
      <c r="D96"/>
      <c r="E96"/>
      <c r="F96"/>
      <c r="G96"/>
      <c r="I96"/>
      <c r="J96"/>
      <c r="K96"/>
      <c r="L96"/>
      <c r="M96"/>
    </row>
    <row r="97" spans="2:13" ht="12.75" customHeight="1">
      <c r="C97"/>
      <c r="D97"/>
      <c r="E97"/>
      <c r="F97"/>
      <c r="G97"/>
      <c r="I97"/>
      <c r="J97"/>
      <c r="K97"/>
      <c r="L97"/>
      <c r="M97"/>
    </row>
    <row r="98" spans="2:13" ht="12.75" customHeight="1">
      <c r="B98"/>
      <c r="C98"/>
      <c r="D98"/>
      <c r="E98"/>
      <c r="F98"/>
      <c r="G98"/>
      <c r="I98"/>
      <c r="J98"/>
      <c r="K98"/>
      <c r="L98"/>
      <c r="M98"/>
    </row>
    <row r="99" spans="2:13" ht="12.75" customHeight="1">
      <c r="C99"/>
      <c r="D99"/>
      <c r="E99"/>
      <c r="F99"/>
      <c r="G99"/>
      <c r="I99"/>
      <c r="J99"/>
      <c r="K99"/>
      <c r="L99"/>
      <c r="M99"/>
    </row>
    <row r="100" spans="2:13" ht="12.75" customHeight="1">
      <c r="C100"/>
      <c r="D100"/>
      <c r="E100"/>
      <c r="F100"/>
      <c r="G100"/>
      <c r="I100"/>
      <c r="J100"/>
      <c r="K100"/>
      <c r="L100"/>
      <c r="M100"/>
    </row>
    <row r="101" spans="2:13" ht="12.75" customHeight="1">
      <c r="B101"/>
      <c r="C101"/>
      <c r="D101"/>
      <c r="E101"/>
      <c r="F101"/>
      <c r="G101"/>
      <c r="I101"/>
      <c r="J101"/>
      <c r="K101"/>
      <c r="L101"/>
      <c r="M101"/>
    </row>
    <row r="102" spans="2:13" ht="12.75" customHeight="1">
      <c r="B102"/>
      <c r="C102"/>
      <c r="D102"/>
      <c r="E102"/>
      <c r="F102"/>
      <c r="G102"/>
      <c r="I102"/>
      <c r="J102"/>
      <c r="K102"/>
      <c r="L102"/>
      <c r="M102"/>
    </row>
    <row r="103" spans="2:13" ht="12.75" customHeight="1">
      <c r="B103"/>
      <c r="C103"/>
      <c r="D103"/>
      <c r="E103"/>
      <c r="F103"/>
      <c r="G103"/>
      <c r="I103"/>
      <c r="J103"/>
      <c r="K103"/>
      <c r="L103"/>
      <c r="M103"/>
    </row>
    <row r="104" spans="2:13" ht="12.75" customHeight="1">
      <c r="B104"/>
      <c r="C104"/>
      <c r="D104"/>
      <c r="E104"/>
      <c r="F104"/>
      <c r="G104"/>
      <c r="I104"/>
      <c r="J104"/>
      <c r="K104"/>
      <c r="L104"/>
      <c r="M104"/>
    </row>
    <row r="105" spans="2:13" ht="12.75" customHeight="1">
      <c r="B105"/>
      <c r="C105"/>
      <c r="D105"/>
      <c r="E105"/>
      <c r="F105"/>
      <c r="G105"/>
      <c r="I105"/>
      <c r="J105"/>
      <c r="K105"/>
      <c r="L105"/>
      <c r="M105"/>
    </row>
    <row r="106" spans="2:13" ht="12.75" customHeight="1">
      <c r="B106"/>
      <c r="C106"/>
      <c r="D106"/>
      <c r="E106"/>
      <c r="F106"/>
      <c r="G106"/>
      <c r="I106"/>
      <c r="J106"/>
      <c r="K106"/>
      <c r="L106"/>
      <c r="M106"/>
    </row>
    <row r="107" spans="2:13" ht="12.75" customHeight="1">
      <c r="B107"/>
      <c r="C107"/>
      <c r="D107"/>
      <c r="E107"/>
      <c r="F107"/>
      <c r="G107"/>
      <c r="I107"/>
      <c r="J107"/>
      <c r="K107"/>
      <c r="L107"/>
      <c r="M107"/>
    </row>
    <row r="108" spans="2:13" ht="12.75" customHeight="1">
      <c r="B108"/>
      <c r="C108"/>
      <c r="D108"/>
      <c r="E108"/>
      <c r="F108"/>
      <c r="G108"/>
      <c r="I108"/>
      <c r="J108"/>
      <c r="K108"/>
      <c r="L108"/>
      <c r="M108"/>
    </row>
    <row r="109" spans="2:13" ht="12.75" customHeight="1">
      <c r="B109"/>
      <c r="C109"/>
      <c r="D109"/>
      <c r="E109"/>
      <c r="F109"/>
      <c r="G109"/>
      <c r="I109"/>
      <c r="J109"/>
      <c r="K109"/>
      <c r="L109"/>
      <c r="M109"/>
    </row>
    <row r="110" spans="2:13" ht="12.75" customHeight="1">
      <c r="B110"/>
      <c r="C110"/>
      <c r="D110"/>
      <c r="E110"/>
      <c r="F110"/>
      <c r="G110"/>
      <c r="I110"/>
      <c r="J110"/>
      <c r="K110"/>
      <c r="L110"/>
      <c r="M110"/>
    </row>
    <row r="111" spans="2:13" ht="12.75" customHeight="1">
      <c r="B111"/>
      <c r="C111"/>
      <c r="D111"/>
      <c r="E111"/>
      <c r="F111"/>
      <c r="G111"/>
      <c r="I111"/>
      <c r="J111"/>
      <c r="K111"/>
      <c r="L111"/>
      <c r="M111"/>
    </row>
    <row r="112" spans="2:13" ht="12.75" customHeight="1">
      <c r="B112"/>
      <c r="C112"/>
      <c r="D112"/>
      <c r="E112"/>
      <c r="F112"/>
      <c r="G112"/>
      <c r="I112"/>
      <c r="J112"/>
      <c r="K112"/>
      <c r="L112"/>
      <c r="M112"/>
    </row>
    <row r="113" spans="2:13" ht="12.75" customHeight="1">
      <c r="B113"/>
      <c r="C113"/>
      <c r="D113"/>
      <c r="E113"/>
      <c r="F113"/>
      <c r="G113"/>
      <c r="I113"/>
      <c r="J113"/>
      <c r="K113"/>
      <c r="L113"/>
      <c r="M113"/>
    </row>
    <row r="114" spans="2:13" ht="12.75" customHeight="1">
      <c r="B114"/>
      <c r="C114"/>
      <c r="D114"/>
      <c r="E114"/>
      <c r="F114"/>
      <c r="G114"/>
      <c r="I114"/>
      <c r="J114"/>
      <c r="K114"/>
      <c r="L114"/>
      <c r="M114"/>
    </row>
    <row r="115" spans="2:13" ht="12.75" customHeight="1">
      <c r="B115"/>
      <c r="C115"/>
      <c r="D115"/>
      <c r="E115"/>
      <c r="F115"/>
      <c r="G115"/>
      <c r="L115"/>
    </row>
    <row r="116" spans="2:13" ht="12.75" customHeight="1">
      <c r="B116"/>
      <c r="C116"/>
      <c r="D116"/>
      <c r="E116"/>
      <c r="F116"/>
      <c r="G116"/>
      <c r="L116"/>
    </row>
    <row r="117" spans="2:13" ht="12.75" customHeight="1">
      <c r="B117"/>
      <c r="C117"/>
      <c r="D117"/>
      <c r="E117"/>
      <c r="F117"/>
      <c r="G117"/>
      <c r="I117"/>
      <c r="J117"/>
      <c r="K117"/>
      <c r="L117"/>
    </row>
    <row r="118" spans="2:13" ht="12.75" customHeight="1">
      <c r="B118"/>
      <c r="C118"/>
      <c r="D118"/>
      <c r="E118"/>
      <c r="F118"/>
      <c r="G118"/>
      <c r="I118"/>
      <c r="J118"/>
      <c r="K118"/>
      <c r="L118"/>
    </row>
    <row r="119" spans="2:13" ht="12.75" customHeight="1">
      <c r="B119"/>
      <c r="C119"/>
      <c r="D119"/>
      <c r="E119"/>
      <c r="F119"/>
      <c r="G119"/>
      <c r="I119"/>
      <c r="J119"/>
      <c r="K119"/>
      <c r="L119"/>
    </row>
    <row r="120" spans="2:13" ht="12.75" customHeight="1">
      <c r="B120"/>
      <c r="C120"/>
      <c r="D120"/>
      <c r="E120"/>
      <c r="F120"/>
      <c r="G120"/>
      <c r="I120"/>
      <c r="J120"/>
      <c r="K120"/>
      <c r="L120"/>
    </row>
    <row r="121" spans="2:13" ht="12.75" customHeight="1">
      <c r="B121"/>
      <c r="C121"/>
      <c r="D121"/>
      <c r="E121"/>
      <c r="F121"/>
      <c r="G121"/>
      <c r="I121"/>
      <c r="J121"/>
      <c r="K121"/>
      <c r="L121"/>
    </row>
    <row r="122" spans="2:13" ht="12.75" customHeight="1">
      <c r="B122" s="52"/>
      <c r="C122" s="52"/>
      <c r="D122" s="52"/>
      <c r="E122" s="52"/>
      <c r="F122" s="52"/>
      <c r="G122" s="52"/>
      <c r="H122" s="52"/>
      <c r="I122"/>
      <c r="J122" s="69"/>
      <c r="K122" s="69"/>
      <c r="L122" s="69"/>
    </row>
    <row r="123" spans="2:13" ht="12.75" customHeight="1">
      <c r="B123" s="54" t="str">
        <f>"Finans Norge / Skadestatistikk"</f>
        <v>Finans Norge / Skadestatistikk</v>
      </c>
      <c r="H123" s="193">
        <v>2</v>
      </c>
      <c r="I123"/>
      <c r="J123" s="69"/>
      <c r="K123" s="69"/>
      <c r="L123" s="69"/>
    </row>
    <row r="124" spans="2:13" ht="12.75" customHeight="1">
      <c r="B124" s="54" t="str">
        <f>"Skadestatistikk for landbasert forsikring 2. kvartal 2015"</f>
        <v>Skadestatistikk for landbasert forsikring 2. kvartal 2015</v>
      </c>
      <c r="H124" s="194"/>
      <c r="I124"/>
      <c r="J124"/>
      <c r="K124"/>
      <c r="L124"/>
    </row>
    <row r="125" spans="2:13" ht="12.75" customHeight="1">
      <c r="B125" s="78"/>
      <c r="C125"/>
      <c r="D125"/>
      <c r="E125"/>
      <c r="F125"/>
      <c r="G125"/>
      <c r="I125"/>
      <c r="J125"/>
      <c r="K125"/>
      <c r="L125"/>
    </row>
    <row r="126" spans="2:13" ht="12.75" customHeight="1">
      <c r="B126"/>
      <c r="C126"/>
      <c r="D126"/>
      <c r="E126"/>
      <c r="F126"/>
      <c r="G126"/>
      <c r="I126"/>
      <c r="J126"/>
      <c r="K126"/>
      <c r="L126"/>
    </row>
    <row r="127" spans="2:13" ht="12.75" customHeight="1">
      <c r="B127"/>
      <c r="C127"/>
      <c r="D127"/>
      <c r="E127"/>
      <c r="F127"/>
      <c r="G127"/>
      <c r="L127"/>
    </row>
    <row r="128" spans="2:13" ht="12.75" customHeight="1">
      <c r="B128"/>
      <c r="C128"/>
      <c r="D128"/>
      <c r="E128"/>
      <c r="F128"/>
      <c r="G128"/>
      <c r="L128"/>
    </row>
    <row r="129" spans="2:12" ht="12.75" customHeight="1">
      <c r="B129"/>
      <c r="C129"/>
      <c r="D129"/>
      <c r="E129"/>
      <c r="F129"/>
      <c r="G129"/>
      <c r="I129" s="68"/>
      <c r="J129"/>
      <c r="K129"/>
      <c r="L129"/>
    </row>
    <row r="130" spans="2:12" ht="12.75" customHeight="1">
      <c r="B130"/>
      <c r="C130"/>
      <c r="D130"/>
      <c r="E130"/>
      <c r="F130"/>
      <c r="G130"/>
      <c r="I130"/>
      <c r="J130"/>
      <c r="K130"/>
      <c r="L130"/>
    </row>
    <row r="131" spans="2:12" ht="12.75" customHeight="1">
      <c r="B131"/>
      <c r="C131"/>
      <c r="D131"/>
      <c r="E131"/>
      <c r="F131"/>
      <c r="G131"/>
      <c r="I131"/>
      <c r="J131"/>
      <c r="K131"/>
      <c r="L131"/>
    </row>
    <row r="132" spans="2:12" ht="12.75" customHeight="1">
      <c r="B132"/>
      <c r="C132"/>
      <c r="D132"/>
      <c r="E132"/>
      <c r="F132"/>
      <c r="G132"/>
      <c r="I132"/>
      <c r="J132"/>
      <c r="K132" s="69"/>
      <c r="L132" s="69"/>
    </row>
    <row r="133" spans="2:12" ht="12.75" customHeight="1">
      <c r="B133"/>
      <c r="C133"/>
      <c r="D133"/>
      <c r="E133"/>
      <c r="F133"/>
      <c r="G133"/>
      <c r="I133"/>
      <c r="J133"/>
      <c r="K133" s="69"/>
      <c r="L133" s="69"/>
    </row>
    <row r="134" spans="2:12" ht="12.75" customHeight="1">
      <c r="B134"/>
      <c r="C134"/>
      <c r="D134"/>
      <c r="E134"/>
      <c r="F134"/>
      <c r="G134"/>
      <c r="I134"/>
      <c r="J134"/>
      <c r="K134" s="69"/>
      <c r="L134" s="69"/>
    </row>
    <row r="135" spans="2:12" ht="12.75" customHeight="1">
      <c r="B135"/>
      <c r="C135"/>
      <c r="D135"/>
      <c r="E135"/>
      <c r="F135"/>
      <c r="G135"/>
      <c r="I135"/>
      <c r="J135"/>
      <c r="K135"/>
      <c r="L135"/>
    </row>
    <row r="136" spans="2:12" ht="12.75" customHeight="1">
      <c r="B136"/>
      <c r="C136"/>
      <c r="D136"/>
      <c r="E136"/>
      <c r="F136"/>
      <c r="G136"/>
      <c r="I136"/>
      <c r="J136"/>
      <c r="K136"/>
      <c r="L136"/>
    </row>
    <row r="137" spans="2:12" ht="12.75" customHeight="1">
      <c r="B137"/>
      <c r="C137"/>
      <c r="D137"/>
      <c r="E137"/>
      <c r="F137"/>
      <c r="G137"/>
      <c r="I137"/>
      <c r="J137"/>
      <c r="K137"/>
      <c r="L137"/>
    </row>
    <row r="138" spans="2:12" ht="12.75" customHeight="1">
      <c r="B138"/>
      <c r="C138"/>
      <c r="D138"/>
      <c r="E138"/>
      <c r="F138"/>
      <c r="G138"/>
    </row>
    <row r="139" spans="2:12" ht="12.75" customHeight="1">
      <c r="B139"/>
      <c r="C139"/>
      <c r="D139"/>
      <c r="E139"/>
      <c r="F139"/>
      <c r="G139"/>
    </row>
    <row r="140" spans="2:12" ht="12.75" customHeight="1">
      <c r="B140"/>
      <c r="C140"/>
      <c r="D140"/>
      <c r="E140"/>
      <c r="F140"/>
      <c r="G140"/>
      <c r="I140" s="68"/>
      <c r="J140"/>
      <c r="K140"/>
      <c r="L140"/>
    </row>
    <row r="141" spans="2:12" ht="12.75" customHeight="1">
      <c r="B141"/>
      <c r="C141"/>
      <c r="D141"/>
      <c r="E141"/>
      <c r="F141"/>
      <c r="G141"/>
      <c r="I141"/>
      <c r="J141"/>
      <c r="K141"/>
      <c r="L141"/>
    </row>
    <row r="142" spans="2:12" ht="12.75" customHeight="1">
      <c r="B142"/>
      <c r="C142"/>
      <c r="D142"/>
      <c r="E142"/>
      <c r="F142"/>
      <c r="G142"/>
      <c r="I142"/>
      <c r="J142"/>
      <c r="K142"/>
      <c r="L142"/>
    </row>
    <row r="143" spans="2:12" ht="12.75" customHeight="1">
      <c r="B143"/>
      <c r="C143"/>
      <c r="D143"/>
      <c r="E143"/>
      <c r="F143"/>
      <c r="G143"/>
      <c r="I143"/>
      <c r="J143"/>
      <c r="K143" s="69"/>
      <c r="L143" s="69"/>
    </row>
    <row r="144" spans="2:12" ht="12.75" customHeight="1">
      <c r="B144"/>
      <c r="C144"/>
      <c r="D144"/>
      <c r="E144"/>
      <c r="F144"/>
      <c r="G144"/>
      <c r="I144"/>
      <c r="J144"/>
      <c r="K144" s="69"/>
      <c r="L144" s="69"/>
    </row>
    <row r="145" spans="2:12" ht="12.75" customHeight="1">
      <c r="B145"/>
      <c r="C145"/>
      <c r="D145"/>
      <c r="E145"/>
      <c r="F145"/>
      <c r="G145"/>
      <c r="I145"/>
      <c r="J145"/>
      <c r="K145" s="69"/>
      <c r="L145" s="69"/>
    </row>
    <row r="146" spans="2:12" ht="12.75" customHeight="1">
      <c r="B146"/>
      <c r="C146"/>
      <c r="D146"/>
      <c r="E146"/>
      <c r="F146"/>
      <c r="G146"/>
      <c r="I146"/>
      <c r="J146"/>
      <c r="K146"/>
      <c r="L146"/>
    </row>
    <row r="147" spans="2:12" ht="12.75" customHeight="1">
      <c r="B147"/>
      <c r="C147"/>
      <c r="D147"/>
      <c r="E147"/>
      <c r="F147"/>
      <c r="G147"/>
      <c r="H147"/>
      <c r="I147"/>
      <c r="J147"/>
      <c r="K147"/>
      <c r="L147"/>
    </row>
    <row r="148" spans="2:12" ht="12.75" customHeight="1">
      <c r="B148"/>
      <c r="C148"/>
      <c r="D148"/>
      <c r="E148"/>
      <c r="F148"/>
      <c r="G148"/>
      <c r="H148"/>
      <c r="I148"/>
      <c r="J148"/>
      <c r="K148"/>
      <c r="L148"/>
    </row>
    <row r="149" spans="2:12" ht="12.75" customHeight="1">
      <c r="B149"/>
      <c r="C149"/>
      <c r="D149"/>
      <c r="E149"/>
      <c r="F149"/>
      <c r="G149"/>
      <c r="H149"/>
      <c r="I149"/>
      <c r="J149" s="69"/>
      <c r="K149" s="69"/>
    </row>
    <row r="150" spans="2:12" ht="12.75" customHeight="1">
      <c r="B150"/>
      <c r="C150" s="69"/>
      <c r="D150" s="69"/>
      <c r="E150"/>
      <c r="F150"/>
      <c r="G150"/>
      <c r="H150"/>
      <c r="I150"/>
      <c r="J150" s="69"/>
      <c r="K150" s="69"/>
    </row>
    <row r="151" spans="2:12" ht="12.75" customHeight="1">
      <c r="B151"/>
      <c r="C151"/>
      <c r="D151"/>
      <c r="E151"/>
      <c r="G151"/>
      <c r="H151"/>
      <c r="I151"/>
      <c r="J151"/>
      <c r="K151"/>
    </row>
    <row r="152" spans="2:12" ht="12.75" customHeight="1">
      <c r="B152"/>
      <c r="C152"/>
      <c r="D152"/>
      <c r="E152"/>
      <c r="G152"/>
      <c r="H152"/>
      <c r="I152"/>
      <c r="J152"/>
      <c r="K152"/>
    </row>
    <row r="153" spans="2:12" ht="12.75" customHeight="1">
      <c r="B153"/>
      <c r="C153"/>
      <c r="D153"/>
      <c r="E153"/>
      <c r="G153"/>
      <c r="H153"/>
      <c r="I153"/>
      <c r="J153"/>
      <c r="K153"/>
    </row>
    <row r="154" spans="2:12" ht="12.75" customHeight="1">
      <c r="B154"/>
      <c r="C154" s="69"/>
      <c r="D154" s="69"/>
      <c r="E154"/>
      <c r="G154"/>
      <c r="H154"/>
      <c r="I154"/>
      <c r="J154"/>
      <c r="K154"/>
    </row>
    <row r="155" spans="2:12" ht="12.75" customHeight="1">
      <c r="B155"/>
      <c r="C155" s="69"/>
      <c r="D155" s="69"/>
      <c r="E155"/>
      <c r="G155"/>
      <c r="H155"/>
      <c r="I155"/>
      <c r="J155"/>
      <c r="K155"/>
    </row>
    <row r="156" spans="2:12" ht="12.75" customHeight="1">
      <c r="B156"/>
      <c r="C156" s="69"/>
      <c r="D156" s="69"/>
      <c r="E156"/>
      <c r="G156"/>
    </row>
    <row r="157" spans="2:12" ht="12.75" customHeight="1">
      <c r="B157"/>
      <c r="C157"/>
      <c r="D157"/>
      <c r="E157"/>
      <c r="G157"/>
    </row>
    <row r="158" spans="2:12" ht="12.75" customHeight="1">
      <c r="B158"/>
      <c r="C158" s="69"/>
      <c r="D158" s="69"/>
      <c r="E158"/>
      <c r="G158"/>
    </row>
    <row r="159" spans="2:12" ht="12.75" customHeight="1">
      <c r="B159"/>
      <c r="C159" s="69"/>
      <c r="D159" s="69"/>
      <c r="E159"/>
      <c r="G159"/>
    </row>
    <row r="160" spans="2:12" ht="12.75" customHeight="1">
      <c r="B160"/>
      <c r="C160" s="69"/>
      <c r="D160" s="69"/>
      <c r="E160"/>
      <c r="G160"/>
    </row>
    <row r="161" spans="2:7" ht="12.75" customHeight="1">
      <c r="B161"/>
      <c r="C161"/>
      <c r="D161"/>
      <c r="E161"/>
      <c r="G161"/>
    </row>
    <row r="162" spans="2:7" ht="12.75" customHeight="1">
      <c r="B162"/>
      <c r="C162" s="69"/>
      <c r="D162" s="69"/>
      <c r="E162"/>
      <c r="G162"/>
    </row>
    <row r="163" spans="2:7" ht="12.75" customHeight="1">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M137"/>
  <sheetViews>
    <sheetView showGridLines="0" showRowColHeaders="0" topLeftCell="A2" zoomScaleNormal="100" workbookViewId="0"/>
  </sheetViews>
  <sheetFormatPr defaultColWidth="11.42578125" defaultRowHeight="15.6" customHeight="1"/>
  <cols>
    <col min="1" max="1" width="27.140625" style="1" customWidth="1"/>
    <col min="2" max="4" width="10.7109375" style="1" customWidth="1"/>
    <col min="5" max="7" width="7.7109375" style="1" customWidth="1"/>
    <col min="8" max="16384" width="11.42578125" style="1"/>
  </cols>
  <sheetData>
    <row r="1" spans="1:7" ht="6" customHeight="1"/>
    <row r="2" spans="1:7" ht="15.6" customHeight="1">
      <c r="A2" s="92" t="s">
        <v>0</v>
      </c>
      <c r="B2" s="2"/>
      <c r="C2" s="2"/>
      <c r="D2" s="2"/>
      <c r="E2" s="2"/>
      <c r="F2" s="2"/>
    </row>
    <row r="3" spans="1:7" ht="6" customHeight="1"/>
    <row r="4" spans="1:7" ht="15.6" customHeight="1">
      <c r="A4" s="2"/>
      <c r="B4" s="2"/>
      <c r="C4" s="2"/>
      <c r="D4" s="2"/>
      <c r="E4" s="2"/>
      <c r="F4" s="2"/>
    </row>
    <row r="5" spans="1:7" ht="15.6" customHeight="1">
      <c r="A5" s="88"/>
      <c r="B5" s="74"/>
      <c r="C5" s="74"/>
      <c r="D5" s="74"/>
      <c r="E5" s="74"/>
      <c r="F5" s="74"/>
      <c r="G5" s="74"/>
    </row>
    <row r="6" spans="1:7" ht="15.6" customHeight="1">
      <c r="A6" s="88"/>
      <c r="B6" s="74"/>
      <c r="C6" s="74"/>
      <c r="D6" s="74"/>
      <c r="E6" s="74"/>
      <c r="F6" s="74"/>
      <c r="G6" s="74"/>
    </row>
    <row r="7" spans="1:7" ht="15.6" customHeight="1">
      <c r="A7" s="73"/>
      <c r="B7" s="73"/>
      <c r="C7" s="73"/>
      <c r="D7" s="73"/>
      <c r="E7" s="73"/>
      <c r="F7" s="73"/>
      <c r="G7" s="73"/>
    </row>
    <row r="8" spans="1:7" ht="15.6" customHeight="1">
      <c r="A8" s="73"/>
      <c r="B8" s="73"/>
      <c r="C8" s="73"/>
      <c r="D8" s="73"/>
      <c r="E8" s="73"/>
      <c r="F8" s="73"/>
      <c r="G8" s="73"/>
    </row>
    <row r="9" spans="1:7" ht="15.6" customHeight="1">
      <c r="A9" s="73"/>
      <c r="B9" s="73"/>
      <c r="C9" s="73"/>
      <c r="D9" s="73"/>
      <c r="E9" s="73"/>
      <c r="F9" s="73"/>
      <c r="G9" s="73"/>
    </row>
    <row r="10" spans="1:7" ht="15.6" customHeight="1">
      <c r="A10" s="73"/>
      <c r="B10" s="73"/>
      <c r="C10" s="73"/>
      <c r="D10" s="73"/>
      <c r="E10" s="73"/>
      <c r="F10" s="73"/>
      <c r="G10" s="73"/>
    </row>
    <row r="11" spans="1:7" ht="15.6" customHeight="1">
      <c r="A11" s="73"/>
      <c r="B11" s="73"/>
      <c r="C11" s="73"/>
      <c r="D11" s="73"/>
      <c r="E11" s="73"/>
      <c r="F11" s="73"/>
      <c r="G11" s="73"/>
    </row>
    <row r="12" spans="1:7" ht="15.6" customHeight="1">
      <c r="A12" s="73"/>
      <c r="B12" s="73"/>
      <c r="C12" s="73"/>
      <c r="D12" s="73"/>
      <c r="E12" s="73"/>
      <c r="F12" s="73"/>
      <c r="G12" s="73"/>
    </row>
    <row r="13" spans="1:7" ht="15.6" customHeight="1">
      <c r="A13" s="73"/>
      <c r="B13" s="73"/>
      <c r="C13" s="73"/>
      <c r="D13" s="73"/>
      <c r="E13" s="73"/>
      <c r="F13" s="73"/>
      <c r="G13" s="73"/>
    </row>
    <row r="14" spans="1:7" ht="15.6" customHeight="1">
      <c r="A14" s="73"/>
      <c r="B14" s="73"/>
      <c r="C14" s="73"/>
      <c r="D14" s="73"/>
      <c r="E14" s="73"/>
      <c r="F14" s="73"/>
      <c r="G14" s="73"/>
    </row>
    <row r="15" spans="1:7" ht="15.6" customHeight="1">
      <c r="A15" s="73"/>
      <c r="B15" s="73"/>
      <c r="C15" s="73"/>
      <c r="D15" s="73"/>
      <c r="E15" s="73"/>
      <c r="F15" s="73"/>
      <c r="G15" s="73"/>
    </row>
    <row r="16" spans="1:7" ht="15.6" customHeight="1">
      <c r="A16" s="73"/>
      <c r="B16" s="73"/>
      <c r="C16" s="73"/>
      <c r="D16" s="73"/>
      <c r="E16" s="73"/>
      <c r="F16" s="73"/>
      <c r="G16" s="73"/>
    </row>
    <row r="17" spans="1:13" ht="15.6" customHeight="1">
      <c r="A17" s="73"/>
      <c r="B17" s="73"/>
      <c r="C17" s="73"/>
      <c r="D17" s="73"/>
      <c r="E17" s="73"/>
      <c r="F17" s="73"/>
      <c r="G17" s="73"/>
    </row>
    <row r="18" spans="1:13" ht="15.6" customHeight="1">
      <c r="A18" s="73"/>
      <c r="B18" s="73"/>
      <c r="C18" s="73"/>
      <c r="D18" s="73"/>
      <c r="E18" s="73"/>
      <c r="F18" s="73"/>
      <c r="G18" s="73"/>
    </row>
    <row r="19" spans="1:13" ht="15.6" customHeight="1">
      <c r="A19" s="73"/>
      <c r="B19" s="73"/>
      <c r="C19" s="73"/>
      <c r="D19" s="73"/>
      <c r="E19" s="73"/>
      <c r="F19" s="73"/>
      <c r="G19" s="73"/>
    </row>
    <row r="20" spans="1:13" ht="15.6" customHeight="1">
      <c r="A20" s="73"/>
      <c r="B20" s="73"/>
      <c r="C20" s="73"/>
      <c r="D20" s="73"/>
      <c r="E20" s="73"/>
      <c r="F20" s="73"/>
      <c r="G20" s="73"/>
    </row>
    <row r="21" spans="1:13" ht="15.6" customHeight="1">
      <c r="A21" s="73"/>
      <c r="B21" s="73"/>
      <c r="C21" s="73"/>
      <c r="D21" s="73"/>
      <c r="E21" s="73"/>
      <c r="F21" s="73"/>
      <c r="G21" s="73"/>
    </row>
    <row r="22" spans="1:13" ht="15.6" customHeight="1">
      <c r="A22" s="73"/>
      <c r="B22" s="73"/>
      <c r="C22" s="73"/>
      <c r="D22" s="73"/>
      <c r="E22" s="73"/>
      <c r="F22" s="73"/>
      <c r="G22" s="73"/>
    </row>
    <row r="23" spans="1:13" ht="15.6" customHeight="1">
      <c r="A23" s="73"/>
      <c r="B23" s="73"/>
      <c r="C23" s="73"/>
      <c r="D23" s="73"/>
      <c r="E23" s="73"/>
      <c r="F23" s="73"/>
      <c r="G23" s="73"/>
    </row>
    <row r="24" spans="1:13" ht="15.6" customHeight="1">
      <c r="A24" s="73"/>
      <c r="B24" s="73"/>
      <c r="C24" s="73"/>
      <c r="D24" s="73"/>
      <c r="E24" s="73"/>
      <c r="F24" s="73"/>
      <c r="G24" s="73"/>
    </row>
    <row r="25" spans="1:13" ht="15.6" customHeight="1">
      <c r="A25" s="73"/>
      <c r="B25" s="73"/>
      <c r="C25" s="73"/>
      <c r="D25" s="73"/>
      <c r="E25" s="73"/>
      <c r="F25" s="73"/>
      <c r="G25" s="73"/>
    </row>
    <row r="26" spans="1:13" ht="15.6" customHeight="1">
      <c r="A26" s="73"/>
      <c r="B26" s="73"/>
      <c r="C26" s="73"/>
      <c r="D26" s="73"/>
      <c r="E26" s="73"/>
      <c r="F26" s="73"/>
      <c r="G26" s="73"/>
    </row>
    <row r="27" spans="1:13" ht="15.6" customHeight="1">
      <c r="A27" s="73"/>
      <c r="B27" s="73"/>
      <c r="C27" s="73"/>
      <c r="D27" s="73"/>
      <c r="E27" s="73"/>
      <c r="F27" s="73"/>
      <c r="G27" s="73"/>
    </row>
    <row r="28" spans="1:13" ht="15.6" customHeight="1">
      <c r="A28" s="73"/>
      <c r="B28" s="73"/>
      <c r="C28" s="73"/>
      <c r="D28" s="73"/>
      <c r="E28" s="73"/>
      <c r="F28" s="73"/>
      <c r="G28" s="73"/>
      <c r="M28" s="77"/>
    </row>
    <row r="29" spans="1:13" ht="15.6" customHeight="1">
      <c r="A29" s="73"/>
      <c r="B29" s="73"/>
      <c r="C29" s="73"/>
      <c r="D29" s="73"/>
      <c r="E29" s="73"/>
      <c r="F29" s="73"/>
      <c r="G29" s="73"/>
      <c r="M29" s="77"/>
    </row>
    <row r="30" spans="1:13" ht="15.6" customHeight="1">
      <c r="A30" s="73"/>
      <c r="B30" s="73"/>
      <c r="C30" s="73"/>
      <c r="D30" s="73"/>
      <c r="E30" s="73"/>
      <c r="F30" s="73"/>
      <c r="G30" s="73"/>
      <c r="M30" s="77"/>
    </row>
    <row r="31" spans="1:13" ht="15.6" customHeight="1">
      <c r="A31" s="73"/>
      <c r="B31" s="73"/>
      <c r="C31" s="73"/>
      <c r="D31" s="73"/>
      <c r="E31" s="73"/>
      <c r="F31" s="73"/>
      <c r="G31" s="73"/>
      <c r="M31" s="77"/>
    </row>
    <row r="32" spans="1:13" ht="15.6" customHeight="1">
      <c r="A32" s="73"/>
      <c r="B32" s="73"/>
      <c r="C32" s="73"/>
      <c r="D32" s="73"/>
      <c r="E32" s="73"/>
      <c r="F32" s="73"/>
      <c r="G32" s="73"/>
      <c r="M32" s="77"/>
    </row>
    <row r="33" spans="1:13" ht="15.6" customHeight="1">
      <c r="A33" s="73"/>
      <c r="B33" s="73"/>
      <c r="C33" s="73"/>
      <c r="D33" s="73"/>
      <c r="E33" s="73"/>
      <c r="F33" s="73"/>
      <c r="G33" s="73"/>
      <c r="M33" s="77"/>
    </row>
    <row r="34" spans="1:13" ht="15.6" customHeight="1">
      <c r="A34" s="73"/>
      <c r="B34" s="73"/>
      <c r="C34" s="73"/>
      <c r="D34" s="73"/>
      <c r="E34" s="73"/>
      <c r="F34" s="73"/>
      <c r="G34" s="73"/>
      <c r="M34" s="77"/>
    </row>
    <row r="35" spans="1:13" ht="15.6" customHeight="1">
      <c r="A35" s="73"/>
      <c r="B35" s="73"/>
      <c r="C35" s="73"/>
      <c r="D35" s="73"/>
      <c r="E35" s="73"/>
      <c r="F35" s="73"/>
      <c r="G35" s="73"/>
      <c r="M35" s="77"/>
    </row>
    <row r="36" spans="1:13" ht="15.6" customHeight="1">
      <c r="A36" s="73"/>
      <c r="B36" s="73"/>
      <c r="C36" s="73"/>
      <c r="D36" s="73"/>
      <c r="E36" s="73"/>
      <c r="F36" s="73"/>
      <c r="G36" s="73"/>
      <c r="M36" s="77"/>
    </row>
    <row r="37" spans="1:13" ht="15.6" customHeight="1">
      <c r="A37" s="73"/>
      <c r="B37" s="73"/>
      <c r="C37" s="73"/>
      <c r="D37" s="73"/>
      <c r="E37" s="73"/>
      <c r="F37" s="73"/>
      <c r="G37" s="73"/>
      <c r="M37" s="77"/>
    </row>
    <row r="38" spans="1:13" ht="15.6" customHeight="1">
      <c r="A38" s="73"/>
      <c r="B38" s="73"/>
      <c r="C38" s="73"/>
      <c r="D38" s="73"/>
      <c r="E38" s="73"/>
      <c r="F38" s="73"/>
      <c r="G38" s="73"/>
      <c r="M38" s="77"/>
    </row>
    <row r="39" spans="1:13" ht="15.6" customHeight="1">
      <c r="A39" s="73"/>
      <c r="B39" s="73"/>
      <c r="C39" s="73"/>
      <c r="D39" s="73"/>
      <c r="E39" s="73"/>
      <c r="F39" s="73"/>
      <c r="G39" s="73"/>
      <c r="M39" s="77"/>
    </row>
    <row r="40" spans="1:13" ht="15.6" customHeight="1">
      <c r="A40" s="73"/>
      <c r="B40" s="73"/>
      <c r="C40" s="73"/>
      <c r="D40" s="73"/>
      <c r="E40" s="73"/>
      <c r="F40" s="73"/>
      <c r="G40" s="73"/>
      <c r="M40" s="77"/>
    </row>
    <row r="41" spans="1:13" ht="15.6" customHeight="1">
      <c r="A41" s="73"/>
      <c r="B41" s="73"/>
      <c r="C41" s="73"/>
      <c r="D41" s="73"/>
      <c r="E41" s="73"/>
      <c r="F41" s="73"/>
      <c r="G41" s="73"/>
      <c r="M41" s="77"/>
    </row>
    <row r="42" spans="1:13" ht="15.6" customHeight="1">
      <c r="A42" s="73"/>
      <c r="B42" s="73"/>
      <c r="C42" s="73"/>
      <c r="D42" s="73"/>
      <c r="E42" s="73"/>
      <c r="F42" s="73"/>
      <c r="G42" s="73"/>
      <c r="M42" s="77"/>
    </row>
    <row r="43" spans="1:13" ht="15.6" customHeight="1">
      <c r="A43" s="73"/>
      <c r="B43" s="73"/>
      <c r="C43" s="73"/>
      <c r="D43" s="73"/>
      <c r="E43" s="73"/>
      <c r="F43" s="73"/>
      <c r="G43" s="73"/>
      <c r="M43" s="77"/>
    </row>
    <row r="44" spans="1:13" ht="15.6" customHeight="1">
      <c r="A44" s="73"/>
      <c r="B44" s="73"/>
      <c r="C44" s="73"/>
      <c r="D44" s="73"/>
      <c r="E44" s="73"/>
      <c r="F44" s="73"/>
      <c r="G44" s="73"/>
      <c r="M44" s="77"/>
    </row>
    <row r="45" spans="1:13" ht="15.6" customHeight="1">
      <c r="A45" s="73"/>
      <c r="B45" s="73"/>
      <c r="C45" s="73"/>
      <c r="D45" s="73"/>
      <c r="E45" s="73"/>
      <c r="F45" s="73"/>
      <c r="G45" s="73"/>
      <c r="M45" s="77"/>
    </row>
    <row r="46" spans="1:13" ht="15.6" customHeight="1">
      <c r="A46" s="93" t="s">
        <v>192</v>
      </c>
      <c r="B46" s="73"/>
      <c r="C46" s="73"/>
      <c r="D46" s="73"/>
      <c r="E46" s="73"/>
      <c r="F46" s="73"/>
      <c r="G46" s="73"/>
      <c r="M46" s="77"/>
    </row>
    <row r="47" spans="1:13" ht="15.6" customHeight="1">
      <c r="A47" s="93" t="s">
        <v>193</v>
      </c>
      <c r="B47" s="73"/>
      <c r="C47" s="73"/>
      <c r="D47" s="73"/>
      <c r="E47" s="73"/>
      <c r="F47" s="73"/>
      <c r="G47" s="73"/>
      <c r="M47" s="77"/>
    </row>
    <row r="48" spans="1:13" ht="15.6" customHeight="1">
      <c r="A48" s="93" t="s">
        <v>131</v>
      </c>
      <c r="B48" s="73"/>
      <c r="C48" s="73"/>
      <c r="D48" s="73"/>
      <c r="E48" s="73"/>
      <c r="F48" s="73"/>
      <c r="G48" s="73"/>
      <c r="M48" s="77"/>
    </row>
    <row r="49" spans="1:13" ht="15.6" customHeight="1">
      <c r="A49" s="93" t="s">
        <v>191</v>
      </c>
      <c r="B49" s="73"/>
      <c r="C49" s="73"/>
      <c r="D49" s="73"/>
      <c r="E49" s="73"/>
      <c r="F49" s="73"/>
      <c r="G49" s="73"/>
      <c r="M49" s="77"/>
    </row>
    <row r="50" spans="1:13" ht="15.6" customHeight="1">
      <c r="A50" s="52"/>
      <c r="B50" s="52"/>
      <c r="C50" s="52"/>
      <c r="D50" s="52"/>
      <c r="E50" s="52"/>
      <c r="F50" s="52"/>
      <c r="G50" s="52"/>
      <c r="H50" s="77"/>
    </row>
    <row r="51" spans="1:13" ht="15.6" customHeight="1">
      <c r="A51" s="54" t="str">
        <f>+Innhold!B123</f>
        <v>Finans Norge / Skadestatistikk</v>
      </c>
      <c r="G51" s="193">
        <v>3</v>
      </c>
      <c r="H51" s="77"/>
    </row>
    <row r="52" spans="1:13" ht="15.6" customHeight="1">
      <c r="A52" s="54" t="str">
        <f>+Innhold!B124</f>
        <v>Skadestatistikk for landbasert forsikring 2. kvartal 2015</v>
      </c>
      <c r="G52" s="194"/>
      <c r="H52" s="77"/>
    </row>
    <row r="53" spans="1:13" ht="15.6" customHeight="1">
      <c r="H53" s="77"/>
    </row>
    <row r="59" spans="1:13" ht="15.6" customHeight="1">
      <c r="J59"/>
      <c r="K59"/>
      <c r="L59"/>
    </row>
    <row r="60" spans="1:13" ht="15.6" customHeight="1">
      <c r="J60" s="71"/>
      <c r="K60" s="72"/>
      <c r="L60" s="72"/>
    </row>
    <row r="61" spans="1:13" ht="15.6" customHeight="1">
      <c r="J61" s="70"/>
      <c r="K61"/>
      <c r="L61"/>
    </row>
    <row r="62" spans="1:13" ht="15.6" customHeight="1">
      <c r="J62" s="69"/>
      <c r="K62" s="69"/>
      <c r="L62" s="69"/>
    </row>
    <row r="63" spans="1:13" ht="15.6" customHeight="1">
      <c r="J63" s="69"/>
      <c r="K63" s="69"/>
      <c r="L63" s="69"/>
    </row>
    <row r="64" spans="1:13" ht="15.6" customHeight="1">
      <c r="J64" s="69"/>
      <c r="K64" s="69"/>
      <c r="L64" s="69"/>
    </row>
    <row r="65" spans="1:12" ht="15.6" customHeight="1">
      <c r="J65" s="69"/>
      <c r="K65" s="69"/>
      <c r="L65" s="69"/>
    </row>
    <row r="66" spans="1:12" ht="15.6" customHeight="1">
      <c r="J66" s="69"/>
      <c r="K66" s="69"/>
      <c r="L66" s="69"/>
    </row>
    <row r="67" spans="1:12" ht="15.6" customHeight="1">
      <c r="J67" s="69"/>
      <c r="K67" s="69"/>
      <c r="L67" s="69"/>
    </row>
    <row r="68" spans="1:12" ht="15.6" customHeight="1">
      <c r="J68" s="69"/>
      <c r="K68" s="69"/>
      <c r="L68" s="69"/>
    </row>
    <row r="69" spans="1:12" ht="15.6" customHeight="1">
      <c r="J69"/>
      <c r="K69"/>
      <c r="L69"/>
    </row>
    <row r="70" spans="1:12" ht="15.6" customHeight="1">
      <c r="J70"/>
      <c r="K70"/>
      <c r="L70"/>
    </row>
    <row r="71" spans="1:12" ht="15.6" customHeight="1">
      <c r="J71"/>
      <c r="K71"/>
      <c r="L71"/>
    </row>
    <row r="72" spans="1:12" ht="15.6" customHeight="1">
      <c r="A72"/>
      <c r="B72"/>
      <c r="C72"/>
      <c r="D72"/>
      <c r="E72"/>
      <c r="F72"/>
      <c r="H72"/>
      <c r="I72"/>
      <c r="J72"/>
      <c r="K72"/>
      <c r="L72"/>
    </row>
    <row r="73" spans="1:12" ht="15.6" customHeight="1">
      <c r="A73"/>
      <c r="B73"/>
      <c r="C73"/>
      <c r="D73"/>
      <c r="E73"/>
      <c r="F73"/>
      <c r="H73"/>
      <c r="I73"/>
      <c r="J73"/>
      <c r="K73"/>
      <c r="L73"/>
    </row>
    <row r="74" spans="1:12" ht="15.6" customHeight="1">
      <c r="A74"/>
      <c r="B74"/>
      <c r="C74"/>
      <c r="D74"/>
      <c r="E74"/>
      <c r="F74"/>
      <c r="H74"/>
      <c r="I74"/>
      <c r="J74"/>
      <c r="K74"/>
      <c r="L74"/>
    </row>
    <row r="75" spans="1:12" ht="15.6" customHeight="1">
      <c r="A75"/>
      <c r="B75"/>
      <c r="C75"/>
      <c r="D75"/>
      <c r="E75"/>
      <c r="F75"/>
      <c r="H75"/>
      <c r="I75"/>
      <c r="J75"/>
      <c r="K75"/>
      <c r="L75"/>
    </row>
    <row r="76" spans="1:12" ht="15.6" customHeight="1">
      <c r="A76"/>
      <c r="B76"/>
      <c r="C76"/>
      <c r="D76"/>
      <c r="E76"/>
      <c r="F76"/>
      <c r="H76"/>
      <c r="I76"/>
      <c r="J76"/>
      <c r="K76"/>
      <c r="L76"/>
    </row>
    <row r="77" spans="1:12" ht="15.6" customHeight="1">
      <c r="A77"/>
      <c r="B77"/>
      <c r="C77"/>
      <c r="D77"/>
      <c r="E77"/>
      <c r="F77"/>
      <c r="H77"/>
      <c r="I77"/>
      <c r="J77"/>
      <c r="K77"/>
      <c r="L77"/>
    </row>
    <row r="78" spans="1:12" ht="15.6" customHeight="1">
      <c r="A78"/>
      <c r="B78"/>
      <c r="C78"/>
      <c r="D78"/>
      <c r="E78"/>
      <c r="F78"/>
      <c r="H78"/>
      <c r="I78"/>
      <c r="J78"/>
      <c r="K78"/>
      <c r="L78"/>
    </row>
    <row r="79" spans="1:12" ht="15.6" customHeight="1">
      <c r="A79"/>
      <c r="B79"/>
      <c r="C79"/>
      <c r="D79"/>
      <c r="E79"/>
      <c r="F79"/>
      <c r="H79"/>
      <c r="I79"/>
      <c r="J79"/>
      <c r="K79"/>
      <c r="L79"/>
    </row>
    <row r="80" spans="1:12" ht="15.6" customHeight="1">
      <c r="A80"/>
      <c r="B80"/>
      <c r="C80"/>
      <c r="D80"/>
      <c r="E80"/>
      <c r="F80"/>
      <c r="H80"/>
      <c r="I80"/>
      <c r="J80"/>
      <c r="K80"/>
      <c r="L80"/>
    </row>
    <row r="81" spans="1:12" ht="15.6" customHeight="1">
      <c r="A81"/>
      <c r="B81"/>
      <c r="C81"/>
      <c r="D81"/>
      <c r="E81"/>
      <c r="F81"/>
      <c r="H81"/>
      <c r="I81"/>
      <c r="J81"/>
      <c r="K81"/>
      <c r="L81"/>
    </row>
    <row r="82" spans="1:12" ht="15.6" customHeight="1">
      <c r="A82"/>
      <c r="B82"/>
      <c r="C82"/>
      <c r="D82"/>
      <c r="E82"/>
      <c r="F82"/>
      <c r="H82"/>
      <c r="I82"/>
      <c r="J82"/>
      <c r="K82"/>
      <c r="L82"/>
    </row>
    <row r="83" spans="1:12" ht="15.6" customHeight="1">
      <c r="A83"/>
      <c r="B83"/>
      <c r="C83"/>
      <c r="D83"/>
      <c r="E83"/>
      <c r="F83"/>
      <c r="H83"/>
      <c r="I83"/>
      <c r="J83"/>
      <c r="K83"/>
      <c r="L83"/>
    </row>
    <row r="84" spans="1:12" ht="15.6" customHeight="1">
      <c r="A84"/>
      <c r="B84"/>
      <c r="C84"/>
      <c r="D84"/>
      <c r="E84"/>
      <c r="F84"/>
      <c r="H84"/>
      <c r="I84"/>
      <c r="J84"/>
      <c r="K84"/>
      <c r="L84"/>
    </row>
    <row r="85" spans="1:12" ht="15.6" customHeight="1">
      <c r="A85"/>
      <c r="B85"/>
      <c r="C85"/>
      <c r="D85"/>
      <c r="E85"/>
      <c r="F85"/>
      <c r="H85"/>
      <c r="I85"/>
      <c r="J85"/>
      <c r="K85"/>
      <c r="L85"/>
    </row>
    <row r="86" spans="1:12" ht="15.6" customHeight="1">
      <c r="A86"/>
      <c r="B86"/>
      <c r="C86"/>
      <c r="D86"/>
      <c r="E86"/>
      <c r="F86"/>
      <c r="H86"/>
      <c r="I86"/>
      <c r="J86"/>
      <c r="K86"/>
      <c r="L86"/>
    </row>
    <row r="87" spans="1:12" ht="15.6" customHeight="1">
      <c r="A87"/>
      <c r="B87"/>
      <c r="C87"/>
      <c r="D87"/>
      <c r="E87"/>
      <c r="F87"/>
      <c r="H87"/>
      <c r="I87"/>
      <c r="J87"/>
      <c r="K87"/>
      <c r="L87"/>
    </row>
    <row r="88" spans="1:12" ht="15.6" customHeight="1">
      <c r="A88"/>
      <c r="B88"/>
      <c r="C88"/>
      <c r="D88"/>
      <c r="E88"/>
      <c r="F88"/>
      <c r="H88"/>
      <c r="I88"/>
      <c r="J88"/>
      <c r="K88"/>
      <c r="L88"/>
    </row>
    <row r="89" spans="1:12" ht="15.6" customHeight="1">
      <c r="A89"/>
      <c r="B89"/>
      <c r="C89"/>
      <c r="D89"/>
      <c r="E89"/>
      <c r="F89"/>
      <c r="H89"/>
      <c r="I89"/>
      <c r="J89"/>
      <c r="K89"/>
      <c r="L89"/>
    </row>
    <row r="90" spans="1:12" ht="15.6" customHeight="1">
      <c r="A90"/>
      <c r="B90"/>
      <c r="C90"/>
      <c r="D90"/>
      <c r="E90"/>
      <c r="F90"/>
      <c r="H90"/>
      <c r="I90"/>
      <c r="J90"/>
      <c r="K90"/>
      <c r="L90"/>
    </row>
    <row r="91" spans="1:12" ht="15.6" customHeight="1">
      <c r="A91"/>
      <c r="B91"/>
      <c r="C91"/>
      <c r="D91"/>
      <c r="E91"/>
      <c r="F91"/>
      <c r="H91"/>
      <c r="I91"/>
      <c r="J91"/>
      <c r="K91"/>
      <c r="L91"/>
    </row>
    <row r="92" spans="1:12" ht="15.6" customHeight="1">
      <c r="A92"/>
      <c r="B92"/>
      <c r="C92"/>
      <c r="D92"/>
      <c r="E92"/>
      <c r="F92"/>
      <c r="H92"/>
      <c r="I92"/>
      <c r="J92"/>
      <c r="K92"/>
      <c r="L92"/>
    </row>
    <row r="93" spans="1:12" ht="15.6" customHeight="1">
      <c r="A93"/>
      <c r="B93"/>
      <c r="C93"/>
      <c r="D93"/>
      <c r="E93"/>
      <c r="F93"/>
      <c r="H93"/>
      <c r="I93"/>
      <c r="J93"/>
      <c r="K93"/>
      <c r="L93"/>
    </row>
    <row r="94" spans="1:12" ht="15.6" customHeight="1">
      <c r="A94"/>
      <c r="B94"/>
      <c r="C94"/>
      <c r="D94"/>
      <c r="E94"/>
      <c r="F94"/>
      <c r="H94"/>
      <c r="I94"/>
      <c r="J94"/>
      <c r="K94"/>
      <c r="L94"/>
    </row>
    <row r="95" spans="1:12" ht="15.6" customHeight="1">
      <c r="A95"/>
      <c r="B95"/>
      <c r="C95"/>
      <c r="D95"/>
      <c r="E95"/>
      <c r="F95"/>
      <c r="H95"/>
      <c r="I95"/>
      <c r="J95"/>
      <c r="K95"/>
      <c r="L95"/>
    </row>
    <row r="96" spans="1:12" ht="15.6" customHeight="1">
      <c r="A96"/>
      <c r="B96"/>
      <c r="C96"/>
      <c r="D96"/>
      <c r="E96"/>
      <c r="F96"/>
      <c r="H96"/>
      <c r="I96"/>
      <c r="J96"/>
      <c r="K96"/>
      <c r="L96"/>
    </row>
    <row r="97" spans="1:12" ht="15.6" customHeight="1">
      <c r="A97"/>
      <c r="B97"/>
      <c r="C97"/>
      <c r="D97"/>
      <c r="E97"/>
      <c r="F97"/>
      <c r="H97"/>
      <c r="I97"/>
      <c r="J97"/>
      <c r="K97"/>
      <c r="L97"/>
    </row>
    <row r="98" spans="1:12" ht="15.6" customHeight="1">
      <c r="A98"/>
      <c r="B98"/>
      <c r="C98"/>
      <c r="D98"/>
      <c r="E98"/>
      <c r="F98"/>
      <c r="K98"/>
    </row>
    <row r="99" spans="1:12" ht="15.6" customHeight="1">
      <c r="A99"/>
      <c r="B99"/>
      <c r="C99"/>
      <c r="D99"/>
      <c r="E99"/>
      <c r="F99"/>
      <c r="K99"/>
    </row>
    <row r="100" spans="1:12" ht="15.6" customHeight="1">
      <c r="A100"/>
      <c r="B100"/>
      <c r="C100"/>
      <c r="D100"/>
      <c r="E100"/>
      <c r="F100"/>
      <c r="H100" s="68"/>
      <c r="I100"/>
      <c r="J100"/>
      <c r="K100"/>
    </row>
    <row r="101" spans="1:12" ht="15.6" customHeight="1">
      <c r="A101"/>
      <c r="B101"/>
      <c r="C101"/>
      <c r="D101"/>
      <c r="E101"/>
      <c r="F101"/>
      <c r="H101"/>
      <c r="I101"/>
      <c r="J101"/>
      <c r="K101"/>
    </row>
    <row r="102" spans="1:12" ht="15.6" customHeight="1">
      <c r="A102"/>
      <c r="B102"/>
      <c r="C102"/>
      <c r="D102"/>
      <c r="E102"/>
      <c r="F102"/>
      <c r="H102"/>
      <c r="I102"/>
      <c r="J102"/>
      <c r="K102"/>
    </row>
    <row r="103" spans="1:12" ht="15.6" customHeight="1">
      <c r="A103"/>
      <c r="B103"/>
      <c r="C103"/>
      <c r="D103"/>
      <c r="E103"/>
      <c r="F103"/>
      <c r="H103"/>
      <c r="I103"/>
      <c r="J103"/>
      <c r="K103"/>
    </row>
    <row r="104" spans="1:12" ht="15.6" customHeight="1">
      <c r="A104"/>
      <c r="B104"/>
      <c r="C104"/>
      <c r="D104"/>
      <c r="E104"/>
      <c r="F104"/>
      <c r="H104"/>
      <c r="I104" s="69"/>
      <c r="J104" s="69"/>
      <c r="K104" s="69"/>
    </row>
    <row r="105" spans="1:12" ht="15.6" customHeight="1">
      <c r="A105"/>
      <c r="B105"/>
      <c r="C105"/>
      <c r="D105"/>
      <c r="E105"/>
      <c r="F105"/>
      <c r="H105"/>
      <c r="I105" s="69"/>
      <c r="J105" s="69"/>
      <c r="K105" s="69"/>
    </row>
    <row r="106" spans="1:12" ht="15.6" customHeight="1">
      <c r="D106"/>
      <c r="E106"/>
      <c r="F106"/>
      <c r="H106"/>
      <c r="I106" s="69"/>
      <c r="J106" s="69"/>
      <c r="K106" s="69"/>
    </row>
    <row r="107" spans="1:12" ht="15.6" customHeight="1">
      <c r="D107"/>
      <c r="E107"/>
      <c r="F107"/>
      <c r="H107"/>
      <c r="I107"/>
      <c r="J107"/>
      <c r="K107"/>
    </row>
    <row r="108" spans="1:12" ht="15.6" customHeight="1">
      <c r="A108" s="78"/>
      <c r="B108"/>
      <c r="C108"/>
      <c r="D108"/>
      <c r="E108"/>
      <c r="F108"/>
      <c r="H108"/>
      <c r="I108"/>
      <c r="J108"/>
      <c r="K108"/>
    </row>
    <row r="109" spans="1:12" ht="15.6" customHeight="1">
      <c r="A109"/>
      <c r="B109"/>
      <c r="C109"/>
      <c r="D109"/>
      <c r="E109"/>
      <c r="F109"/>
      <c r="H109"/>
      <c r="I109"/>
      <c r="J109"/>
      <c r="K109"/>
    </row>
    <row r="110" spans="1:12" ht="15.6" customHeight="1">
      <c r="A110"/>
      <c r="B110"/>
      <c r="C110"/>
      <c r="D110"/>
      <c r="E110"/>
      <c r="F110"/>
      <c r="H110"/>
      <c r="I110"/>
      <c r="J110"/>
      <c r="K110"/>
    </row>
    <row r="111" spans="1:12" ht="15.6" customHeight="1">
      <c r="A111"/>
      <c r="B111"/>
      <c r="C111"/>
      <c r="D111"/>
      <c r="E111"/>
      <c r="F111"/>
      <c r="H111"/>
      <c r="I111"/>
      <c r="J111"/>
      <c r="K111"/>
    </row>
    <row r="112" spans="1:12" ht="15.6" customHeight="1">
      <c r="A112"/>
      <c r="B112"/>
      <c r="C112"/>
      <c r="D112"/>
      <c r="E112"/>
      <c r="F112"/>
    </row>
    <row r="113" spans="1:11" ht="15.6" customHeight="1">
      <c r="A113"/>
      <c r="B113"/>
      <c r="C113"/>
      <c r="D113"/>
      <c r="E113"/>
      <c r="F113"/>
    </row>
    <row r="114" spans="1:11" ht="15.6" customHeight="1">
      <c r="A114"/>
      <c r="B114"/>
      <c r="C114"/>
      <c r="D114"/>
      <c r="E114"/>
      <c r="F114"/>
      <c r="H114" s="68"/>
      <c r="I114"/>
      <c r="J114"/>
      <c r="K114"/>
    </row>
    <row r="115" spans="1:11" ht="15.6" customHeight="1">
      <c r="A115"/>
      <c r="B115"/>
      <c r="C115"/>
      <c r="D115"/>
      <c r="E115"/>
      <c r="F115"/>
      <c r="H115"/>
      <c r="I115"/>
      <c r="J115"/>
      <c r="K115"/>
    </row>
    <row r="116" spans="1:11" ht="15.6" customHeight="1">
      <c r="A116"/>
      <c r="B116"/>
      <c r="C116"/>
      <c r="D116"/>
      <c r="E116"/>
      <c r="F116"/>
      <c r="H116"/>
      <c r="I116"/>
      <c r="J116"/>
      <c r="K116"/>
    </row>
    <row r="117" spans="1:11" ht="15.6" customHeight="1">
      <c r="A117"/>
      <c r="B117"/>
      <c r="C117"/>
      <c r="D117"/>
      <c r="E117"/>
      <c r="F117"/>
      <c r="H117"/>
      <c r="I117"/>
      <c r="J117" s="69"/>
      <c r="K117" s="69"/>
    </row>
    <row r="118" spans="1:11" ht="15.6" customHeight="1">
      <c r="A118"/>
      <c r="B118"/>
      <c r="C118"/>
      <c r="D118"/>
      <c r="E118"/>
      <c r="F118"/>
      <c r="H118"/>
      <c r="I118"/>
      <c r="J118" s="69"/>
      <c r="K118" s="69"/>
    </row>
    <row r="119" spans="1:11" ht="15.6" customHeight="1">
      <c r="A119"/>
      <c r="B119"/>
      <c r="C119"/>
      <c r="D119"/>
      <c r="E119"/>
      <c r="F119"/>
      <c r="H119"/>
      <c r="I119"/>
      <c r="J119" s="69"/>
      <c r="K119" s="69"/>
    </row>
    <row r="120" spans="1:11" ht="15.6" customHeight="1">
      <c r="A120"/>
      <c r="B120"/>
      <c r="C120"/>
      <c r="D120"/>
      <c r="E120"/>
      <c r="F120"/>
      <c r="H120"/>
      <c r="I120"/>
      <c r="J120"/>
      <c r="K120"/>
    </row>
    <row r="121" spans="1:11" ht="15.6" customHeight="1">
      <c r="A121"/>
      <c r="B121"/>
      <c r="C121"/>
      <c r="D121"/>
      <c r="E121"/>
      <c r="F121"/>
      <c r="G121"/>
      <c r="H121"/>
      <c r="I121"/>
      <c r="J121"/>
      <c r="K121"/>
    </row>
    <row r="122" spans="1:11" ht="15.6" customHeight="1">
      <c r="A122"/>
      <c r="B122"/>
      <c r="C122"/>
      <c r="D122"/>
      <c r="E122"/>
      <c r="F122"/>
      <c r="G122"/>
      <c r="H122"/>
      <c r="I122"/>
      <c r="J122"/>
      <c r="K122"/>
    </row>
    <row r="123" spans="1:11" ht="15.6" customHeight="1">
      <c r="A123"/>
      <c r="B123"/>
      <c r="C123"/>
      <c r="D123"/>
      <c r="E123"/>
      <c r="F123"/>
      <c r="G123"/>
      <c r="H123"/>
      <c r="I123" s="69"/>
      <c r="J123" s="69"/>
    </row>
    <row r="124" spans="1:11" ht="15.6" customHeight="1">
      <c r="A124"/>
      <c r="B124" s="69"/>
      <c r="C124" s="69"/>
      <c r="D124"/>
      <c r="E124"/>
      <c r="F124"/>
      <c r="G124"/>
      <c r="H124"/>
      <c r="I124" s="69"/>
      <c r="J124" s="69"/>
    </row>
    <row r="125" spans="1:11" ht="15.6" customHeight="1">
      <c r="A125"/>
      <c r="B125"/>
      <c r="C125"/>
      <c r="D125"/>
      <c r="F125"/>
      <c r="G125"/>
      <c r="H125"/>
      <c r="I125"/>
      <c r="J125"/>
    </row>
    <row r="126" spans="1:11" ht="15.6" customHeight="1">
      <c r="A126"/>
      <c r="B126"/>
      <c r="C126"/>
      <c r="D126"/>
      <c r="F126"/>
      <c r="G126"/>
      <c r="H126"/>
      <c r="I126"/>
      <c r="J126"/>
    </row>
    <row r="127" spans="1:11" ht="15.6" customHeight="1">
      <c r="A127"/>
      <c r="B127"/>
      <c r="C127"/>
      <c r="D127"/>
      <c r="F127"/>
      <c r="G127"/>
      <c r="H127"/>
      <c r="I127"/>
      <c r="J127"/>
    </row>
    <row r="128" spans="1:11" ht="15.6" customHeight="1">
      <c r="A128"/>
      <c r="B128" s="69"/>
      <c r="C128" s="69"/>
      <c r="D128"/>
      <c r="F128"/>
      <c r="G128"/>
      <c r="H128"/>
      <c r="I128"/>
      <c r="J128"/>
    </row>
    <row r="129" spans="1:10" ht="15.6" customHeight="1">
      <c r="A129"/>
      <c r="B129" s="69"/>
      <c r="C129" s="69"/>
      <c r="D129"/>
      <c r="F129"/>
      <c r="G129"/>
      <c r="H129"/>
      <c r="I129"/>
      <c r="J129"/>
    </row>
    <row r="130" spans="1:10" ht="15.6" customHeight="1">
      <c r="A130"/>
      <c r="B130" s="69"/>
      <c r="C130" s="69"/>
      <c r="D130"/>
      <c r="F130"/>
    </row>
    <row r="131" spans="1:10" ht="15.6" customHeight="1">
      <c r="A131"/>
      <c r="B131"/>
      <c r="C131"/>
      <c r="D131"/>
      <c r="F131"/>
    </row>
    <row r="132" spans="1:10" ht="15.6" customHeight="1">
      <c r="A132"/>
      <c r="B132" s="69"/>
      <c r="C132" s="69"/>
      <c r="D132"/>
      <c r="F132"/>
    </row>
    <row r="133" spans="1:10" ht="15.6" customHeight="1">
      <c r="A133"/>
      <c r="B133" s="69"/>
      <c r="C133" s="69"/>
      <c r="D133"/>
      <c r="F133"/>
    </row>
    <row r="134" spans="1:10" ht="15.6" customHeight="1">
      <c r="A134"/>
      <c r="B134" s="69"/>
      <c r="C134" s="69"/>
      <c r="D134"/>
      <c r="F134"/>
    </row>
    <row r="135" spans="1:10" ht="15.6" customHeight="1">
      <c r="A135"/>
      <c r="B135"/>
      <c r="C135"/>
      <c r="D135"/>
      <c r="F135"/>
    </row>
    <row r="136" spans="1:10" ht="15.6" customHeight="1">
      <c r="A136"/>
      <c r="B136" s="69"/>
      <c r="C136" s="69"/>
      <c r="D136"/>
      <c r="F136"/>
    </row>
    <row r="137" spans="1:10" ht="15.6" customHeight="1">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AJ211"/>
  <sheetViews>
    <sheetView showGridLines="0" showRowColHeaders="0" topLeftCell="A2" zoomScale="70" zoomScaleNormal="7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21" width="11.42578125" style="1" customWidth="1"/>
    <col min="22" max="22" width="15.42578125" style="1" customWidth="1"/>
    <col min="23" max="16384" width="11.42578125" style="1"/>
  </cols>
  <sheetData>
    <row r="1" spans="1:36" ht="5.25" customHeight="1"/>
    <row r="2" spans="1:36">
      <c r="A2" s="92" t="s">
        <v>0</v>
      </c>
      <c r="B2" s="2"/>
      <c r="C2" s="2"/>
      <c r="D2" s="2"/>
      <c r="E2" s="2"/>
      <c r="F2" s="2"/>
      <c r="G2" s="2"/>
    </row>
    <row r="3" spans="1:36" ht="6" customHeight="1">
      <c r="A3" s="3"/>
      <c r="B3" s="2"/>
      <c r="C3" s="2"/>
      <c r="D3" s="2"/>
      <c r="E3" s="2"/>
      <c r="F3" s="2"/>
      <c r="G3" s="2"/>
    </row>
    <row r="4" spans="1:36" ht="12.75" customHeight="1">
      <c r="A4" s="195" t="s">
        <v>90</v>
      </c>
      <c r="B4" s="2"/>
      <c r="C4" s="2"/>
      <c r="D4" s="2"/>
      <c r="E4" s="2"/>
      <c r="F4" s="2"/>
      <c r="G4" s="2"/>
      <c r="H4" s="67"/>
    </row>
    <row r="5" spans="1:36" ht="12.75" customHeight="1">
      <c r="A5" s="195"/>
      <c r="B5" s="2"/>
      <c r="C5" s="2"/>
      <c r="D5" s="2"/>
      <c r="E5" s="2"/>
      <c r="F5" s="2"/>
      <c r="G5" s="2"/>
      <c r="H5" s="67"/>
    </row>
    <row r="6" spans="1:36" ht="15.7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c r="A7" s="3"/>
      <c r="B7" s="2"/>
      <c r="C7" s="2"/>
      <c r="D7" s="2"/>
      <c r="E7" s="2"/>
      <c r="F7" s="2"/>
      <c r="G7" s="2"/>
      <c r="H7" s="67"/>
      <c r="V7" s="88"/>
      <c r="AJ7" s="88"/>
    </row>
    <row r="8" spans="1:36">
      <c r="A8" s="3"/>
      <c r="B8" s="2"/>
      <c r="C8" s="2"/>
      <c r="D8" s="2"/>
      <c r="E8" s="2"/>
      <c r="F8" s="2"/>
      <c r="G8" s="2"/>
      <c r="H8" s="67"/>
    </row>
    <row r="9" spans="1:36">
      <c r="A9" s="3"/>
      <c r="B9" s="2"/>
      <c r="C9" s="2"/>
      <c r="D9" s="2"/>
      <c r="E9" s="2"/>
      <c r="F9" s="2"/>
      <c r="G9" s="2"/>
      <c r="H9" s="67"/>
    </row>
    <row r="10" spans="1:36">
      <c r="A10" s="3"/>
      <c r="B10" s="2"/>
      <c r="C10" s="2"/>
      <c r="D10" s="2"/>
      <c r="E10" s="2"/>
      <c r="F10" s="2"/>
      <c r="G10" s="2"/>
      <c r="H10" s="67"/>
    </row>
    <row r="11" spans="1:36">
      <c r="A11" s="3"/>
      <c r="B11" s="2"/>
      <c r="C11" s="2"/>
      <c r="D11" s="2"/>
      <c r="E11" s="2"/>
      <c r="F11" s="2"/>
      <c r="G11" s="2"/>
      <c r="H11" s="67"/>
    </row>
    <row r="12" spans="1:36">
      <c r="A12" s="3"/>
      <c r="B12" s="2"/>
      <c r="C12" s="2"/>
      <c r="D12" s="2"/>
      <c r="E12" s="2"/>
      <c r="F12" s="2"/>
      <c r="G12" s="2"/>
      <c r="H12" s="67"/>
    </row>
    <row r="13" spans="1:36">
      <c r="A13" s="3"/>
      <c r="B13" s="2"/>
      <c r="C13" s="2"/>
      <c r="D13" s="2"/>
      <c r="E13" s="2"/>
      <c r="F13" s="2"/>
      <c r="G13" s="2"/>
      <c r="H13" s="67"/>
    </row>
    <row r="14" spans="1:36">
      <c r="A14" s="3"/>
      <c r="B14" s="2"/>
      <c r="C14" s="2"/>
      <c r="D14" s="2"/>
      <c r="E14" s="2"/>
      <c r="F14" s="2"/>
      <c r="G14" s="2"/>
      <c r="H14" s="67"/>
    </row>
    <row r="15" spans="1:36">
      <c r="A15" s="3"/>
      <c r="B15" s="2"/>
      <c r="C15" s="2"/>
      <c r="D15" s="2"/>
      <c r="E15" s="2"/>
      <c r="F15" s="2"/>
      <c r="G15" s="2"/>
      <c r="H15" s="67"/>
    </row>
    <row r="16" spans="1:36">
      <c r="A16" s="3"/>
      <c r="B16" s="2"/>
      <c r="C16" s="2"/>
      <c r="D16" s="2"/>
      <c r="E16" s="2"/>
      <c r="F16" s="2"/>
      <c r="G16" s="2"/>
      <c r="H16" s="67"/>
    </row>
    <row r="17" spans="1:30">
      <c r="A17" s="3"/>
      <c r="B17" s="2"/>
      <c r="C17" s="2"/>
      <c r="D17" s="2"/>
      <c r="E17" s="2"/>
      <c r="F17" s="2"/>
      <c r="G17" s="2"/>
      <c r="H17" s="67"/>
    </row>
    <row r="18" spans="1:30">
      <c r="A18" s="3"/>
      <c r="B18" s="2"/>
      <c r="C18" s="2"/>
      <c r="D18" s="2"/>
      <c r="E18" s="2"/>
      <c r="F18" s="2"/>
      <c r="G18" s="2"/>
      <c r="H18" s="67"/>
    </row>
    <row r="19" spans="1:30">
      <c r="A19" s="3"/>
      <c r="B19" s="2"/>
      <c r="C19" s="2"/>
      <c r="D19" s="2"/>
      <c r="E19" s="2"/>
      <c r="F19" s="2"/>
      <c r="G19" s="2"/>
      <c r="H19" s="67"/>
    </row>
    <row r="20" spans="1:30">
      <c r="A20" s="3"/>
      <c r="B20" s="2"/>
      <c r="C20" s="2"/>
      <c r="D20" s="2"/>
      <c r="E20" s="2"/>
      <c r="F20" s="2"/>
      <c r="G20" s="2"/>
      <c r="H20" s="67"/>
    </row>
    <row r="21" spans="1:30">
      <c r="A21" s="3"/>
      <c r="B21" s="2"/>
      <c r="C21" s="2"/>
      <c r="D21" s="2"/>
      <c r="E21" s="2"/>
      <c r="F21" s="2"/>
      <c r="G21" s="2"/>
      <c r="H21" s="67"/>
    </row>
    <row r="22" spans="1:30">
      <c r="A22" s="3"/>
      <c r="B22" s="2"/>
      <c r="C22" s="2"/>
      <c r="D22" s="2"/>
      <c r="E22" s="2"/>
      <c r="F22" s="2"/>
      <c r="G22" s="2"/>
      <c r="H22" s="67"/>
    </row>
    <row r="23" spans="1:30">
      <c r="A23" s="3"/>
      <c r="B23" s="2"/>
      <c r="C23" s="2"/>
      <c r="D23" s="2"/>
      <c r="E23" s="2"/>
      <c r="F23" s="2"/>
      <c r="G23" s="2"/>
      <c r="H23" s="67"/>
    </row>
    <row r="24" spans="1:30">
      <c r="A24" s="3"/>
      <c r="B24" s="2"/>
      <c r="C24" s="2"/>
      <c r="D24" s="2"/>
      <c r="E24" s="2"/>
      <c r="F24" s="2"/>
      <c r="G24" s="2"/>
      <c r="H24" s="67"/>
    </row>
    <row r="25" spans="1:30">
      <c r="A25" s="3"/>
      <c r="B25" s="2"/>
      <c r="C25" s="2"/>
      <c r="D25" s="2"/>
      <c r="E25" s="2"/>
      <c r="F25" s="2"/>
      <c r="G25" s="2"/>
      <c r="H25" s="67"/>
    </row>
    <row r="26" spans="1:30">
      <c r="A26" s="3"/>
      <c r="B26" s="2"/>
      <c r="C26" s="2"/>
      <c r="D26" s="2"/>
      <c r="E26" s="2"/>
      <c r="F26" s="2"/>
      <c r="G26" s="2"/>
      <c r="H26" s="67"/>
    </row>
    <row r="27" spans="1:30">
      <c r="A27" s="3"/>
      <c r="B27" s="2"/>
      <c r="C27" s="2"/>
      <c r="D27" s="2"/>
      <c r="E27" s="2"/>
      <c r="F27" s="2"/>
      <c r="G27" s="2"/>
      <c r="H27" s="67"/>
    </row>
    <row r="28" spans="1:30">
      <c r="A28" s="3"/>
      <c r="B28" s="2"/>
      <c r="C28" s="2"/>
      <c r="D28" s="2"/>
      <c r="E28" s="2"/>
      <c r="F28" s="2"/>
      <c r="G28" s="2"/>
      <c r="H28" s="67"/>
    </row>
    <row r="29" spans="1:30">
      <c r="A29" s="3"/>
      <c r="B29" s="2"/>
      <c r="C29" s="2"/>
      <c r="D29" s="2"/>
      <c r="E29" s="2"/>
      <c r="F29" s="2"/>
      <c r="G29" s="2"/>
      <c r="H29" s="67"/>
    </row>
    <row r="30" spans="1:30">
      <c r="A30" s="3"/>
      <c r="B30" s="2"/>
      <c r="C30" s="2"/>
      <c r="D30" s="2"/>
      <c r="E30" s="2"/>
      <c r="F30" s="2"/>
      <c r="G30" s="2"/>
      <c r="H30" s="67"/>
    </row>
    <row r="31" spans="1:30">
      <c r="A31" s="3"/>
      <c r="B31" s="2"/>
      <c r="C31" s="2"/>
      <c r="D31" s="2"/>
      <c r="E31" s="2"/>
      <c r="F31" s="2"/>
      <c r="G31" s="2"/>
      <c r="H31" s="67"/>
    </row>
    <row r="32" spans="1:30" ht="15.7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2015</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c r="A33" s="3"/>
      <c r="B33" s="2"/>
      <c r="C33" s="2"/>
      <c r="D33" s="2"/>
      <c r="E33" s="2"/>
      <c r="F33" s="2"/>
      <c r="G33" s="2"/>
      <c r="H33" s="67"/>
    </row>
    <row r="34" spans="1:8">
      <c r="A34" s="3"/>
      <c r="B34" s="2"/>
      <c r="C34" s="2"/>
      <c r="D34" s="2"/>
      <c r="E34" s="2"/>
      <c r="F34" s="2"/>
      <c r="G34" s="2"/>
      <c r="H34" s="67"/>
    </row>
    <row r="35" spans="1:8">
      <c r="A35" s="3"/>
      <c r="B35" s="2"/>
      <c r="C35" s="2"/>
      <c r="D35" s="2"/>
      <c r="E35" s="2"/>
      <c r="F35" s="2"/>
      <c r="G35" s="2"/>
      <c r="H35" s="67"/>
    </row>
    <row r="36" spans="1:8">
      <c r="A36" s="3"/>
      <c r="B36" s="2"/>
      <c r="C36" s="2"/>
      <c r="D36" s="2"/>
      <c r="E36" s="2"/>
      <c r="F36" s="2"/>
      <c r="G36" s="2"/>
      <c r="H36" s="67"/>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36">
      <c r="A49" s="47"/>
      <c r="B49" s="48"/>
      <c r="C49" s="49"/>
      <c r="D49" s="49"/>
      <c r="E49" s="98"/>
      <c r="F49" s="49"/>
      <c r="G49" s="50"/>
      <c r="H49" s="51"/>
    </row>
    <row r="50" spans="1:36">
      <c r="A50" s="47"/>
      <c r="B50" s="48"/>
      <c r="C50" s="49"/>
      <c r="D50" s="49"/>
      <c r="E50" s="49"/>
      <c r="F50" s="49"/>
      <c r="G50" s="50"/>
      <c r="H50" s="51"/>
    </row>
    <row r="51" spans="1:36">
      <c r="A51" s="47"/>
      <c r="B51" s="48"/>
      <c r="C51" s="49"/>
      <c r="D51" s="49"/>
      <c r="E51" s="49"/>
      <c r="F51" s="49"/>
      <c r="G51" s="50"/>
      <c r="H51" s="51"/>
    </row>
    <row r="52" spans="1:36">
      <c r="A52" s="47"/>
      <c r="B52" s="48"/>
      <c r="C52" s="49"/>
      <c r="D52" s="49"/>
      <c r="E52" s="49"/>
      <c r="F52" s="49"/>
      <c r="G52" s="50"/>
      <c r="H52" s="51"/>
    </row>
    <row r="53" spans="1:36">
      <c r="A53" s="47"/>
      <c r="B53" s="48"/>
      <c r="C53" s="49"/>
      <c r="D53" s="49"/>
      <c r="E53" s="49"/>
      <c r="F53" s="49"/>
      <c r="G53" s="50"/>
      <c r="H53" s="51"/>
    </row>
    <row r="54" spans="1:36">
      <c r="A54" s="47"/>
      <c r="B54" s="48"/>
      <c r="C54" s="49"/>
      <c r="D54" s="49"/>
      <c r="E54" s="49"/>
      <c r="F54" s="49"/>
      <c r="G54" s="50"/>
      <c r="H54" s="51"/>
    </row>
    <row r="55" spans="1:36">
      <c r="A55" s="47"/>
      <c r="B55" s="48"/>
      <c r="C55" s="49"/>
      <c r="D55" s="49"/>
      <c r="E55" s="49"/>
      <c r="F55" s="49"/>
      <c r="G55" s="50"/>
      <c r="H55" s="51"/>
    </row>
    <row r="56" spans="1:36">
      <c r="A56" s="47"/>
      <c r="B56" s="48"/>
      <c r="C56" s="49"/>
      <c r="D56" s="49"/>
      <c r="E56" s="49"/>
      <c r="F56" s="49"/>
      <c r="G56" s="50"/>
      <c r="H56" s="51"/>
    </row>
    <row r="57" spans="1:36">
      <c r="A57" s="47"/>
      <c r="B57" s="48"/>
      <c r="C57" s="49"/>
      <c r="D57" s="49"/>
      <c r="E57" s="49"/>
      <c r="F57" s="49"/>
      <c r="G57" s="50"/>
      <c r="H57" s="51"/>
    </row>
    <row r="58" spans="1:36">
      <c r="A58" s="47"/>
      <c r="B58" s="48"/>
      <c r="C58" s="49"/>
      <c r="D58" s="49"/>
      <c r="E58" s="49"/>
      <c r="F58" s="49"/>
      <c r="G58" s="50"/>
      <c r="H58" s="51"/>
    </row>
    <row r="59" spans="1:36">
      <c r="A59" s="47"/>
      <c r="B59" s="48"/>
      <c r="C59" s="49"/>
      <c r="D59" s="49"/>
      <c r="E59" s="49"/>
      <c r="F59" s="49"/>
      <c r="G59" s="50"/>
      <c r="H59" s="51"/>
    </row>
    <row r="60" spans="1:36">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c r="A61" s="54" t="str">
        <f>+Innhold!B123</f>
        <v>Finans Norge / Skadestatistikk</v>
      </c>
      <c r="H61" s="193">
        <v>4</v>
      </c>
      <c r="I61" s="54" t="str">
        <f>+Innhold!B123</f>
        <v>Finans Norge / Skadestatistikk</v>
      </c>
      <c r="O61" s="193">
        <v>5</v>
      </c>
      <c r="P61" s="54" t="str">
        <f>+Innhold!B123</f>
        <v>Finans Norge / Skadestatistikk</v>
      </c>
      <c r="V61" s="193">
        <v>6</v>
      </c>
      <c r="W61" s="54" t="str">
        <f>+Innhold!B123</f>
        <v>Finans Norge / Skadestatistikk</v>
      </c>
      <c r="AC61" s="193">
        <v>7</v>
      </c>
      <c r="AD61" s="54" t="str">
        <f>+Innhold!B123</f>
        <v>Finans Norge / Skadestatistikk</v>
      </c>
      <c r="AJ61" s="193">
        <v>8</v>
      </c>
    </row>
    <row r="62" spans="1:36">
      <c r="A62" s="54" t="str">
        <f>+Innhold!B124</f>
        <v>Skadestatistikk for landbasert forsikring 2. kvartal 2015</v>
      </c>
      <c r="H62" s="194"/>
      <c r="I62" s="54" t="str">
        <f>+Innhold!B124</f>
        <v>Skadestatistikk for landbasert forsikring 2. kvartal 2015</v>
      </c>
      <c r="O62" s="194"/>
      <c r="P62" s="54" t="str">
        <f>+Innhold!B124</f>
        <v>Skadestatistikk for landbasert forsikring 2. kvartal 2015</v>
      </c>
      <c r="V62" s="194"/>
      <c r="W62" s="54" t="str">
        <f>+Innhold!B124</f>
        <v>Skadestatistikk for landbasert forsikring 2. kvartal 2015</v>
      </c>
      <c r="AC62" s="194"/>
      <c r="AD62" s="54" t="str">
        <f>+Innhold!B124</f>
        <v>Skadestatistikk for landbasert forsikring 2. kvartal 2015</v>
      </c>
      <c r="AJ62" s="194"/>
    </row>
    <row r="66" spans="1:32">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row>
    <row r="67" spans="1:32" ht="12.7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row>
    <row r="68" spans="1:32" ht="12.75" customHeight="1">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c r="AE68" s="164"/>
      <c r="AF68" s="164"/>
    </row>
    <row r="69" spans="1:32">
      <c r="A69" s="166" t="s">
        <v>184</v>
      </c>
      <c r="B69" s="167"/>
      <c r="C69" s="167"/>
      <c r="D69" s="167" t="s">
        <v>74</v>
      </c>
      <c r="E69" s="167"/>
      <c r="F69" s="167"/>
      <c r="G69" s="167"/>
      <c r="H69" s="166"/>
      <c r="I69" s="168">
        <f>136.9</f>
        <v>136.9</v>
      </c>
      <c r="J69" s="169" t="s">
        <v>233</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c r="AE69" s="164"/>
      <c r="AF69" s="164"/>
    </row>
    <row r="70" spans="1:32">
      <c r="A70" s="167" t="s">
        <v>75</v>
      </c>
      <c r="B70" s="167" t="s">
        <v>76</v>
      </c>
      <c r="C70" s="167" t="s">
        <v>26</v>
      </c>
      <c r="D70" s="167" t="s">
        <v>77</v>
      </c>
      <c r="E70" s="167"/>
      <c r="F70" s="167"/>
      <c r="G70" s="167"/>
      <c r="H70" s="164"/>
      <c r="I70" s="170" t="s">
        <v>160</v>
      </c>
      <c r="J70" s="164"/>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2013</v>
      </c>
      <c r="Y70" s="171" t="str">
        <f>+'Tab3'!D6</f>
        <v>2014</v>
      </c>
      <c r="Z70" s="171" t="str">
        <f>+'Tab3'!E6</f>
        <v>2015</v>
      </c>
      <c r="AA70" s="164"/>
      <c r="AB70" s="164"/>
      <c r="AC70" s="164"/>
      <c r="AD70" s="164"/>
      <c r="AE70" s="164"/>
      <c r="AF70" s="164"/>
    </row>
    <row r="71" spans="1:32">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205.85892193308553</v>
      </c>
      <c r="O71" s="164"/>
      <c r="P71" s="164"/>
      <c r="Q71" s="164"/>
      <c r="R71" s="164"/>
      <c r="S71" s="164"/>
      <c r="T71" s="164"/>
      <c r="U71" s="164"/>
      <c r="V71" s="167"/>
      <c r="W71" s="167"/>
      <c r="X71" s="167"/>
      <c r="Y71" s="167"/>
      <c r="Z71" s="167"/>
      <c r="AA71" s="164"/>
      <c r="AB71" s="164"/>
      <c r="AC71" s="164"/>
      <c r="AD71" s="164"/>
      <c r="AE71" s="164"/>
      <c r="AF71" s="164"/>
    </row>
    <row r="72" spans="1:32">
      <c r="A72" s="167">
        <v>2</v>
      </c>
      <c r="B72" s="167"/>
      <c r="C72" s="167">
        <v>78.8</v>
      </c>
      <c r="D72" s="167">
        <v>61.3</v>
      </c>
      <c r="E72" s="167"/>
      <c r="F72" s="167"/>
      <c r="G72" s="167"/>
      <c r="H72" s="164"/>
      <c r="I72" s="172">
        <v>54.7</v>
      </c>
      <c r="J72" s="164">
        <v>2</v>
      </c>
      <c r="K72" s="164"/>
      <c r="L72" s="173">
        <v>11120</v>
      </c>
      <c r="M72" s="172">
        <v>68.900000000000006</v>
      </c>
      <c r="N72" s="172">
        <f t="shared" si="0"/>
        <v>172.43893967093237</v>
      </c>
      <c r="O72" s="164"/>
      <c r="P72" s="164"/>
      <c r="Q72" s="164"/>
      <c r="R72" s="164"/>
      <c r="S72" s="164"/>
      <c r="T72" s="164"/>
      <c r="U72" s="164"/>
      <c r="V72" s="167" t="s">
        <v>26</v>
      </c>
      <c r="W72" s="167"/>
      <c r="X72" s="174">
        <f>IF('Tab6'!C36="",'Tab6'!C35,'Tab6'!C36)</f>
        <v>6446.1785948813304</v>
      </c>
      <c r="Y72" s="174">
        <f>IF('Tab6'!D36="",'Tab6'!D35,'Tab6'!D36)</f>
        <v>6567.0007654221599</v>
      </c>
      <c r="Z72" s="174">
        <f>IF('Tab6'!E36="",'Tab6'!E35,'Tab6'!E36)</f>
        <v>6678.7100736094799</v>
      </c>
      <c r="AA72" s="164"/>
      <c r="AB72" s="164"/>
      <c r="AC72" s="164"/>
      <c r="AD72" s="164"/>
      <c r="AE72" s="164"/>
      <c r="AF72" s="164"/>
    </row>
    <row r="73" spans="1:32">
      <c r="A73" s="167">
        <v>3</v>
      </c>
      <c r="B73" s="167"/>
      <c r="C73" s="167">
        <v>84.8</v>
      </c>
      <c r="D73" s="167">
        <v>63</v>
      </c>
      <c r="E73" s="167"/>
      <c r="F73" s="167"/>
      <c r="G73" s="167"/>
      <c r="H73" s="164"/>
      <c r="I73" s="172">
        <v>55.3</v>
      </c>
      <c r="J73" s="164">
        <v>3</v>
      </c>
      <c r="K73" s="164"/>
      <c r="L73" s="173">
        <v>11918</v>
      </c>
      <c r="M73" s="172">
        <v>63.7</v>
      </c>
      <c r="N73" s="172">
        <f t="shared" si="0"/>
        <v>157.69493670886078</v>
      </c>
      <c r="O73" s="164"/>
      <c r="P73" s="164"/>
      <c r="Q73" s="164"/>
      <c r="R73" s="164"/>
      <c r="S73" s="164"/>
      <c r="T73" s="164"/>
      <c r="U73" s="164"/>
      <c r="V73" s="167"/>
      <c r="W73" s="167"/>
      <c r="X73" s="174"/>
      <c r="Y73" s="174"/>
      <c r="Z73" s="174"/>
      <c r="AA73" s="164"/>
      <c r="AB73" s="164"/>
      <c r="AC73" s="164"/>
      <c r="AD73" s="164"/>
      <c r="AE73" s="164"/>
      <c r="AF73" s="164"/>
    </row>
    <row r="74" spans="1:32">
      <c r="A74" s="167">
        <v>4</v>
      </c>
      <c r="B74" s="167"/>
      <c r="C74" s="167">
        <v>91.2</v>
      </c>
      <c r="D74" s="167">
        <v>70.8</v>
      </c>
      <c r="E74" s="167"/>
      <c r="F74" s="167"/>
      <c r="G74" s="167"/>
      <c r="H74" s="164"/>
      <c r="I74" s="172">
        <v>56.2</v>
      </c>
      <c r="J74" s="164">
        <v>4</v>
      </c>
      <c r="K74" s="164"/>
      <c r="L74" s="173">
        <v>11905</v>
      </c>
      <c r="M74" s="172">
        <v>79.3</v>
      </c>
      <c r="N74" s="172">
        <f t="shared" si="0"/>
        <v>193.17028469750889</v>
      </c>
      <c r="O74" s="164"/>
      <c r="P74" s="164"/>
      <c r="Q74" s="164"/>
      <c r="R74" s="164"/>
      <c r="S74" s="164"/>
      <c r="T74" s="164"/>
      <c r="U74" s="164"/>
      <c r="V74" s="167" t="s">
        <v>63</v>
      </c>
      <c r="W74" s="167"/>
      <c r="X74" s="174">
        <f>IF('Tab6'!C36="",'Tab6'!C45+'Tab6'!C47,'Tab6'!C46+'Tab6'!C48)</f>
        <v>141.66807567433722</v>
      </c>
      <c r="Y74" s="174">
        <f>IF('Tab6'!D36="",'Tab6'!D45+'Tab6'!D47,'Tab6'!D46+'Tab6'!D48)</f>
        <v>131.56414685805089</v>
      </c>
      <c r="Z74" s="174">
        <f>IF('Tab6'!E36="",'Tab6'!E45+'Tab6'!E47,'Tab6'!E46+'Tab6'!E48)</f>
        <v>122.77048118691209</v>
      </c>
      <c r="AA74" s="164"/>
      <c r="AB74" s="164"/>
      <c r="AC74" s="164"/>
      <c r="AD74" s="164"/>
      <c r="AE74" s="164"/>
      <c r="AF74" s="164"/>
    </row>
    <row r="75" spans="1:32">
      <c r="A75" s="167">
        <v>1</v>
      </c>
      <c r="B75" s="167">
        <v>1984</v>
      </c>
      <c r="C75" s="167">
        <v>112.2</v>
      </c>
      <c r="D75" s="167">
        <v>90.4</v>
      </c>
      <c r="E75" s="167"/>
      <c r="F75" s="167"/>
      <c r="G75" s="167"/>
      <c r="H75" s="164"/>
      <c r="I75" s="172">
        <v>57.3</v>
      </c>
      <c r="J75" s="164">
        <v>1</v>
      </c>
      <c r="K75" s="164">
        <v>1984</v>
      </c>
      <c r="L75" s="173">
        <v>13205</v>
      </c>
      <c r="M75" s="172">
        <v>86.7</v>
      </c>
      <c r="N75" s="172">
        <f t="shared" si="0"/>
        <v>207.14188481675396</v>
      </c>
      <c r="O75" s="164"/>
      <c r="P75" s="164"/>
      <c r="Q75" s="164"/>
      <c r="R75" s="164"/>
      <c r="S75" s="164"/>
      <c r="T75" s="164"/>
      <c r="U75" s="164"/>
      <c r="V75" s="167" t="s">
        <v>39</v>
      </c>
      <c r="W75" s="167"/>
      <c r="X75" s="174">
        <f>IF('Tab6'!C36="",'Tab6'!C49,'Tab6'!C50)</f>
        <v>718.64798134925502</v>
      </c>
      <c r="Y75" s="174">
        <f>IF('Tab6'!D36="",'Tab6'!D49,'Tab6'!D50)</f>
        <v>747.48192637282796</v>
      </c>
      <c r="Z75" s="174">
        <f>IF('Tab6'!E36="",'Tab6'!E49,'Tab6'!E50)</f>
        <v>761.78507246875495</v>
      </c>
      <c r="AA75" s="164"/>
      <c r="AB75" s="164"/>
      <c r="AC75" s="164"/>
      <c r="AD75" s="164"/>
      <c r="AE75" s="164"/>
      <c r="AF75" s="164"/>
    </row>
    <row r="76" spans="1:32">
      <c r="A76" s="167">
        <v>2</v>
      </c>
      <c r="B76" s="167"/>
      <c r="C76" s="167">
        <v>81.8</v>
      </c>
      <c r="D76" s="167">
        <v>64.400000000000006</v>
      </c>
      <c r="E76" s="167"/>
      <c r="F76" s="167"/>
      <c r="G76" s="167"/>
      <c r="H76" s="164"/>
      <c r="I76" s="172">
        <v>58.2</v>
      </c>
      <c r="J76" s="164">
        <v>2</v>
      </c>
      <c r="K76" s="164"/>
      <c r="L76" s="173">
        <v>12453</v>
      </c>
      <c r="M76" s="172">
        <v>83.3</v>
      </c>
      <c r="N76" s="172">
        <f t="shared" si="0"/>
        <v>195.9410652920962</v>
      </c>
      <c r="O76" s="164"/>
      <c r="P76" s="164"/>
      <c r="Q76" s="164"/>
      <c r="R76" s="164"/>
      <c r="S76" s="164"/>
      <c r="T76" s="164"/>
      <c r="U76" s="164"/>
      <c r="V76" s="167" t="s">
        <v>18</v>
      </c>
      <c r="W76" s="167"/>
      <c r="X76" s="174">
        <f>IF('Tab6'!C36="",'Tab6'!C43,'Tab6'!C44)</f>
        <v>116.90087788917199</v>
      </c>
      <c r="Y76" s="174">
        <f>IF('Tab6'!D36="",'Tab6'!D43,'Tab6'!D44)</f>
        <v>120.847808481615</v>
      </c>
      <c r="Z76" s="174">
        <f>IF('Tab6'!E36="",'Tab6'!E43,'Tab6'!E44)</f>
        <v>100.37597523362</v>
      </c>
      <c r="AA76" s="164"/>
      <c r="AB76" s="164"/>
      <c r="AC76" s="164"/>
      <c r="AD76" s="164"/>
      <c r="AE76" s="164"/>
      <c r="AF76" s="164"/>
    </row>
    <row r="77" spans="1:32">
      <c r="A77" s="167">
        <v>3</v>
      </c>
      <c r="B77" s="167"/>
      <c r="C77" s="167">
        <v>90.4</v>
      </c>
      <c r="D77" s="167">
        <v>71.099999999999994</v>
      </c>
      <c r="E77" s="167"/>
      <c r="F77" s="167"/>
      <c r="G77" s="167"/>
      <c r="H77" s="164"/>
      <c r="I77" s="172">
        <v>58.7</v>
      </c>
      <c r="J77" s="164">
        <v>3</v>
      </c>
      <c r="K77" s="164"/>
      <c r="L77" s="173">
        <v>12278</v>
      </c>
      <c r="M77" s="172">
        <v>83.3</v>
      </c>
      <c r="N77" s="172">
        <f t="shared" si="0"/>
        <v>194.27206132879044</v>
      </c>
      <c r="O77" s="164"/>
      <c r="P77" s="164"/>
      <c r="Q77" s="164"/>
      <c r="R77" s="164"/>
      <c r="S77" s="164"/>
      <c r="T77" s="164"/>
      <c r="U77" s="164"/>
      <c r="V77" s="167" t="s">
        <v>82</v>
      </c>
      <c r="W77" s="167"/>
      <c r="X77" s="174">
        <f>IF('Tab6'!C36="",'Tab6'!C37+'Tab6'!C39,'Tab6'!C38+'Tab6'!C40)</f>
        <v>1045.7419226181087</v>
      </c>
      <c r="Y77" s="174">
        <f>IF('Tab6'!D36="",'Tab6'!D37+'Tab6'!D39,'Tab6'!D38+'Tab6'!D40)</f>
        <v>1024.119773533117</v>
      </c>
      <c r="Z77" s="174">
        <f>IF('Tab6'!E36="",'Tab6'!E37+'Tab6'!E39,'Tab6'!E38+'Tab6'!E40)</f>
        <v>962.65006905555992</v>
      </c>
      <c r="AA77" s="164"/>
      <c r="AB77" s="164"/>
      <c r="AC77" s="164"/>
      <c r="AD77" s="164"/>
      <c r="AE77" s="164"/>
      <c r="AF77" s="164"/>
    </row>
    <row r="78" spans="1:32">
      <c r="A78" s="167">
        <v>4</v>
      </c>
      <c r="B78" s="167"/>
      <c r="C78" s="167">
        <v>92.9</v>
      </c>
      <c r="D78" s="167">
        <v>73.900000000000006</v>
      </c>
      <c r="E78" s="167"/>
      <c r="F78" s="167"/>
      <c r="G78" s="167"/>
      <c r="H78" s="164"/>
      <c r="I78" s="172">
        <v>59.6</v>
      </c>
      <c r="J78" s="164">
        <v>4</v>
      </c>
      <c r="K78" s="164"/>
      <c r="L78" s="173">
        <v>11449</v>
      </c>
      <c r="M78" s="172">
        <v>94.6</v>
      </c>
      <c r="N78" s="172">
        <f t="shared" si="0"/>
        <v>217.29429530201341</v>
      </c>
      <c r="O78" s="164"/>
      <c r="P78" s="164"/>
      <c r="Q78" s="164"/>
      <c r="R78" s="164"/>
      <c r="S78" s="164"/>
      <c r="T78" s="164"/>
      <c r="U78" s="164"/>
      <c r="V78" s="167" t="s">
        <v>83</v>
      </c>
      <c r="W78" s="167"/>
      <c r="X78" s="175">
        <f>X72-X77-X76-X75-X74</f>
        <v>4423.2197373504578</v>
      </c>
      <c r="Y78" s="175">
        <f>Y72-Y77-Y76-Y75-Y74</f>
        <v>4542.9871101765493</v>
      </c>
      <c r="Z78" s="175">
        <f>Z72-Z77-Z76-Z75-Z74</f>
        <v>4731.1284756646328</v>
      </c>
      <c r="AA78" s="164"/>
      <c r="AB78" s="164"/>
      <c r="AC78" s="164"/>
      <c r="AD78" s="164"/>
      <c r="AE78" s="164"/>
      <c r="AF78" s="164"/>
    </row>
    <row r="79" spans="1:32">
      <c r="A79" s="167">
        <v>1</v>
      </c>
      <c r="B79" s="167">
        <v>1985</v>
      </c>
      <c r="C79" s="167">
        <v>123.4</v>
      </c>
      <c r="D79" s="167">
        <v>100.8</v>
      </c>
      <c r="E79" s="167"/>
      <c r="F79" s="167"/>
      <c r="G79" s="167"/>
      <c r="H79" s="164"/>
      <c r="I79" s="172">
        <v>60.4</v>
      </c>
      <c r="J79" s="164">
        <v>1</v>
      </c>
      <c r="K79" s="164">
        <v>1985</v>
      </c>
      <c r="L79" s="173">
        <v>16918</v>
      </c>
      <c r="M79" s="172">
        <v>103.6</v>
      </c>
      <c r="N79" s="172">
        <f t="shared" si="0"/>
        <v>234.81523178807947</v>
      </c>
      <c r="O79" s="164"/>
      <c r="P79" s="164"/>
      <c r="Q79" s="164"/>
      <c r="R79" s="164"/>
      <c r="S79" s="164"/>
      <c r="T79" s="164"/>
      <c r="U79" s="164"/>
      <c r="V79" s="167"/>
      <c r="W79" s="167"/>
      <c r="X79" s="167"/>
      <c r="Y79" s="167"/>
      <c r="Z79" s="167"/>
      <c r="AA79" s="164"/>
      <c r="AB79" s="164"/>
      <c r="AC79" s="164"/>
      <c r="AD79" s="164"/>
      <c r="AE79" s="164"/>
      <c r="AF79" s="164"/>
    </row>
    <row r="80" spans="1:32">
      <c r="A80" s="167">
        <v>2</v>
      </c>
      <c r="B80" s="167"/>
      <c r="C80" s="167">
        <v>102</v>
      </c>
      <c r="D80" s="167">
        <v>81.099999999999994</v>
      </c>
      <c r="E80" s="167"/>
      <c r="F80" s="167"/>
      <c r="G80" s="167"/>
      <c r="H80" s="164"/>
      <c r="I80" s="172">
        <v>61.5</v>
      </c>
      <c r="J80" s="164">
        <v>2</v>
      </c>
      <c r="K80" s="164"/>
      <c r="L80" s="173">
        <v>14237</v>
      </c>
      <c r="M80" s="172">
        <v>115.3</v>
      </c>
      <c r="N80" s="172">
        <f t="shared" si="0"/>
        <v>256.65967479674799</v>
      </c>
      <c r="O80" s="164"/>
      <c r="P80" s="164"/>
      <c r="Q80" s="164"/>
      <c r="R80" s="164"/>
      <c r="S80" s="164"/>
      <c r="T80" s="164"/>
      <c r="U80" s="164"/>
      <c r="V80" s="166" t="s">
        <v>163</v>
      </c>
      <c r="W80" s="167"/>
      <c r="X80" s="167"/>
      <c r="Y80" s="167"/>
      <c r="Z80" s="164"/>
      <c r="AA80" s="164"/>
      <c r="AB80" s="164"/>
      <c r="AC80" s="164"/>
      <c r="AD80" s="164"/>
      <c r="AE80" s="164"/>
      <c r="AF80" s="164"/>
    </row>
    <row r="81" spans="1:32">
      <c r="A81" s="167">
        <v>3</v>
      </c>
      <c r="B81" s="167"/>
      <c r="C81" s="167">
        <v>108.4</v>
      </c>
      <c r="D81" s="167">
        <v>86</v>
      </c>
      <c r="E81" s="167"/>
      <c r="F81" s="167"/>
      <c r="G81" s="167"/>
      <c r="H81" s="164"/>
      <c r="I81" s="172">
        <v>62</v>
      </c>
      <c r="J81" s="164">
        <v>3</v>
      </c>
      <c r="K81" s="164"/>
      <c r="L81" s="173">
        <v>14329</v>
      </c>
      <c r="M81" s="172">
        <v>103</v>
      </c>
      <c r="N81" s="172">
        <f t="shared" si="0"/>
        <v>227.43064516129033</v>
      </c>
      <c r="O81" s="164"/>
      <c r="P81" s="164"/>
      <c r="Q81" s="164"/>
      <c r="R81" s="164"/>
      <c r="S81" s="164"/>
      <c r="T81" s="164"/>
      <c r="U81" s="164"/>
      <c r="V81" s="167"/>
      <c r="W81" s="167"/>
      <c r="X81" s="167"/>
      <c r="Y81" s="167"/>
      <c r="Z81" s="164"/>
      <c r="AA81" s="164"/>
      <c r="AB81" s="164"/>
      <c r="AC81" s="164"/>
      <c r="AD81" s="164"/>
      <c r="AE81" s="164"/>
      <c r="AF81" s="164"/>
    </row>
    <row r="82" spans="1:32">
      <c r="A82" s="167">
        <v>4</v>
      </c>
      <c r="B82" s="167"/>
      <c r="C82" s="167">
        <v>109.6</v>
      </c>
      <c r="D82" s="167">
        <v>87.1</v>
      </c>
      <c r="E82" s="167"/>
      <c r="F82" s="167"/>
      <c r="G82" s="167"/>
      <c r="H82" s="164"/>
      <c r="I82" s="172">
        <v>63</v>
      </c>
      <c r="J82" s="164">
        <v>4</v>
      </c>
      <c r="K82" s="164"/>
      <c r="L82" s="173">
        <v>13060</v>
      </c>
      <c r="M82" s="172">
        <v>118.7</v>
      </c>
      <c r="N82" s="172">
        <f t="shared" si="0"/>
        <v>257.93698412698416</v>
      </c>
      <c r="O82" s="164"/>
      <c r="P82" s="164"/>
      <c r="Q82" s="164"/>
      <c r="R82" s="164"/>
      <c r="S82" s="164"/>
      <c r="T82" s="164"/>
      <c r="U82" s="164"/>
      <c r="V82" s="167"/>
      <c r="W82" s="171" t="str">
        <f>+'Tab4'!C6</f>
        <v>2013</v>
      </c>
      <c r="X82" s="171" t="str">
        <f>+'Tab4'!D6</f>
        <v>2014</v>
      </c>
      <c r="Y82" s="171" t="str">
        <f>+'Tab4'!E6</f>
        <v>2015</v>
      </c>
      <c r="Z82" s="164"/>
      <c r="AA82" s="164"/>
      <c r="AB82" s="164"/>
      <c r="AC82" s="164"/>
      <c r="AD82" s="164"/>
      <c r="AE82" s="164"/>
      <c r="AF82" s="164"/>
    </row>
    <row r="83" spans="1:32">
      <c r="A83" s="167">
        <v>1</v>
      </c>
      <c r="B83" s="167">
        <v>1986</v>
      </c>
      <c r="C83" s="167">
        <v>141</v>
      </c>
      <c r="D83" s="167">
        <v>115.2</v>
      </c>
      <c r="E83" s="167"/>
      <c r="F83" s="167"/>
      <c r="G83" s="167"/>
      <c r="H83" s="164"/>
      <c r="I83" s="172">
        <v>64</v>
      </c>
      <c r="J83" s="164">
        <v>1</v>
      </c>
      <c r="K83" s="164">
        <v>1986</v>
      </c>
      <c r="L83" s="173">
        <v>14314</v>
      </c>
      <c r="M83" s="172">
        <v>111.8</v>
      </c>
      <c r="N83" s="172">
        <f t="shared" si="0"/>
        <v>239.1471875</v>
      </c>
      <c r="O83" s="164"/>
      <c r="P83" s="164"/>
      <c r="Q83" s="164"/>
      <c r="R83" s="164"/>
      <c r="S83" s="164"/>
      <c r="T83" s="164"/>
      <c r="U83" s="164"/>
      <c r="V83" s="167" t="s">
        <v>84</v>
      </c>
      <c r="W83" s="174">
        <f>IF('Tab4'!C14="",'Tab4'!C13,'Tab4'!C14)</f>
        <v>3359.06360127894</v>
      </c>
      <c r="X83" s="174">
        <f>IF('Tab4'!D14="",'Tab4'!D13,'Tab4'!D14)</f>
        <v>3399.6073315621202</v>
      </c>
      <c r="Y83" s="174">
        <f>IF('Tab4'!E14="",'Tab4'!E13,'Tab4'!E14)</f>
        <v>3306.1813925332299</v>
      </c>
      <c r="Z83" s="164"/>
      <c r="AA83" s="164"/>
      <c r="AB83" s="164"/>
      <c r="AC83" s="164"/>
      <c r="AD83" s="164"/>
      <c r="AE83" s="164"/>
      <c r="AF83" s="164"/>
    </row>
    <row r="84" spans="1:32">
      <c r="A84" s="167">
        <v>2</v>
      </c>
      <c r="B84" s="167"/>
      <c r="C84" s="167">
        <v>120.5</v>
      </c>
      <c r="D84" s="167">
        <v>93.2</v>
      </c>
      <c r="E84" s="167"/>
      <c r="F84" s="167"/>
      <c r="G84" s="167"/>
      <c r="H84" s="164"/>
      <c r="I84" s="172">
        <v>65</v>
      </c>
      <c r="J84" s="164">
        <v>2</v>
      </c>
      <c r="K84" s="164"/>
      <c r="L84" s="173">
        <v>13505</v>
      </c>
      <c r="M84" s="172">
        <v>121.5</v>
      </c>
      <c r="N84" s="172">
        <f t="shared" si="0"/>
        <v>255.89769230769232</v>
      </c>
      <c r="O84" s="164"/>
      <c r="P84" s="164"/>
      <c r="Q84" s="164"/>
      <c r="R84" s="164"/>
      <c r="S84" s="164"/>
      <c r="T84" s="164"/>
      <c r="U84" s="164"/>
      <c r="V84" s="167" t="s">
        <v>170</v>
      </c>
      <c r="W84" s="174">
        <f>IF('Tab4'!C16="",'Tab4'!C15,'Tab4'!C16)</f>
        <v>2485.7333494792501</v>
      </c>
      <c r="X84" s="174">
        <f>IF('Tab4'!D16="",'Tab4'!D15,'Tab4'!D16)</f>
        <v>2400.9521996285898</v>
      </c>
      <c r="Y84" s="174">
        <f>IF('Tab4'!E16="",'Tab4'!E15,'Tab4'!E16)</f>
        <v>2701.9457569922702</v>
      </c>
      <c r="Z84" s="164"/>
      <c r="AA84" s="164"/>
      <c r="AB84" s="164"/>
      <c r="AC84" s="164"/>
      <c r="AD84" s="164"/>
      <c r="AE84" s="164"/>
      <c r="AF84" s="164"/>
    </row>
    <row r="85" spans="1:32">
      <c r="A85" s="167">
        <v>3</v>
      </c>
      <c r="B85" s="167"/>
      <c r="C85" s="167">
        <v>115.7</v>
      </c>
      <c r="D85" s="167">
        <v>91.1</v>
      </c>
      <c r="E85" s="167"/>
      <c r="F85" s="167"/>
      <c r="G85" s="167"/>
      <c r="H85" s="164"/>
      <c r="I85" s="172">
        <v>67</v>
      </c>
      <c r="J85" s="164">
        <v>3</v>
      </c>
      <c r="K85" s="164"/>
      <c r="L85" s="173">
        <v>12132</v>
      </c>
      <c r="M85" s="172">
        <v>100.8</v>
      </c>
      <c r="N85" s="172">
        <f t="shared" si="0"/>
        <v>205.96298507462689</v>
      </c>
      <c r="O85" s="164"/>
      <c r="P85" s="164"/>
      <c r="Q85" s="164"/>
      <c r="R85" s="164"/>
      <c r="S85" s="164"/>
      <c r="T85" s="164"/>
      <c r="U85" s="164"/>
      <c r="V85" s="167" t="s">
        <v>7</v>
      </c>
      <c r="W85" s="174">
        <f>IF('Tab4'!C18="",'Tab4'!C17,'Tab4'!C18)</f>
        <v>1350.9354376814499</v>
      </c>
      <c r="X85" s="174">
        <f>IF('Tab4'!D18="",'Tab4'!D17,'Tab4'!D18)</f>
        <v>1323.3736207708</v>
      </c>
      <c r="Y85" s="174">
        <f>IF('Tab4'!E18="",'Tab4'!E17,'Tab4'!E18)</f>
        <v>1149.4538215065099</v>
      </c>
      <c r="Z85" s="164"/>
      <c r="AA85" s="164"/>
      <c r="AB85" s="164"/>
      <c r="AC85" s="164"/>
      <c r="AD85" s="164"/>
      <c r="AE85" s="164"/>
      <c r="AF85" s="164"/>
    </row>
    <row r="86" spans="1:32">
      <c r="A86" s="167">
        <v>4</v>
      </c>
      <c r="B86" s="167"/>
      <c r="C86" s="167">
        <v>114.4</v>
      </c>
      <c r="D86" s="167">
        <v>90.8</v>
      </c>
      <c r="E86" s="167"/>
      <c r="F86" s="167"/>
      <c r="G86" s="167"/>
      <c r="H86" s="164"/>
      <c r="I86" s="172">
        <v>68.5</v>
      </c>
      <c r="J86" s="164">
        <v>4</v>
      </c>
      <c r="K86" s="164"/>
      <c r="L86" s="173">
        <v>11763</v>
      </c>
      <c r="M86" s="172">
        <v>120.6</v>
      </c>
      <c r="N86" s="172">
        <f t="shared" si="0"/>
        <v>241.02394160583941</v>
      </c>
      <c r="O86" s="164"/>
      <c r="P86" s="164"/>
      <c r="Q86" s="164"/>
      <c r="R86" s="164"/>
      <c r="S86" s="164"/>
      <c r="T86" s="164"/>
      <c r="U86" s="164"/>
      <c r="V86" s="164" t="s">
        <v>8</v>
      </c>
      <c r="W86" s="174">
        <f>IF('Tab4'!C20="",'Tab4'!C19,'Tab4'!C20)</f>
        <v>901.23865502744798</v>
      </c>
      <c r="X86" s="174">
        <f>IF('Tab4'!D20="",'Tab4'!D19,'Tab4'!D20)</f>
        <v>902.33012338781305</v>
      </c>
      <c r="Y86" s="174">
        <f>IF('Tab4'!E20="",'Tab4'!E19,'Tab4'!E20)</f>
        <v>1024.1144424735901</v>
      </c>
      <c r="Z86" s="164"/>
      <c r="AA86" s="164"/>
      <c r="AB86" s="164"/>
      <c r="AC86" s="164"/>
      <c r="AD86" s="164"/>
      <c r="AE86" s="164"/>
      <c r="AF86" s="164"/>
    </row>
    <row r="87" spans="1:32">
      <c r="A87" s="167">
        <v>1</v>
      </c>
      <c r="B87" s="167">
        <v>1987</v>
      </c>
      <c r="C87" s="167">
        <v>152.19999999999999</v>
      </c>
      <c r="D87" s="167">
        <v>121.3</v>
      </c>
      <c r="E87" s="167"/>
      <c r="F87" s="167"/>
      <c r="G87" s="167"/>
      <c r="H87" s="164"/>
      <c r="I87" s="172">
        <v>70.5</v>
      </c>
      <c r="J87" s="164">
        <v>1</v>
      </c>
      <c r="K87" s="164">
        <v>1987</v>
      </c>
      <c r="L87" s="173">
        <v>17280</v>
      </c>
      <c r="M87" s="172">
        <v>135.6</v>
      </c>
      <c r="N87" s="172">
        <f t="shared" si="0"/>
        <v>263.31404255319148</v>
      </c>
      <c r="O87" s="164"/>
      <c r="P87" s="164"/>
      <c r="Q87" s="164"/>
      <c r="R87" s="164"/>
      <c r="S87" s="164"/>
      <c r="T87" s="164"/>
      <c r="U87" s="164"/>
      <c r="V87" s="167" t="s">
        <v>9</v>
      </c>
      <c r="W87" s="174">
        <f>IF('Tab4'!C20="",'Tab4'!C21,'Tab4'!C22)</f>
        <v>328.45145593653899</v>
      </c>
      <c r="X87" s="174">
        <f>IF('Tab4'!D20="",'Tab4'!D21,'Tab4'!D22)</f>
        <v>349.44877136087598</v>
      </c>
      <c r="Y87" s="174">
        <f>IF('Tab4'!E20="",'Tab4'!E21,'Tab4'!E22)</f>
        <v>320.22656303745299</v>
      </c>
      <c r="Z87" s="164"/>
      <c r="AA87" s="164"/>
      <c r="AB87" s="164"/>
      <c r="AC87" s="164"/>
      <c r="AD87" s="164"/>
      <c r="AE87" s="164"/>
      <c r="AF87" s="164"/>
    </row>
    <row r="88" spans="1:32">
      <c r="A88" s="167">
        <v>2</v>
      </c>
      <c r="B88" s="167"/>
      <c r="C88" s="167">
        <v>109.2</v>
      </c>
      <c r="D88" s="167">
        <v>86.1</v>
      </c>
      <c r="E88" s="167"/>
      <c r="F88" s="167"/>
      <c r="G88" s="167"/>
      <c r="H88" s="164"/>
      <c r="I88" s="172">
        <v>71.599999999999994</v>
      </c>
      <c r="J88" s="164">
        <v>2</v>
      </c>
      <c r="K88" s="164"/>
      <c r="L88" s="173">
        <v>12241</v>
      </c>
      <c r="M88" s="172">
        <v>135.9</v>
      </c>
      <c r="N88" s="172">
        <f t="shared" si="0"/>
        <v>259.84231843575424</v>
      </c>
      <c r="O88" s="164"/>
      <c r="P88" s="164"/>
      <c r="Q88" s="164"/>
      <c r="R88" s="164"/>
      <c r="S88" s="164"/>
      <c r="T88" s="164"/>
      <c r="U88" s="164"/>
      <c r="V88" s="167" t="s">
        <v>10</v>
      </c>
      <c r="W88" s="174">
        <f>IF('Tab4'!C22="",'Tab4'!C29,'Tab4'!C30)</f>
        <v>921.99988220469299</v>
      </c>
      <c r="X88" s="174">
        <f>IF('Tab4'!D22="",'Tab4'!D29,'Tab4'!D30)</f>
        <v>971.57967528996505</v>
      </c>
      <c r="Y88" s="174">
        <f>IF('Tab4'!E22="",'Tab4'!E29,'Tab4'!E30)</f>
        <v>1003.7205887011499</v>
      </c>
      <c r="Z88" s="164"/>
      <c r="AA88" s="164"/>
      <c r="AB88" s="164"/>
      <c r="AC88" s="164"/>
      <c r="AD88" s="164"/>
      <c r="AE88" s="164"/>
      <c r="AF88" s="164"/>
    </row>
    <row r="89" spans="1:32">
      <c r="A89" s="167">
        <v>3</v>
      </c>
      <c r="B89" s="167"/>
      <c r="C89" s="167">
        <v>110.1</v>
      </c>
      <c r="D89" s="167">
        <v>87.3</v>
      </c>
      <c r="E89" s="167"/>
      <c r="F89" s="167"/>
      <c r="G89" s="167"/>
      <c r="H89" s="164"/>
      <c r="I89" s="172">
        <v>72.3</v>
      </c>
      <c r="J89" s="164">
        <v>3</v>
      </c>
      <c r="K89" s="164"/>
      <c r="L89" s="173">
        <v>11506</v>
      </c>
      <c r="M89" s="172">
        <v>112.3</v>
      </c>
      <c r="N89" s="172">
        <f t="shared" si="0"/>
        <v>212.63997233748273</v>
      </c>
      <c r="O89" s="164"/>
      <c r="P89" s="164"/>
      <c r="Q89" s="164"/>
      <c r="R89" s="164"/>
      <c r="S89" s="164"/>
      <c r="T89" s="164"/>
      <c r="U89" s="164"/>
      <c r="V89" s="167" t="s">
        <v>11</v>
      </c>
      <c r="W89" s="174">
        <f>IF('Tab4'!C30="",'Tab4'!C31,'Tab4'!C32)</f>
        <v>141.47148411364299</v>
      </c>
      <c r="X89" s="174">
        <f>IF('Tab4'!D30="",'Tab4'!D31,'Tab4'!D32)</f>
        <v>187.188588003832</v>
      </c>
      <c r="Y89" s="174">
        <f>IF('Tab4'!E30="",'Tab4'!E31,'Tab4'!E32)</f>
        <v>233.82959979177599</v>
      </c>
      <c r="Z89" s="164"/>
      <c r="AA89" s="164"/>
      <c r="AB89" s="164"/>
      <c r="AC89" s="164"/>
      <c r="AD89" s="164"/>
      <c r="AE89" s="164"/>
      <c r="AF89" s="164"/>
    </row>
    <row r="90" spans="1:32">
      <c r="A90" s="167">
        <v>4</v>
      </c>
      <c r="B90" s="167"/>
      <c r="C90" s="167">
        <v>112</v>
      </c>
      <c r="D90" s="167">
        <v>89.8</v>
      </c>
      <c r="E90" s="167"/>
      <c r="F90" s="167"/>
      <c r="G90" s="167"/>
      <c r="H90" s="164"/>
      <c r="I90" s="172">
        <v>73.599999999999994</v>
      </c>
      <c r="J90" s="164">
        <v>4</v>
      </c>
      <c r="K90" s="164"/>
      <c r="L90" s="173">
        <v>12860</v>
      </c>
      <c r="M90" s="172">
        <v>134.5</v>
      </c>
      <c r="N90" s="172">
        <f t="shared" si="0"/>
        <v>250.17730978260872</v>
      </c>
      <c r="O90" s="164"/>
      <c r="P90" s="164"/>
      <c r="Q90" s="164"/>
      <c r="R90" s="164"/>
      <c r="S90" s="164"/>
      <c r="T90" s="164"/>
      <c r="U90" s="164"/>
      <c r="V90" s="167" t="s">
        <v>12</v>
      </c>
      <c r="W90" s="174">
        <f>IF('Tab4'!C32="",'Tab4'!C33,'Tab4'!C34)</f>
        <v>457.18569445905302</v>
      </c>
      <c r="X90" s="174">
        <f>IF('Tab4'!D32="",'Tab4'!D33,'Tab4'!D34)</f>
        <v>699.33452546061903</v>
      </c>
      <c r="Y90" s="174">
        <f>IF('Tab4'!E32="",'Tab4'!E33,'Tab4'!E34)</f>
        <v>713.79925433277197</v>
      </c>
      <c r="Z90" s="164"/>
      <c r="AA90" s="164"/>
      <c r="AB90" s="164"/>
      <c r="AC90" s="164"/>
      <c r="AD90" s="164"/>
      <c r="AE90" s="164"/>
      <c r="AF90" s="164"/>
    </row>
    <row r="91" spans="1:32">
      <c r="A91" s="167">
        <v>1</v>
      </c>
      <c r="B91" s="167">
        <v>1988</v>
      </c>
      <c r="C91" s="167">
        <v>134.1</v>
      </c>
      <c r="D91" s="167">
        <v>107.5</v>
      </c>
      <c r="E91" s="167"/>
      <c r="F91" s="167"/>
      <c r="G91" s="167"/>
      <c r="H91" s="164"/>
      <c r="I91" s="172">
        <v>75.2</v>
      </c>
      <c r="J91" s="164">
        <v>1</v>
      </c>
      <c r="K91" s="164">
        <v>1988</v>
      </c>
      <c r="L91" s="173">
        <v>10180</v>
      </c>
      <c r="M91" s="172">
        <v>130.80000000000001</v>
      </c>
      <c r="N91" s="172">
        <f t="shared" si="0"/>
        <v>238.11861702127663</v>
      </c>
      <c r="O91" s="164"/>
      <c r="P91" s="164"/>
      <c r="Q91" s="164"/>
      <c r="R91" s="164"/>
      <c r="S91" s="164"/>
      <c r="T91" s="164"/>
      <c r="U91" s="164"/>
      <c r="V91" s="167" t="s">
        <v>13</v>
      </c>
      <c r="W91" s="174">
        <f>IF('Tab4'!C34="",'Tab4'!C35,'Tab4'!C36)</f>
        <v>40.036771189764302</v>
      </c>
      <c r="X91" s="174">
        <f>IF('Tab4'!D34="",'Tab4'!D35,'Tab4'!D36)</f>
        <v>83.202140636372704</v>
      </c>
      <c r="Y91" s="174">
        <f>IF('Tab4'!E34="",'Tab4'!E35,'Tab4'!E36)</f>
        <v>114.061110920487</v>
      </c>
      <c r="Z91" s="164"/>
      <c r="AA91" s="164"/>
      <c r="AB91" s="164"/>
      <c r="AC91" s="164"/>
      <c r="AD91" s="164"/>
      <c r="AE91" s="164"/>
      <c r="AF91" s="164"/>
    </row>
    <row r="92" spans="1:32">
      <c r="A92" s="167">
        <v>2</v>
      </c>
      <c r="B92" s="167"/>
      <c r="C92" s="167">
        <v>113.7</v>
      </c>
      <c r="D92" s="167">
        <v>90</v>
      </c>
      <c r="E92" s="167"/>
      <c r="F92" s="167"/>
      <c r="G92" s="167"/>
      <c r="H92" s="164"/>
      <c r="I92" s="172">
        <v>76.7</v>
      </c>
      <c r="J92" s="164">
        <v>2</v>
      </c>
      <c r="K92" s="164"/>
      <c r="L92" s="173">
        <v>11081</v>
      </c>
      <c r="M92" s="172">
        <v>95.1</v>
      </c>
      <c r="N92" s="172">
        <f t="shared" si="0"/>
        <v>169.74172099087355</v>
      </c>
      <c r="O92" s="164"/>
      <c r="P92" s="164"/>
      <c r="Q92" s="164"/>
      <c r="R92" s="164"/>
      <c r="S92" s="164"/>
      <c r="T92" s="164"/>
      <c r="U92" s="164"/>
      <c r="V92" s="167" t="s">
        <v>14</v>
      </c>
      <c r="W92" s="174">
        <f>IF('Tab4'!C38="",'Tab4'!C37,'Tab4'!C38)</f>
        <v>389.96864680869572</v>
      </c>
      <c r="X92" s="174">
        <f>IF('Tab4'!D38="",'Tab4'!D37,'Tab4'!D38)</f>
        <v>323.66188697063728</v>
      </c>
      <c r="Y92" s="174">
        <f>IF('Tab4'!E38="",'Tab4'!E37,'Tab4'!E38)</f>
        <v>433.38950201249401</v>
      </c>
      <c r="Z92" s="164"/>
      <c r="AA92" s="164"/>
      <c r="AB92" s="164"/>
      <c r="AC92" s="164"/>
      <c r="AD92" s="164"/>
      <c r="AE92" s="164"/>
      <c r="AF92" s="164"/>
    </row>
    <row r="93" spans="1:32">
      <c r="A93" s="167">
        <v>3</v>
      </c>
      <c r="B93" s="167"/>
      <c r="C93" s="167">
        <v>116.3</v>
      </c>
      <c r="D93" s="167">
        <v>93.1</v>
      </c>
      <c r="E93" s="167"/>
      <c r="F93" s="167"/>
      <c r="G93" s="167"/>
      <c r="H93" s="164"/>
      <c r="I93" s="172">
        <v>77</v>
      </c>
      <c r="J93" s="164">
        <v>3</v>
      </c>
      <c r="K93" s="164"/>
      <c r="L93" s="173">
        <v>15987</v>
      </c>
      <c r="M93" s="172">
        <v>148.69999999999999</v>
      </c>
      <c r="N93" s="172">
        <f t="shared" si="0"/>
        <v>264.37701298701296</v>
      </c>
      <c r="O93" s="164"/>
      <c r="P93" s="164"/>
      <c r="Q93" s="164"/>
      <c r="R93" s="164"/>
      <c r="S93" s="164"/>
      <c r="T93" s="164"/>
      <c r="U93" s="164"/>
      <c r="V93" s="167" t="s">
        <v>85</v>
      </c>
      <c r="W93" s="175">
        <f>SUM(W83:W92)</f>
        <v>10376.084978179477</v>
      </c>
      <c r="X93" s="175">
        <f>SUM(X83:X92)</f>
        <v>10640.678863071627</v>
      </c>
      <c r="Y93" s="175">
        <f>SUM(Y83:Y92)</f>
        <v>11000.722032301734</v>
      </c>
      <c r="Z93" s="164"/>
      <c r="AA93" s="164"/>
      <c r="AB93" s="164"/>
      <c r="AC93" s="164"/>
      <c r="AD93" s="164"/>
      <c r="AE93" s="164"/>
      <c r="AF93" s="164"/>
    </row>
    <row r="94" spans="1:32">
      <c r="A94" s="167">
        <v>4</v>
      </c>
      <c r="B94" s="167"/>
      <c r="C94" s="167">
        <v>115.2</v>
      </c>
      <c r="D94" s="167">
        <v>93.4</v>
      </c>
      <c r="E94" s="167"/>
      <c r="F94" s="167"/>
      <c r="G94" s="167"/>
      <c r="H94" s="164"/>
      <c r="I94" s="172">
        <v>78.099999999999994</v>
      </c>
      <c r="J94" s="164">
        <v>4</v>
      </c>
      <c r="K94" s="164"/>
      <c r="L94" s="173">
        <v>12493</v>
      </c>
      <c r="M94" s="172">
        <v>199.8</v>
      </c>
      <c r="N94" s="172">
        <f t="shared" si="0"/>
        <v>350.22560819462234</v>
      </c>
      <c r="O94" s="164"/>
      <c r="P94" s="164"/>
      <c r="Q94" s="164"/>
      <c r="R94" s="164"/>
      <c r="S94" s="164"/>
      <c r="T94" s="164"/>
      <c r="U94" s="164"/>
      <c r="V94" s="167"/>
      <c r="W94" s="167"/>
      <c r="X94" s="167"/>
      <c r="Y94" s="167"/>
      <c r="Z94" s="164"/>
      <c r="AA94" s="164"/>
      <c r="AB94" s="164"/>
      <c r="AC94" s="164"/>
      <c r="AD94" s="164"/>
      <c r="AE94" s="164"/>
      <c r="AF94" s="164"/>
    </row>
    <row r="95" spans="1:32">
      <c r="A95" s="167">
        <v>1</v>
      </c>
      <c r="B95" s="167">
        <v>1989</v>
      </c>
      <c r="C95" s="167">
        <v>106.6</v>
      </c>
      <c r="D95" s="167">
        <v>86.4</v>
      </c>
      <c r="E95" s="167"/>
      <c r="F95" s="167"/>
      <c r="G95" s="167"/>
      <c r="H95" s="164"/>
      <c r="I95" s="172">
        <v>78.900000000000006</v>
      </c>
      <c r="J95" s="164">
        <v>1</v>
      </c>
      <c r="K95" s="164">
        <v>1989</v>
      </c>
      <c r="L95" s="173">
        <v>10988</v>
      </c>
      <c r="M95" s="172">
        <v>142.6</v>
      </c>
      <c r="N95" s="172">
        <f t="shared" si="0"/>
        <v>247.42636248415715</v>
      </c>
      <c r="O95" s="164"/>
      <c r="P95" s="164"/>
      <c r="Q95" s="164"/>
      <c r="R95" s="164"/>
      <c r="S95" s="164"/>
      <c r="T95" s="164"/>
      <c r="U95" s="164"/>
      <c r="V95" s="167" t="s">
        <v>171</v>
      </c>
      <c r="W95" s="176">
        <f>+W93+X72</f>
        <v>16822.263573060809</v>
      </c>
      <c r="X95" s="176">
        <f>+X93+Y72</f>
        <v>17207.679628493788</v>
      </c>
      <c r="Y95" s="176">
        <f>+Y93+Z72</f>
        <v>17679.432105911212</v>
      </c>
      <c r="Z95" s="164"/>
      <c r="AA95" s="164"/>
      <c r="AB95" s="164"/>
      <c r="AC95" s="164"/>
      <c r="AD95" s="164"/>
      <c r="AE95" s="164"/>
      <c r="AF95" s="164"/>
    </row>
    <row r="96" spans="1:32">
      <c r="A96" s="167">
        <v>2</v>
      </c>
      <c r="B96" s="167"/>
      <c r="C96" s="167">
        <v>98</v>
      </c>
      <c r="D96" s="167">
        <v>79.599999999999994</v>
      </c>
      <c r="E96" s="167"/>
      <c r="F96" s="167"/>
      <c r="G96" s="167"/>
      <c r="H96" s="164"/>
      <c r="I96" s="172">
        <v>80.3</v>
      </c>
      <c r="J96" s="164">
        <v>2</v>
      </c>
      <c r="K96" s="164"/>
      <c r="L96" s="173">
        <v>10292</v>
      </c>
      <c r="M96" s="172">
        <v>117.3</v>
      </c>
      <c r="N96" s="172">
        <f t="shared" si="0"/>
        <v>199.97970112079702</v>
      </c>
      <c r="O96" s="164"/>
      <c r="P96" s="164"/>
      <c r="Q96" s="164"/>
      <c r="R96" s="164"/>
      <c r="S96" s="164"/>
      <c r="T96" s="164"/>
      <c r="U96" s="164"/>
      <c r="V96" s="164"/>
      <c r="W96" s="164"/>
      <c r="X96" s="164"/>
      <c r="Y96" s="164"/>
      <c r="Z96" s="164"/>
      <c r="AA96" s="164"/>
      <c r="AB96" s="164"/>
      <c r="AC96" s="164"/>
      <c r="AD96" s="164"/>
      <c r="AE96" s="164"/>
      <c r="AF96" s="164"/>
    </row>
    <row r="97" spans="1:32">
      <c r="A97" s="167">
        <v>3</v>
      </c>
      <c r="B97" s="167"/>
      <c r="C97" s="167">
        <v>96.9</v>
      </c>
      <c r="D97" s="167">
        <v>79</v>
      </c>
      <c r="E97" s="167"/>
      <c r="F97" s="167"/>
      <c r="G97" s="167"/>
      <c r="H97" s="164"/>
      <c r="I97" s="172">
        <v>80.599999999999994</v>
      </c>
      <c r="J97" s="164">
        <v>3</v>
      </c>
      <c r="K97" s="164"/>
      <c r="L97" s="173">
        <v>11352</v>
      </c>
      <c r="M97" s="172">
        <v>103.6</v>
      </c>
      <c r="N97" s="172">
        <f t="shared" si="0"/>
        <v>175.96575682382132</v>
      </c>
      <c r="O97" s="164"/>
      <c r="P97" s="164"/>
      <c r="Q97" s="164"/>
      <c r="R97" s="164"/>
      <c r="S97" s="164"/>
      <c r="T97" s="164"/>
      <c r="U97" s="164"/>
      <c r="V97" s="164"/>
      <c r="W97" s="164"/>
      <c r="X97" s="164"/>
      <c r="Y97" s="167"/>
      <c r="Z97" s="164"/>
      <c r="AA97" s="164"/>
      <c r="AB97" s="164"/>
      <c r="AC97" s="164"/>
      <c r="AD97" s="164"/>
      <c r="AE97" s="164"/>
      <c r="AF97" s="164"/>
    </row>
    <row r="98" spans="1:32">
      <c r="A98" s="167">
        <v>4</v>
      </c>
      <c r="B98" s="167"/>
      <c r="C98" s="167">
        <v>93.4</v>
      </c>
      <c r="D98" s="167">
        <v>76.8</v>
      </c>
      <c r="E98" s="167"/>
      <c r="F98" s="167"/>
      <c r="G98" s="167"/>
      <c r="H98" s="164"/>
      <c r="I98" s="172">
        <v>81.400000000000006</v>
      </c>
      <c r="J98" s="164">
        <v>4</v>
      </c>
      <c r="K98" s="164"/>
      <c r="L98" s="173">
        <v>11958</v>
      </c>
      <c r="M98" s="172">
        <v>132</v>
      </c>
      <c r="N98" s="172">
        <f t="shared" si="0"/>
        <v>222</v>
      </c>
      <c r="O98" s="164"/>
      <c r="P98" s="164"/>
      <c r="Q98" s="164"/>
      <c r="R98" s="164"/>
      <c r="S98" s="164"/>
      <c r="T98" s="164"/>
      <c r="U98" s="164"/>
      <c r="V98" s="166" t="s">
        <v>186</v>
      </c>
      <c r="W98" s="167"/>
      <c r="X98" s="167"/>
      <c r="Y98" s="167"/>
      <c r="Z98" s="164"/>
      <c r="AA98" s="164"/>
      <c r="AB98" s="164"/>
      <c r="AC98" s="164"/>
      <c r="AD98" s="164"/>
      <c r="AE98" s="164"/>
      <c r="AF98" s="164"/>
    </row>
    <row r="99" spans="1:32">
      <c r="A99" s="167">
        <v>1</v>
      </c>
      <c r="B99" s="167">
        <v>1990</v>
      </c>
      <c r="C99" s="167">
        <v>99.4</v>
      </c>
      <c r="D99" s="167">
        <v>81.3</v>
      </c>
      <c r="E99" s="167"/>
      <c r="F99" s="167"/>
      <c r="G99" s="167"/>
      <c r="H99" s="164"/>
      <c r="I99" s="172">
        <v>82.3</v>
      </c>
      <c r="J99" s="164">
        <v>1</v>
      </c>
      <c r="K99" s="164">
        <v>1990</v>
      </c>
      <c r="L99" s="173">
        <v>13741</v>
      </c>
      <c r="M99" s="172">
        <v>142.9</v>
      </c>
      <c r="N99" s="172">
        <f t="shared" si="0"/>
        <v>237.70364520048605</v>
      </c>
      <c r="O99" s="164"/>
      <c r="P99" s="164"/>
      <c r="Q99" s="164"/>
      <c r="R99" s="164"/>
      <c r="S99" s="164"/>
      <c r="T99" s="164"/>
      <c r="U99" s="164"/>
      <c r="V99" s="167"/>
      <c r="W99" s="164"/>
      <c r="X99" s="167"/>
      <c r="Y99" s="167"/>
      <c r="Z99" s="164"/>
      <c r="AA99" s="164"/>
      <c r="AB99" s="164"/>
      <c r="AC99" s="164"/>
      <c r="AD99" s="164"/>
      <c r="AE99" s="164"/>
      <c r="AF99" s="164"/>
    </row>
    <row r="100" spans="1:32">
      <c r="A100" s="167">
        <v>2</v>
      </c>
      <c r="B100" s="167"/>
      <c r="C100" s="167">
        <v>88.6</v>
      </c>
      <c r="D100" s="167">
        <v>73.099999999999994</v>
      </c>
      <c r="E100" s="167"/>
      <c r="F100" s="167"/>
      <c r="G100" s="167"/>
      <c r="H100" s="164"/>
      <c r="I100" s="172">
        <v>83.4</v>
      </c>
      <c r="J100" s="164">
        <v>2</v>
      </c>
      <c r="K100" s="164"/>
      <c r="L100" s="173">
        <v>10045</v>
      </c>
      <c r="M100" s="172">
        <v>116.5</v>
      </c>
      <c r="N100" s="172">
        <f t="shared" si="0"/>
        <v>191.23321342925661</v>
      </c>
      <c r="O100" s="164"/>
      <c r="P100" s="164"/>
      <c r="Q100" s="164"/>
      <c r="R100" s="164"/>
      <c r="S100" s="164"/>
      <c r="T100" s="164"/>
      <c r="U100" s="164"/>
      <c r="V100" s="167"/>
      <c r="W100" s="171" t="str">
        <f>+W82</f>
        <v>2013</v>
      </c>
      <c r="X100" s="171" t="str">
        <f>+X82</f>
        <v>2014</v>
      </c>
      <c r="Y100" s="171" t="str">
        <f>+Y82</f>
        <v>2015</v>
      </c>
      <c r="Z100" s="164"/>
      <c r="AA100" s="164"/>
      <c r="AB100" s="164"/>
      <c r="AC100" s="164"/>
      <c r="AD100" s="164"/>
      <c r="AE100" s="164"/>
      <c r="AF100" s="164"/>
    </row>
    <row r="101" spans="1:32">
      <c r="A101" s="167">
        <v>3</v>
      </c>
      <c r="B101" s="167"/>
      <c r="C101" s="167">
        <v>88.2</v>
      </c>
      <c r="D101" s="167">
        <v>72.5</v>
      </c>
      <c r="E101" s="167"/>
      <c r="F101" s="167"/>
      <c r="G101" s="167"/>
      <c r="H101" s="164"/>
      <c r="I101" s="172">
        <v>83.7</v>
      </c>
      <c r="J101" s="164">
        <v>3</v>
      </c>
      <c r="K101" s="164"/>
      <c r="L101" s="173">
        <v>10870</v>
      </c>
      <c r="M101" s="172">
        <v>101.4</v>
      </c>
      <c r="N101" s="172">
        <f t="shared" si="0"/>
        <v>165.85017921146957</v>
      </c>
      <c r="O101" s="164"/>
      <c r="P101" s="164"/>
      <c r="Q101" s="164"/>
      <c r="R101" s="164"/>
      <c r="S101" s="164"/>
      <c r="T101" s="164"/>
      <c r="U101" s="164"/>
      <c r="V101" s="167" t="s">
        <v>18</v>
      </c>
      <c r="W101" s="177">
        <f>IF('Tab7'!C10="",+'Tab7'!C9+'Tab11'!C9,+'Tab7'!C10+'Tab11'!C10)</f>
        <v>11909</v>
      </c>
      <c r="X101" s="177">
        <f>IF('Tab7'!D10="",+'Tab7'!D9+'Tab11'!D9,+'Tab7'!D10+'Tab11'!D10)</f>
        <v>13260</v>
      </c>
      <c r="Y101" s="177">
        <f>IF('Tab7'!E10="",+'Tab7'!E9+'Tab11'!E9,+'Tab7'!E10+'Tab11'!E10)</f>
        <v>15270.71687246373</v>
      </c>
      <c r="Z101" s="164"/>
      <c r="AA101" s="164"/>
      <c r="AB101" s="164"/>
      <c r="AC101" s="164"/>
      <c r="AD101" s="164"/>
      <c r="AE101" s="164"/>
      <c r="AF101" s="164"/>
    </row>
    <row r="102" spans="1:32">
      <c r="A102" s="167">
        <v>4</v>
      </c>
      <c r="B102" s="167"/>
      <c r="C102" s="167">
        <v>84.8</v>
      </c>
      <c r="D102" s="167">
        <v>70.2</v>
      </c>
      <c r="E102" s="167"/>
      <c r="F102" s="167"/>
      <c r="G102" s="167"/>
      <c r="H102" s="164"/>
      <c r="I102" s="172">
        <v>85.1</v>
      </c>
      <c r="J102" s="164">
        <v>4</v>
      </c>
      <c r="K102" s="164"/>
      <c r="L102" s="173">
        <v>11076</v>
      </c>
      <c r="M102" s="172">
        <v>120</v>
      </c>
      <c r="N102" s="172">
        <f t="shared" si="0"/>
        <v>193.04347826086959</v>
      </c>
      <c r="O102" s="164"/>
      <c r="P102" s="164"/>
      <c r="Q102" s="164"/>
      <c r="R102" s="164"/>
      <c r="S102" s="164"/>
      <c r="T102" s="164"/>
      <c r="U102" s="164"/>
      <c r="V102" s="167" t="s">
        <v>86</v>
      </c>
      <c r="W102" s="177">
        <f>IF('Tab7'!C12="",+'Tab7'!C11+'Tab11'!C11,+'Tab7'!C12+'Tab11'!C12)</f>
        <v>45935</v>
      </c>
      <c r="X102" s="177">
        <f>IF('Tab7'!D12="",+'Tab7'!D11+'Tab11'!D11,+'Tab7'!D12+'Tab11'!D12)</f>
        <v>36404</v>
      </c>
      <c r="Y102" s="177">
        <f>IF('Tab7'!E12="",+'Tab7'!E11+'Tab11'!E11,+'Tab7'!E12+'Tab11'!E12)</f>
        <v>35333.949675889351</v>
      </c>
      <c r="Z102" s="164"/>
      <c r="AA102" s="164"/>
      <c r="AB102" s="164"/>
      <c r="AC102" s="164"/>
      <c r="AD102" s="164"/>
      <c r="AE102" s="164"/>
      <c r="AF102" s="164"/>
    </row>
    <row r="103" spans="1:32">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208.3121637426901</v>
      </c>
      <c r="O103" s="173">
        <v>6727</v>
      </c>
      <c r="P103" s="172">
        <v>376.9</v>
      </c>
      <c r="Q103" s="172">
        <f>P103/I103*$I$69</f>
        <v>603.48081871345028</v>
      </c>
      <c r="R103" s="173">
        <v>9077</v>
      </c>
      <c r="S103" s="172">
        <v>139.9</v>
      </c>
      <c r="T103" s="172">
        <f>S103/I103*$I$69</f>
        <v>224.00362573099417</v>
      </c>
      <c r="U103" s="164"/>
      <c r="V103" s="167" t="s">
        <v>63</v>
      </c>
      <c r="W103" s="177">
        <f>IF('Tab7'!C14="",+'Tab7'!C13+'Tab11'!C13,+'Tab7'!C14+'Tab11'!C14)</f>
        <v>16113</v>
      </c>
      <c r="X103" s="177">
        <f>IF('Tab7'!D14="",+'Tab7'!D13+'Tab11'!D13,+'Tab7'!D14+'Tab11'!D14)</f>
        <v>19583</v>
      </c>
      <c r="Y103" s="177">
        <f>IF('Tab7'!E14="",+'Tab7'!E13+'Tab11'!E13,+'Tab7'!E14+'Tab11'!E14)</f>
        <v>17123.305062111802</v>
      </c>
      <c r="Z103" s="164"/>
      <c r="AA103" s="164"/>
      <c r="AB103" s="164"/>
      <c r="AC103" s="164"/>
      <c r="AD103" s="164"/>
      <c r="AE103" s="164"/>
      <c r="AF103" s="164"/>
    </row>
    <row r="104" spans="1:32">
      <c r="A104" s="167">
        <v>2</v>
      </c>
      <c r="B104" s="167"/>
      <c r="C104" s="167">
        <v>93.9</v>
      </c>
      <c r="D104" s="167">
        <v>78</v>
      </c>
      <c r="E104" s="167"/>
      <c r="F104" s="167"/>
      <c r="G104" s="167"/>
      <c r="H104" s="164"/>
      <c r="I104" s="172">
        <v>86.6</v>
      </c>
      <c r="J104" s="164">
        <v>2</v>
      </c>
      <c r="K104" s="164"/>
      <c r="L104" s="173">
        <v>10188</v>
      </c>
      <c r="M104" s="172">
        <v>126.69999999999993</v>
      </c>
      <c r="N104" s="172">
        <f t="shared" si="1"/>
        <v>200.29133949191677</v>
      </c>
      <c r="O104" s="173">
        <v>5864</v>
      </c>
      <c r="P104" s="172">
        <v>369.29999999999995</v>
      </c>
      <c r="Q104" s="172">
        <f t="shared" ref="Q104:Q167" si="2">P104/I104*$I$69</f>
        <v>583.8010392609699</v>
      </c>
      <c r="R104" s="173">
        <v>12525</v>
      </c>
      <c r="S104" s="172">
        <v>176.29999999999998</v>
      </c>
      <c r="T104" s="172">
        <f t="shared" ref="T104:T167" si="3">S104/I104*$I$69</f>
        <v>278.70057736720554</v>
      </c>
      <c r="U104" s="164"/>
      <c r="V104" s="167" t="s">
        <v>14</v>
      </c>
      <c r="W104" s="178">
        <f>+W106-SUM(W101:W103)</f>
        <v>74914</v>
      </c>
      <c r="X104" s="178">
        <f>+X106-SUM(X101:X103)</f>
        <v>84701</v>
      </c>
      <c r="Y104" s="178">
        <f>+Y106-SUM(Y101:Y103)</f>
        <v>95912.214157655311</v>
      </c>
      <c r="Z104" s="164"/>
      <c r="AA104" s="164"/>
      <c r="AB104" s="164"/>
      <c r="AC104" s="164"/>
      <c r="AD104" s="164"/>
      <c r="AE104" s="164"/>
      <c r="AF104" s="164"/>
    </row>
    <row r="105" spans="1:32">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209.61824480369521</v>
      </c>
      <c r="O105" s="173">
        <v>7951</v>
      </c>
      <c r="P105" s="172">
        <v>430.9</v>
      </c>
      <c r="Q105" s="172">
        <f t="shared" si="2"/>
        <v>681.18025404157038</v>
      </c>
      <c r="R105" s="173">
        <v>14126</v>
      </c>
      <c r="S105" s="172">
        <v>204.90000000000003</v>
      </c>
      <c r="T105" s="172">
        <f t="shared" si="3"/>
        <v>323.91235565819869</v>
      </c>
      <c r="U105" s="164"/>
      <c r="V105" s="167"/>
      <c r="W105" s="167"/>
      <c r="X105" s="167"/>
      <c r="Y105" s="167"/>
      <c r="Z105" s="164"/>
      <c r="AA105" s="164"/>
      <c r="AB105" s="164"/>
      <c r="AC105" s="164"/>
      <c r="AD105" s="164"/>
      <c r="AE105" s="164"/>
      <c r="AF105" s="164"/>
    </row>
    <row r="106" spans="1:32">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216.71912943871715</v>
      </c>
      <c r="O106" s="173">
        <v>13048</v>
      </c>
      <c r="P106" s="172">
        <v>427.00000000000023</v>
      </c>
      <c r="Q106" s="172">
        <f t="shared" si="2"/>
        <v>669.60252004581946</v>
      </c>
      <c r="R106" s="173">
        <v>13048</v>
      </c>
      <c r="S106" s="172">
        <v>185</v>
      </c>
      <c r="T106" s="172">
        <f t="shared" si="3"/>
        <v>290.10882016036658</v>
      </c>
      <c r="U106" s="164"/>
      <c r="V106" s="167" t="s">
        <v>87</v>
      </c>
      <c r="W106" s="177">
        <f>IF('Tab7'!C8="",+'Tab7'!C7+'Tab11'!C7,+'Tab7'!C8+'Tab11'!C8)</f>
        <v>148871</v>
      </c>
      <c r="X106" s="177">
        <f>IF('Tab7'!D8="",+'Tab7'!D7+'Tab11'!D7,+'Tab7'!D8+'Tab11'!D8)</f>
        <v>153948</v>
      </c>
      <c r="Y106" s="177">
        <f>IF('Tab7'!E8="",+'Tab7'!E7+'Tab11'!E7,+'Tab7'!E8+'Tab11'!E8)</f>
        <v>163640.18576812019</v>
      </c>
      <c r="Z106" s="164"/>
      <c r="AA106" s="164"/>
      <c r="AB106" s="164"/>
      <c r="AC106" s="164"/>
      <c r="AD106" s="164"/>
      <c r="AE106" s="164"/>
      <c r="AF106" s="164"/>
    </row>
    <row r="107" spans="1:32">
      <c r="A107" s="167">
        <v>1</v>
      </c>
      <c r="B107" s="167">
        <v>1992</v>
      </c>
      <c r="C107" s="167">
        <v>102</v>
      </c>
      <c r="D107" s="167">
        <v>87.1</v>
      </c>
      <c r="E107" s="167"/>
      <c r="F107" s="167"/>
      <c r="G107" s="167"/>
      <c r="H107" s="164"/>
      <c r="I107" s="172">
        <v>87.5</v>
      </c>
      <c r="J107" s="164">
        <v>1</v>
      </c>
      <c r="K107" s="164">
        <v>1992</v>
      </c>
      <c r="L107" s="173">
        <v>10520</v>
      </c>
      <c r="M107" s="172">
        <v>129.4</v>
      </c>
      <c r="N107" s="172">
        <f>M107/I107*$I$69</f>
        <v>202.45554285714286</v>
      </c>
      <c r="O107" s="173">
        <v>6509</v>
      </c>
      <c r="P107" s="172">
        <v>409.5</v>
      </c>
      <c r="Q107" s="172">
        <f t="shared" si="2"/>
        <v>640.69200000000001</v>
      </c>
      <c r="R107" s="173">
        <v>11030</v>
      </c>
      <c r="S107" s="172">
        <v>180.5</v>
      </c>
      <c r="T107" s="172">
        <f t="shared" si="3"/>
        <v>282.40514285714283</v>
      </c>
      <c r="U107" s="164"/>
      <c r="V107" s="164"/>
      <c r="W107" s="164"/>
      <c r="X107" s="164"/>
      <c r="Y107" s="164"/>
      <c r="Z107" s="164"/>
      <c r="AA107" s="164"/>
      <c r="AB107" s="164"/>
      <c r="AC107" s="164"/>
      <c r="AD107" s="164"/>
      <c r="AE107" s="164"/>
      <c r="AF107" s="164"/>
    </row>
    <row r="108" spans="1:32">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174.44706546275398</v>
      </c>
      <c r="O108" s="173">
        <v>5632</v>
      </c>
      <c r="P108" s="172">
        <v>412</v>
      </c>
      <c r="Q108" s="172">
        <f t="shared" si="2"/>
        <v>636.60045146726861</v>
      </c>
      <c r="R108" s="173">
        <v>13252</v>
      </c>
      <c r="S108" s="172">
        <v>167</v>
      </c>
      <c r="T108" s="172">
        <f t="shared" si="3"/>
        <v>258.03950338600453</v>
      </c>
      <c r="U108" s="164"/>
      <c r="V108" s="164"/>
      <c r="W108" s="164"/>
      <c r="X108" s="164"/>
      <c r="Y108" s="164"/>
      <c r="Z108" s="164"/>
      <c r="AA108" s="164"/>
      <c r="AB108" s="164"/>
      <c r="AC108" s="164"/>
      <c r="AD108" s="164"/>
      <c r="AE108" s="164"/>
      <c r="AF108" s="164"/>
    </row>
    <row r="109" spans="1:32">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201.56865839909801</v>
      </c>
      <c r="O109" s="173">
        <v>8642</v>
      </c>
      <c r="P109" s="172">
        <v>440.40000000000009</v>
      </c>
      <c r="Q109" s="172">
        <f t="shared" si="2"/>
        <v>679.71544532130793</v>
      </c>
      <c r="R109" s="173">
        <v>15450</v>
      </c>
      <c r="S109" s="172">
        <v>219.10000000000002</v>
      </c>
      <c r="T109" s="172">
        <f t="shared" si="3"/>
        <v>338.15997745208568</v>
      </c>
      <c r="U109" s="164"/>
      <c r="V109" s="166" t="s">
        <v>187</v>
      </c>
      <c r="W109" s="167"/>
      <c r="X109" s="167"/>
      <c r="Y109" s="167"/>
      <c r="Z109" s="164"/>
      <c r="AA109" s="164"/>
      <c r="AB109" s="164"/>
      <c r="AC109" s="164"/>
      <c r="AD109" s="164"/>
      <c r="AE109" s="164"/>
      <c r="AF109" s="164"/>
    </row>
    <row r="110" spans="1:32">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166.33426651735732</v>
      </c>
      <c r="O110" s="173">
        <v>7139</v>
      </c>
      <c r="P110" s="172">
        <v>425.59999999999991</v>
      </c>
      <c r="Q110" s="172">
        <f t="shared" si="2"/>
        <v>652.45957446808495</v>
      </c>
      <c r="R110" s="173">
        <v>12309</v>
      </c>
      <c r="S110" s="172">
        <v>109.39999999999998</v>
      </c>
      <c r="T110" s="172">
        <f t="shared" si="3"/>
        <v>167.71399776035832</v>
      </c>
      <c r="U110" s="164"/>
      <c r="V110" s="167"/>
      <c r="W110" s="167"/>
      <c r="X110" s="167"/>
      <c r="Y110" s="167"/>
      <c r="Z110" s="164"/>
      <c r="AA110" s="164"/>
      <c r="AB110" s="164"/>
      <c r="AC110" s="164"/>
      <c r="AD110" s="164"/>
      <c r="AE110" s="164"/>
      <c r="AF110" s="164"/>
    </row>
    <row r="111" spans="1:32">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208.70389755011135</v>
      </c>
      <c r="O111" s="173">
        <v>6982</v>
      </c>
      <c r="P111" s="172">
        <v>449.4</v>
      </c>
      <c r="Q111" s="172">
        <f t="shared" si="2"/>
        <v>685.10979955456571</v>
      </c>
      <c r="R111" s="173">
        <v>10571</v>
      </c>
      <c r="S111" s="172">
        <v>175.5</v>
      </c>
      <c r="T111" s="172">
        <f t="shared" si="3"/>
        <v>267.54955456570161</v>
      </c>
      <c r="U111" s="164"/>
      <c r="V111" s="167"/>
      <c r="W111" s="171" t="str">
        <f>+W100</f>
        <v>2013</v>
      </c>
      <c r="X111" s="171" t="str">
        <f>+X100</f>
        <v>2014</v>
      </c>
      <c r="Y111" s="171" t="str">
        <f>+Y100</f>
        <v>2015</v>
      </c>
      <c r="Z111" s="164"/>
      <c r="AA111" s="164"/>
      <c r="AB111" s="164"/>
      <c r="AC111" s="164"/>
      <c r="AD111" s="164"/>
      <c r="AE111" s="164"/>
      <c r="AF111" s="164"/>
    </row>
    <row r="112" spans="1:32">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173.68810572687229</v>
      </c>
      <c r="O112" s="173">
        <v>6332</v>
      </c>
      <c r="P112" s="172">
        <v>352.9</v>
      </c>
      <c r="Q112" s="172">
        <f t="shared" si="2"/>
        <v>532.07059471365642</v>
      </c>
      <c r="R112" s="173">
        <v>12919</v>
      </c>
      <c r="S112" s="172">
        <v>191.20000000000005</v>
      </c>
      <c r="T112" s="172">
        <f t="shared" si="3"/>
        <v>288.27400881057275</v>
      </c>
      <c r="U112" s="164"/>
      <c r="V112" s="167" t="s">
        <v>172</v>
      </c>
      <c r="W112" s="176">
        <f>IF('Tab7'!C38="",+'Tab7'!C37+'Tab11'!C37,+'Tab7'!C38+'Tab11'!C38)</f>
        <v>2281.8905989435698</v>
      </c>
      <c r="X112" s="176">
        <f>IF('Tab7'!D38="",+'Tab7'!D37+'Tab11'!D37,+'Tab7'!D38+'Tab11'!D38)</f>
        <v>2643.68279112962</v>
      </c>
      <c r="Y112" s="176">
        <f>IF('Tab7'!E38="",+'Tab7'!E37+'Tab11'!E37,+'Tab7'!E38+'Tab11'!E38)</f>
        <v>2486.5768528358003</v>
      </c>
      <c r="Z112" s="164"/>
      <c r="AA112" s="164"/>
      <c r="AB112" s="164"/>
      <c r="AC112" s="164"/>
      <c r="AD112" s="164"/>
      <c r="AE112" s="164"/>
      <c r="AF112" s="164"/>
    </row>
    <row r="113" spans="1:32">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200.66578366445916</v>
      </c>
      <c r="O113" s="173">
        <v>6675</v>
      </c>
      <c r="P113" s="172">
        <v>388.50000000000023</v>
      </c>
      <c r="Q113" s="172">
        <f t="shared" si="2"/>
        <v>587.03807947019902</v>
      </c>
      <c r="R113" s="173">
        <v>14800</v>
      </c>
      <c r="S113" s="172">
        <v>216.89999999999998</v>
      </c>
      <c r="T113" s="172">
        <f t="shared" si="3"/>
        <v>327.74403973509936</v>
      </c>
      <c r="U113" s="164"/>
      <c r="V113" s="167" t="s">
        <v>86</v>
      </c>
      <c r="W113" s="176">
        <f>IF('Tab7'!C40="",+'Tab7'!C39+'Tab11'!C39,+'Tab7'!C40+'Tab11'!C40)</f>
        <v>2034.6627732031811</v>
      </c>
      <c r="X113" s="176">
        <f>IF('Tab7'!D40="",+'Tab7'!D39+'Tab11'!D39,+'Tab7'!D40+'Tab11'!D40)</f>
        <v>1619.63854659051</v>
      </c>
      <c r="Y113" s="176">
        <f>IF('Tab7'!E40="",+'Tab7'!E39+'Tab11'!E39,+'Tab7'!E40+'Tab11'!E40)</f>
        <v>1697.32103525198</v>
      </c>
      <c r="Z113" s="164"/>
      <c r="AA113" s="164"/>
      <c r="AB113" s="164"/>
      <c r="AC113" s="164"/>
      <c r="AD113" s="164"/>
      <c r="AE113" s="164"/>
      <c r="AF113" s="164"/>
    </row>
    <row r="114" spans="1:32">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237.39362637362629</v>
      </c>
      <c r="O114" s="173">
        <v>6319</v>
      </c>
      <c r="P114" s="172">
        <v>466.99999999999977</v>
      </c>
      <c r="Q114" s="172">
        <f t="shared" si="2"/>
        <v>702.55274725274694</v>
      </c>
      <c r="R114" s="173">
        <v>11391</v>
      </c>
      <c r="S114" s="172">
        <v>164.5</v>
      </c>
      <c r="T114" s="172">
        <f t="shared" si="3"/>
        <v>247.47307692307695</v>
      </c>
      <c r="U114" s="164"/>
      <c r="V114" s="167" t="s">
        <v>63</v>
      </c>
      <c r="W114" s="176">
        <f>IF('Tab7'!C42="",+'Tab7'!C41+'Tab11'!C41,+'Tab7'!C42+'Tab11'!C42)</f>
        <v>356.03411658796102</v>
      </c>
      <c r="X114" s="176">
        <f>IF('Tab7'!D42="",+'Tab7'!D41+'Tab11'!D41,+'Tab7'!D42+'Tab11'!D42)</f>
        <v>332.48366310871984</v>
      </c>
      <c r="Y114" s="176">
        <f>IF('Tab7'!E42="",+'Tab7'!E41+'Tab11'!E41,+'Tab7'!E42+'Tab11'!E42)</f>
        <v>324.22248757450831</v>
      </c>
      <c r="Z114" s="164"/>
      <c r="AA114" s="164"/>
      <c r="AB114" s="164"/>
      <c r="AC114" s="164"/>
      <c r="AD114" s="164"/>
      <c r="AE114" s="164"/>
      <c r="AF114" s="164"/>
    </row>
    <row r="115" spans="1:32">
      <c r="A115" s="167">
        <v>1</v>
      </c>
      <c r="B115" s="167">
        <v>1994</v>
      </c>
      <c r="C115" s="167">
        <v>138.4</v>
      </c>
      <c r="D115" s="167">
        <v>120</v>
      </c>
      <c r="E115" s="167"/>
      <c r="F115" s="167"/>
      <c r="G115" s="167"/>
      <c r="H115" s="164"/>
      <c r="I115" s="172">
        <v>91</v>
      </c>
      <c r="J115" s="164">
        <v>1</v>
      </c>
      <c r="K115" s="164">
        <v>1994</v>
      </c>
      <c r="L115" s="173">
        <v>15224</v>
      </c>
      <c r="M115" s="172">
        <v>189</v>
      </c>
      <c r="N115" s="172">
        <f t="shared" si="4"/>
        <v>284.33076923076925</v>
      </c>
      <c r="O115" s="173">
        <v>6291</v>
      </c>
      <c r="P115" s="172">
        <v>427.6</v>
      </c>
      <c r="Q115" s="172">
        <f t="shared" si="2"/>
        <v>643.27956043956044</v>
      </c>
      <c r="R115" s="173">
        <v>8795</v>
      </c>
      <c r="S115" s="172">
        <v>161.69999999999999</v>
      </c>
      <c r="T115" s="172">
        <f t="shared" si="3"/>
        <v>243.26076923076923</v>
      </c>
      <c r="U115" s="164"/>
      <c r="V115" s="167" t="s">
        <v>14</v>
      </c>
      <c r="W115" s="179">
        <f>+W117-SUM(W112:W114)</f>
        <v>1172.2094620234784</v>
      </c>
      <c r="X115" s="179">
        <f>+X117-SUM(X112:X114)</f>
        <v>1204.7545303618599</v>
      </c>
      <c r="Y115" s="179">
        <f>+Y117-SUM(Y112:Y114)</f>
        <v>1500.0067738632115</v>
      </c>
      <c r="Z115" s="164"/>
      <c r="AA115" s="164"/>
      <c r="AB115" s="164"/>
      <c r="AC115" s="164"/>
      <c r="AD115" s="164"/>
      <c r="AE115" s="164"/>
      <c r="AF115" s="164"/>
    </row>
    <row r="116" spans="1:32">
      <c r="A116" s="167">
        <v>2</v>
      </c>
      <c r="B116" s="167"/>
      <c r="C116" s="167">
        <f>252.9-C115</f>
        <v>114.5</v>
      </c>
      <c r="D116" s="167">
        <f>218.1-D115</f>
        <v>98.1</v>
      </c>
      <c r="E116" s="167"/>
      <c r="F116" s="167"/>
      <c r="G116" s="167"/>
      <c r="H116" s="164"/>
      <c r="I116" s="172">
        <v>91.7</v>
      </c>
      <c r="J116" s="164">
        <v>2</v>
      </c>
      <c r="K116" s="164"/>
      <c r="L116" s="173">
        <v>13585</v>
      </c>
      <c r="M116" s="172">
        <v>166.5</v>
      </c>
      <c r="N116" s="172">
        <f t="shared" si="4"/>
        <v>248.56979280261723</v>
      </c>
      <c r="O116" s="173">
        <v>5517</v>
      </c>
      <c r="P116" s="172">
        <v>494.30000000000007</v>
      </c>
      <c r="Q116" s="172">
        <f t="shared" si="2"/>
        <v>737.94623773173396</v>
      </c>
      <c r="R116" s="173">
        <v>13449</v>
      </c>
      <c r="S116" s="172">
        <v>196.2</v>
      </c>
      <c r="T116" s="172">
        <f t="shared" si="3"/>
        <v>292.90926935659763</v>
      </c>
      <c r="U116" s="164"/>
      <c r="V116" s="167"/>
      <c r="W116" s="176"/>
      <c r="X116" s="176"/>
      <c r="Y116" s="176"/>
      <c r="Z116" s="164"/>
      <c r="AA116" s="164"/>
      <c r="AB116" s="164"/>
      <c r="AC116" s="164"/>
      <c r="AD116" s="164"/>
      <c r="AE116" s="164"/>
      <c r="AF116" s="164"/>
    </row>
    <row r="117" spans="1:32">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252.54408251900108</v>
      </c>
      <c r="O117" s="173">
        <v>8952</v>
      </c>
      <c r="P117" s="172">
        <v>425.5</v>
      </c>
      <c r="Q117" s="172">
        <f t="shared" si="2"/>
        <v>632.47502714440839</v>
      </c>
      <c r="R117" s="173">
        <v>15669</v>
      </c>
      <c r="S117" s="172">
        <v>219.80000000000007</v>
      </c>
      <c r="T117" s="172">
        <f t="shared" si="3"/>
        <v>326.71682953311631</v>
      </c>
      <c r="U117" s="164"/>
      <c r="V117" s="167" t="s">
        <v>87</v>
      </c>
      <c r="W117" s="176">
        <f>IF('Tab7'!C36="",+'Tab7'!C35+'Tab11'!C35,+'Tab7'!C36+'Tab11'!C36)</f>
        <v>5844.7969507581902</v>
      </c>
      <c r="X117" s="176">
        <f>IF('Tab7'!D36="",+'Tab7'!D35+'Tab11'!D35,+'Tab7'!D36+'Tab11'!D36)</f>
        <v>5800.55953119071</v>
      </c>
      <c r="Y117" s="176">
        <f>IF('Tab7'!E36="",+'Tab7'!E35+'Tab11'!E35,+'Tab7'!E36+'Tab11'!E36)</f>
        <v>6008.1271495255005</v>
      </c>
      <c r="Z117" s="164"/>
      <c r="AA117" s="164"/>
      <c r="AB117" s="164"/>
      <c r="AC117" s="164"/>
      <c r="AD117" s="164"/>
      <c r="AE117" s="164"/>
      <c r="AF117" s="164"/>
    </row>
    <row r="118" spans="1:32">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208.15896328293746</v>
      </c>
      <c r="O118" s="173">
        <v>8189</v>
      </c>
      <c r="P118" s="172">
        <v>390.59999999999991</v>
      </c>
      <c r="Q118" s="172">
        <f t="shared" si="2"/>
        <v>577.46371490280774</v>
      </c>
      <c r="R118" s="173">
        <v>14139</v>
      </c>
      <c r="S118" s="172">
        <v>214.39999999999998</v>
      </c>
      <c r="T118" s="172">
        <f t="shared" si="3"/>
        <v>316.96933045356371</v>
      </c>
      <c r="U118" s="164"/>
      <c r="V118" s="167"/>
      <c r="W118" s="164"/>
      <c r="X118" s="167"/>
      <c r="Y118" s="164"/>
      <c r="Z118" s="164"/>
      <c r="AA118" s="164"/>
      <c r="AB118" s="164"/>
      <c r="AC118" s="164"/>
      <c r="AD118" s="164"/>
      <c r="AE118" s="164"/>
      <c r="AF118" s="164"/>
    </row>
    <row r="119" spans="1:32">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250.78790149892933</v>
      </c>
      <c r="O119" s="173">
        <v>7699</v>
      </c>
      <c r="P119" s="172">
        <v>543</v>
      </c>
      <c r="Q119" s="172">
        <f t="shared" si="2"/>
        <v>795.89614561027838</v>
      </c>
      <c r="R119" s="173">
        <v>11007</v>
      </c>
      <c r="S119" s="172">
        <v>183.1</v>
      </c>
      <c r="T119" s="172">
        <f t="shared" si="3"/>
        <v>268.3767665952891</v>
      </c>
      <c r="U119" s="164"/>
      <c r="V119" s="166" t="s">
        <v>181</v>
      </c>
      <c r="W119" s="164"/>
      <c r="X119" s="164"/>
      <c r="Y119" s="164"/>
      <c r="Z119" s="164"/>
      <c r="AA119" s="164"/>
      <c r="AB119" s="164"/>
      <c r="AC119" s="164"/>
      <c r="AD119" s="164"/>
      <c r="AE119" s="164"/>
      <c r="AF119" s="164"/>
    </row>
    <row r="120" spans="1:32">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215.75207226354951</v>
      </c>
      <c r="O120" s="173">
        <v>5465</v>
      </c>
      <c r="P120" s="172">
        <v>462.40000000000009</v>
      </c>
      <c r="Q120" s="172">
        <f t="shared" si="2"/>
        <v>672.71583421891626</v>
      </c>
      <c r="R120" s="173">
        <v>13915</v>
      </c>
      <c r="S120" s="172">
        <v>213.4</v>
      </c>
      <c r="T120" s="172">
        <f t="shared" si="3"/>
        <v>310.46184909670563</v>
      </c>
      <c r="U120" s="164"/>
      <c r="V120" s="164"/>
      <c r="W120" s="164"/>
      <c r="X120" s="164"/>
      <c r="Y120" s="164"/>
      <c r="Z120" s="164"/>
      <c r="AA120" s="164"/>
      <c r="AB120" s="164"/>
      <c r="AC120" s="164"/>
      <c r="AD120" s="164"/>
      <c r="AE120" s="164"/>
      <c r="AF120" s="164"/>
    </row>
    <row r="121" spans="1:32">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262.16131774707753</v>
      </c>
      <c r="O121" s="173">
        <v>9139</v>
      </c>
      <c r="P121" s="172">
        <v>487.89999999999986</v>
      </c>
      <c r="Q121" s="172">
        <f t="shared" si="2"/>
        <v>709.81413390010607</v>
      </c>
      <c r="R121" s="173">
        <v>17436</v>
      </c>
      <c r="S121" s="172">
        <v>224.09999999999991</v>
      </c>
      <c r="T121" s="172">
        <f t="shared" si="3"/>
        <v>326.02858660998925</v>
      </c>
      <c r="U121" s="164"/>
      <c r="V121" s="167"/>
      <c r="W121" s="171" t="str">
        <f>+'Tab3'!C6</f>
        <v>2013</v>
      </c>
      <c r="X121" s="171" t="str">
        <f>+'Tab3'!D6</f>
        <v>2014</v>
      </c>
      <c r="Y121" s="171" t="str">
        <f>+'Tab3'!E6</f>
        <v>2015</v>
      </c>
      <c r="Z121" s="164"/>
      <c r="AA121" s="164"/>
      <c r="AB121" s="164"/>
      <c r="AC121" s="164"/>
      <c r="AD121" s="164"/>
      <c r="AE121" s="164"/>
      <c r="AF121" s="164"/>
    </row>
    <row r="122" spans="1:32">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248.90909090909099</v>
      </c>
      <c r="O122" s="173">
        <v>7500</v>
      </c>
      <c r="P122" s="172">
        <v>369.89999999999986</v>
      </c>
      <c r="Q122" s="172">
        <f t="shared" si="2"/>
        <v>535.29926004228321</v>
      </c>
      <c r="R122" s="173">
        <v>15130</v>
      </c>
      <c r="S122" s="172">
        <v>206.30000000000018</v>
      </c>
      <c r="T122" s="172">
        <f t="shared" si="3"/>
        <v>298.54619450317153</v>
      </c>
      <c r="U122" s="164"/>
      <c r="V122" s="167" t="s">
        <v>10</v>
      </c>
      <c r="W122" s="171">
        <f>IF('Tab3'!C22="",'Tab3'!C29,'Tab3'!C30)</f>
        <v>156964</v>
      </c>
      <c r="X122" s="171">
        <f>IF('Tab3'!D22="",'Tab3'!D29,'Tab3'!D30)</f>
        <v>146608</v>
      </c>
      <c r="Y122" s="171">
        <f>IF('Tab3'!E22="",'Tab3'!E29,'Tab3'!E30)</f>
        <v>158299</v>
      </c>
      <c r="Z122" s="164"/>
      <c r="AA122" s="164"/>
      <c r="AB122" s="164"/>
      <c r="AC122" s="164"/>
      <c r="AD122" s="164"/>
      <c r="AE122" s="164"/>
      <c r="AF122" s="164"/>
    </row>
    <row r="123" spans="1:32">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545.85605095541393</v>
      </c>
      <c r="O123" s="173">
        <v>7239</v>
      </c>
      <c r="P123" s="172">
        <v>479.9</v>
      </c>
      <c r="Q123" s="172">
        <f t="shared" si="2"/>
        <v>697.43428874734605</v>
      </c>
      <c r="R123" s="173">
        <v>11785</v>
      </c>
      <c r="S123" s="172">
        <v>198.60000000000002</v>
      </c>
      <c r="T123" s="172">
        <f t="shared" si="3"/>
        <v>288.62356687898091</v>
      </c>
      <c r="U123" s="164"/>
      <c r="V123" s="164" t="s">
        <v>112</v>
      </c>
      <c r="W123" s="171">
        <f>IF('Tab9'!C8="",'Tab9'!C7,'Tab9'!C8)</f>
        <v>53950</v>
      </c>
      <c r="X123" s="171">
        <f>IF('Tab9'!D8="",'Tab9'!D7,'Tab9'!D8)</f>
        <v>50045</v>
      </c>
      <c r="Y123" s="171">
        <f>IF('Tab9'!E8="",'Tab9'!E7,'Tab9'!E8)</f>
        <v>52228.503339786199</v>
      </c>
      <c r="Z123" s="164"/>
      <c r="AA123" s="164"/>
      <c r="AB123" s="164"/>
      <c r="AC123" s="164"/>
      <c r="AD123" s="164"/>
      <c r="AE123" s="164"/>
      <c r="AF123" s="164"/>
    </row>
    <row r="124" spans="1:32">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338.0033648790747</v>
      </c>
      <c r="O124" s="173">
        <v>6503</v>
      </c>
      <c r="P124" s="172">
        <v>585.30000000000007</v>
      </c>
      <c r="Q124" s="172">
        <f t="shared" si="2"/>
        <v>842.56119873817045</v>
      </c>
      <c r="R124" s="173">
        <v>14642</v>
      </c>
      <c r="S124" s="172">
        <v>220.09999999999997</v>
      </c>
      <c r="T124" s="172">
        <f t="shared" si="3"/>
        <v>316.84216614090428</v>
      </c>
      <c r="U124" s="164"/>
      <c r="V124" s="164" t="s">
        <v>111</v>
      </c>
      <c r="W124" s="171">
        <f>IF('Tab8'!C8="",'Tab8'!C7,'Tab8'!C8)</f>
        <v>51497</v>
      </c>
      <c r="X124" s="171">
        <f>IF('Tab8'!D8="",'Tab8'!D7,'Tab8'!D8)</f>
        <v>53178</v>
      </c>
      <c r="Y124" s="171">
        <f>IF('Tab8'!E8="",'Tab8'!E7,'Tab8'!E8)</f>
        <v>55817.7522454176</v>
      </c>
      <c r="Z124" s="164"/>
      <c r="AA124" s="164"/>
      <c r="AB124" s="164"/>
      <c r="AC124" s="164"/>
      <c r="AD124" s="164"/>
      <c r="AE124" s="164"/>
      <c r="AF124" s="164"/>
    </row>
    <row r="125" spans="1:32">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344.04188481675413</v>
      </c>
      <c r="O125" s="173">
        <v>8934</v>
      </c>
      <c r="P125" s="172">
        <v>581.89999999999986</v>
      </c>
      <c r="Q125" s="172">
        <f t="shared" si="2"/>
        <v>834.15821989528786</v>
      </c>
      <c r="R125" s="173">
        <v>17198</v>
      </c>
      <c r="S125" s="172">
        <v>233.2</v>
      </c>
      <c r="T125" s="172">
        <f t="shared" si="3"/>
        <v>334.29403141361257</v>
      </c>
      <c r="U125" s="164"/>
      <c r="V125" s="167" t="s">
        <v>170</v>
      </c>
      <c r="W125" s="171">
        <f>IF('Tab3'!C16="",'Tab3'!C15,'Tab3'!C16)</f>
        <v>25068</v>
      </c>
      <c r="X125" s="171">
        <f>IF('Tab3'!D16="",'Tab3'!D15,'Tab3'!D16)</f>
        <v>20669</v>
      </c>
      <c r="Y125" s="171">
        <f>IF('Tab3'!E16="",'Tab3'!E15,'Tab3'!E16)</f>
        <v>22114.084249084201</v>
      </c>
      <c r="Z125" s="164"/>
      <c r="AA125" s="164"/>
      <c r="AB125" s="164"/>
      <c r="AC125" s="164"/>
      <c r="AD125" s="164"/>
      <c r="AE125" s="164"/>
      <c r="AF125" s="164"/>
    </row>
    <row r="126" spans="1:32">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331.80124610591912</v>
      </c>
      <c r="O126" s="173">
        <v>7966</v>
      </c>
      <c r="P126" s="172">
        <v>665.80000000000018</v>
      </c>
      <c r="Q126" s="172">
        <f t="shared" si="2"/>
        <v>946.50072689511978</v>
      </c>
      <c r="R126" s="173">
        <v>13841</v>
      </c>
      <c r="S126" s="172">
        <v>188.00000000000011</v>
      </c>
      <c r="T126" s="172">
        <f t="shared" si="3"/>
        <v>267.26064382139168</v>
      </c>
      <c r="U126" s="164"/>
      <c r="V126" s="164"/>
      <c r="W126" s="164"/>
      <c r="X126" s="164"/>
      <c r="Y126" s="164"/>
      <c r="Z126" s="164"/>
      <c r="AA126" s="164"/>
      <c r="AB126" s="164"/>
      <c r="AC126" s="164"/>
      <c r="AD126" s="164"/>
      <c r="AE126" s="164"/>
      <c r="AF126" s="164"/>
    </row>
    <row r="127" spans="1:32">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359.2042137718397</v>
      </c>
      <c r="O127" s="173">
        <v>7574</v>
      </c>
      <c r="P127" s="172">
        <v>625.70000000000005</v>
      </c>
      <c r="Q127" s="172">
        <f t="shared" si="2"/>
        <v>880.35282631038035</v>
      </c>
      <c r="R127" s="173">
        <v>10571</v>
      </c>
      <c r="S127" s="172">
        <v>187.8</v>
      </c>
      <c r="T127" s="172">
        <f t="shared" si="3"/>
        <v>264.23247687564236</v>
      </c>
      <c r="U127" s="164"/>
      <c r="V127" s="166" t="s">
        <v>182</v>
      </c>
      <c r="W127" s="164"/>
      <c r="X127" s="164"/>
      <c r="Y127" s="164"/>
      <c r="Z127" s="164"/>
      <c r="AA127" s="164"/>
      <c r="AB127" s="164"/>
      <c r="AC127" s="164"/>
      <c r="AD127" s="164"/>
      <c r="AE127" s="164"/>
      <c r="AF127" s="164"/>
    </row>
    <row r="128" spans="1:32">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394.16550665301958</v>
      </c>
      <c r="O128" s="173">
        <v>7284</v>
      </c>
      <c r="P128" s="172">
        <v>664.39999999999986</v>
      </c>
      <c r="Q128" s="172">
        <f t="shared" si="2"/>
        <v>930.97604912998952</v>
      </c>
      <c r="R128" s="173">
        <v>14837</v>
      </c>
      <c r="S128" s="172">
        <v>224.59999999999997</v>
      </c>
      <c r="T128" s="172">
        <f t="shared" si="3"/>
        <v>314.71586489252809</v>
      </c>
      <c r="U128" s="164"/>
      <c r="V128" s="164"/>
      <c r="W128" s="171" t="str">
        <f>+'Tab3'!C6</f>
        <v>2013</v>
      </c>
      <c r="X128" s="171" t="str">
        <f>+'Tab3'!D6</f>
        <v>2014</v>
      </c>
      <c r="Y128" s="171" t="str">
        <f>+'Tab3'!E6</f>
        <v>2015</v>
      </c>
      <c r="Z128" s="164"/>
      <c r="AA128" s="164"/>
      <c r="AB128" s="164"/>
      <c r="AC128" s="164"/>
      <c r="AD128" s="164"/>
      <c r="AE128" s="164"/>
      <c r="AF128" s="164"/>
    </row>
    <row r="129" spans="1:32">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417.42589559877172</v>
      </c>
      <c r="O129" s="173">
        <v>14581</v>
      </c>
      <c r="P129" s="172">
        <v>720.30000000000018</v>
      </c>
      <c r="Q129" s="172">
        <f t="shared" si="2"/>
        <v>1009.304708290686</v>
      </c>
      <c r="R129" s="173">
        <v>15670</v>
      </c>
      <c r="S129" s="172">
        <v>198.80000000000007</v>
      </c>
      <c r="T129" s="172">
        <f t="shared" si="3"/>
        <v>278.56417604913008</v>
      </c>
      <c r="U129" s="164"/>
      <c r="V129" s="167" t="s">
        <v>11</v>
      </c>
      <c r="W129" s="171">
        <f>IF('Tab3'!C30="",'Tab3'!C31,'Tab3'!C32)</f>
        <v>3009</v>
      </c>
      <c r="X129" s="171">
        <f>IF('Tab3'!D30="",'Tab3'!D31,'Tab3'!D32)</f>
        <v>4229</v>
      </c>
      <c r="Y129" s="171">
        <f>IF('Tab3'!E30="",'Tab3'!E31,'Tab3'!E32)</f>
        <v>4932.3952618453905</v>
      </c>
      <c r="Z129" s="164"/>
      <c r="AA129" s="164"/>
      <c r="AB129" s="164"/>
      <c r="AC129" s="164"/>
      <c r="AD129" s="164"/>
      <c r="AE129" s="164"/>
      <c r="AF129" s="164"/>
    </row>
    <row r="130" spans="1:32">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372.44034552845534</v>
      </c>
      <c r="O130" s="173">
        <v>9445</v>
      </c>
      <c r="P130" s="172">
        <v>564</v>
      </c>
      <c r="Q130" s="172">
        <f t="shared" si="2"/>
        <v>784.67073170731703</v>
      </c>
      <c r="R130" s="173">
        <v>13087</v>
      </c>
      <c r="S130" s="172">
        <v>185.09999999999991</v>
      </c>
      <c r="T130" s="172">
        <f t="shared" si="3"/>
        <v>257.52225609756084</v>
      </c>
      <c r="U130" s="164"/>
      <c r="V130" s="167" t="s">
        <v>12</v>
      </c>
      <c r="W130" s="171">
        <f>IF('Tab3'!C32="",'Tab3'!C33,'Tab3'!C34)</f>
        <v>3670</v>
      </c>
      <c r="X130" s="171">
        <f>IF('Tab3'!D32="",'Tab3'!D33,'Tab3'!D34)</f>
        <v>4395</v>
      </c>
      <c r="Y130" s="171">
        <f>IF('Tab3'!E32="",'Tab3'!E33,'Tab3'!E34)</f>
        <v>5188.4620000000004</v>
      </c>
      <c r="Z130" s="164"/>
      <c r="AA130" s="164"/>
      <c r="AB130" s="164"/>
      <c r="AC130" s="164"/>
      <c r="AD130" s="164"/>
      <c r="AE130" s="164"/>
      <c r="AF130" s="164"/>
    </row>
    <row r="131" spans="1:32">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392.91540785498489</v>
      </c>
      <c r="O131" s="173">
        <v>7614</v>
      </c>
      <c r="P131" s="172">
        <v>599.6</v>
      </c>
      <c r="Q131" s="172">
        <f t="shared" si="2"/>
        <v>826.6388721047332</v>
      </c>
      <c r="R131" s="173">
        <v>11958</v>
      </c>
      <c r="S131" s="172">
        <v>185.4</v>
      </c>
      <c r="T131" s="172">
        <f t="shared" si="3"/>
        <v>255.60181268882178</v>
      </c>
      <c r="U131" s="164"/>
      <c r="V131" s="167" t="s">
        <v>7</v>
      </c>
      <c r="W131" s="171">
        <f>IF('Tab3'!C18="",'Tab3'!C17,'Tab3'!C18)</f>
        <v>4946</v>
      </c>
      <c r="X131" s="171">
        <f>IF('Tab3'!D18="",'Tab3'!D17,'Tab3'!D18)</f>
        <v>5922</v>
      </c>
      <c r="Y131" s="171">
        <f>IF('Tab3'!E18="",'Tab3'!E17,'Tab3'!E18)</f>
        <v>4955</v>
      </c>
      <c r="Z131" s="164"/>
      <c r="AA131" s="164"/>
      <c r="AB131" s="164"/>
      <c r="AC131" s="164"/>
      <c r="AD131" s="164"/>
      <c r="AE131" s="164"/>
      <c r="AF131" s="164"/>
    </row>
    <row r="132" spans="1:32">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348.08575727181545</v>
      </c>
      <c r="O132" s="173">
        <v>6009</v>
      </c>
      <c r="P132" s="172">
        <v>576.9</v>
      </c>
      <c r="Q132" s="172">
        <f t="shared" si="2"/>
        <v>792.15255767301903</v>
      </c>
      <c r="R132" s="173">
        <v>15060</v>
      </c>
      <c r="S132" s="172">
        <v>204.20000000000002</v>
      </c>
      <c r="T132" s="172">
        <f t="shared" si="3"/>
        <v>280.39097291875629</v>
      </c>
      <c r="U132" s="164"/>
      <c r="V132" s="164" t="s">
        <v>113</v>
      </c>
      <c r="W132" s="171">
        <f>IF('Tab10'!C8="",'Tab10'!C7,'Tab10'!C8)</f>
        <v>7122</v>
      </c>
      <c r="X132" s="171">
        <f>IF('Tab10'!D8="",'Tab10'!D7,'Tab10'!D8)</f>
        <v>7418</v>
      </c>
      <c r="Y132" s="171">
        <f>IF('Tab10'!E8="",'Tab10'!E7,'Tab10'!E8)</f>
        <v>8377.4704651284501</v>
      </c>
      <c r="Z132" s="164"/>
      <c r="AA132" s="164"/>
      <c r="AB132" s="164"/>
      <c r="AC132" s="164"/>
      <c r="AD132" s="164"/>
      <c r="AE132" s="164"/>
      <c r="AF132" s="164"/>
    </row>
    <row r="133" spans="1:32">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353.77264529058118</v>
      </c>
      <c r="O133" s="173">
        <v>8328</v>
      </c>
      <c r="P133" s="172">
        <v>432.80000000000018</v>
      </c>
      <c r="Q133" s="172">
        <f t="shared" si="2"/>
        <v>593.69058116232497</v>
      </c>
      <c r="R133" s="173">
        <v>17098</v>
      </c>
      <c r="S133" s="172">
        <v>209.60000000000002</v>
      </c>
      <c r="T133" s="172">
        <f t="shared" si="3"/>
        <v>287.51743486973953</v>
      </c>
      <c r="U133" s="164"/>
      <c r="V133" s="167" t="s">
        <v>9</v>
      </c>
      <c r="W133" s="171">
        <f>IF('Tab3'!C22="",'Tab3'!C21,'Tab3'!C22)</f>
        <v>10038</v>
      </c>
      <c r="X133" s="171">
        <f>IF('Tab3'!D22="",'Tab3'!D21,'Tab3'!D22)</f>
        <v>12291</v>
      </c>
      <c r="Y133" s="171">
        <f>IF('Tab3'!E22="",'Tab3'!E21,'Tab3'!E22)</f>
        <v>12649.5233333333</v>
      </c>
      <c r="Z133" s="164"/>
      <c r="AA133" s="164"/>
      <c r="AB133" s="164"/>
      <c r="AC133" s="164"/>
      <c r="AD133" s="164"/>
      <c r="AE133" s="164"/>
      <c r="AF133" s="164"/>
    </row>
    <row r="134" spans="1:32">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406.62154915590867</v>
      </c>
      <c r="O134" s="173">
        <v>7526</v>
      </c>
      <c r="P134" s="172">
        <v>738.59999999999945</v>
      </c>
      <c r="Q134" s="172">
        <f t="shared" si="2"/>
        <v>1004.1145978152922</v>
      </c>
      <c r="R134" s="173">
        <v>14647</v>
      </c>
      <c r="S134" s="172">
        <v>205.79999999999995</v>
      </c>
      <c r="T134" s="172">
        <f t="shared" si="3"/>
        <v>279.78172790466726</v>
      </c>
      <c r="U134" s="164"/>
      <c r="V134" s="164"/>
      <c r="W134" s="164"/>
      <c r="X134" s="164"/>
      <c r="Y134" s="164"/>
      <c r="Z134" s="164"/>
      <c r="AA134" s="164"/>
      <c r="AB134" s="164"/>
      <c r="AC134" s="164"/>
      <c r="AD134" s="164"/>
      <c r="AE134" s="164"/>
      <c r="AF134" s="164"/>
    </row>
    <row r="135" spans="1:32">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443.50739644970423</v>
      </c>
      <c r="O135" s="173">
        <v>8863</v>
      </c>
      <c r="P135" s="172">
        <v>689.1</v>
      </c>
      <c r="Q135" s="172">
        <f t="shared" si="2"/>
        <v>930.35295857988172</v>
      </c>
      <c r="R135" s="173">
        <v>11175</v>
      </c>
      <c r="S135" s="172">
        <v>162.80000000000001</v>
      </c>
      <c r="T135" s="172">
        <f t="shared" si="3"/>
        <v>219.79605522682448</v>
      </c>
      <c r="U135" s="164"/>
      <c r="V135" s="164"/>
      <c r="W135" s="164"/>
      <c r="X135" s="164"/>
      <c r="Y135" s="164"/>
      <c r="Z135" s="164"/>
      <c r="AA135" s="164"/>
      <c r="AB135" s="164"/>
      <c r="AC135" s="164"/>
      <c r="AD135" s="164"/>
      <c r="AE135" s="164"/>
      <c r="AF135" s="164"/>
    </row>
    <row r="136" spans="1:32">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445.66174168297454</v>
      </c>
      <c r="O136" s="173">
        <v>5920</v>
      </c>
      <c r="P136" s="172">
        <v>874.6</v>
      </c>
      <c r="Q136" s="172">
        <f t="shared" si="2"/>
        <v>1171.5532289628181</v>
      </c>
      <c r="R136" s="173">
        <v>12451</v>
      </c>
      <c r="S136" s="172">
        <v>199.09999999999997</v>
      </c>
      <c r="T136" s="172">
        <f t="shared" si="3"/>
        <v>266.70048923679059</v>
      </c>
      <c r="U136" s="164"/>
      <c r="V136" s="164"/>
      <c r="W136" s="164"/>
      <c r="X136" s="164"/>
      <c r="Y136" s="164"/>
      <c r="Z136" s="164"/>
      <c r="AA136" s="164"/>
      <c r="AB136" s="164"/>
      <c r="AC136" s="164"/>
      <c r="AD136" s="164"/>
      <c r="AE136" s="164"/>
      <c r="AF136" s="164"/>
    </row>
    <row r="137" spans="1:32">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599.69469026548666</v>
      </c>
      <c r="O137" s="173">
        <v>11181</v>
      </c>
      <c r="P137" s="172">
        <v>566.99999999999977</v>
      </c>
      <c r="Q137" s="172">
        <f t="shared" si="2"/>
        <v>763.24778761061918</v>
      </c>
      <c r="R137" s="173">
        <v>18817</v>
      </c>
      <c r="S137" s="172">
        <v>227.70000000000005</v>
      </c>
      <c r="T137" s="172">
        <f t="shared" si="3"/>
        <v>306.51061946902666</v>
      </c>
      <c r="U137" s="164"/>
      <c r="V137" s="164"/>
      <c r="W137" s="164"/>
      <c r="X137" s="164"/>
      <c r="Y137" s="164"/>
      <c r="Z137" s="164"/>
      <c r="AA137" s="164"/>
      <c r="AB137" s="164"/>
      <c r="AC137" s="164"/>
      <c r="AD137" s="164"/>
      <c r="AE137" s="164"/>
      <c r="AF137" s="164"/>
    </row>
    <row r="138" spans="1:32">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543.10280193236679</v>
      </c>
      <c r="O138" s="173">
        <v>9544</v>
      </c>
      <c r="P138" s="172">
        <v>935.5</v>
      </c>
      <c r="Q138" s="172">
        <f t="shared" si="2"/>
        <v>1237.3908212560386</v>
      </c>
      <c r="R138" s="173">
        <v>13692</v>
      </c>
      <c r="S138" s="172">
        <v>192.19999999999993</v>
      </c>
      <c r="T138" s="172">
        <f t="shared" si="3"/>
        <v>254.22396135265691</v>
      </c>
      <c r="U138" s="164"/>
      <c r="V138" s="164"/>
      <c r="W138" s="164"/>
      <c r="X138" s="164"/>
      <c r="Y138" s="164"/>
      <c r="Z138" s="164"/>
      <c r="AA138" s="164"/>
      <c r="AB138" s="164"/>
      <c r="AC138" s="164"/>
      <c r="AD138" s="164"/>
      <c r="AE138" s="164"/>
      <c r="AF138" s="164"/>
    </row>
    <row r="139" spans="1:32">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452.71233269598474</v>
      </c>
      <c r="O139" s="173">
        <v>9154</v>
      </c>
      <c r="P139" s="172">
        <v>819.9</v>
      </c>
      <c r="Q139" s="172">
        <f t="shared" si="2"/>
        <v>1073.0813575525815</v>
      </c>
      <c r="R139" s="173">
        <v>12421</v>
      </c>
      <c r="S139" s="172">
        <v>198</v>
      </c>
      <c r="T139" s="172">
        <f t="shared" si="3"/>
        <v>259.14149139579354</v>
      </c>
      <c r="U139" s="164"/>
      <c r="V139" s="164"/>
      <c r="W139" s="164"/>
      <c r="X139" s="164"/>
      <c r="Y139" s="164"/>
      <c r="Z139" s="164"/>
      <c r="AA139" s="164"/>
      <c r="AB139" s="164"/>
      <c r="AC139" s="164"/>
      <c r="AD139" s="164"/>
      <c r="AE139" s="164"/>
      <c r="AF139" s="164"/>
    </row>
    <row r="140" spans="1:32">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328.76841103710751</v>
      </c>
      <c r="O140" s="173">
        <v>10238</v>
      </c>
      <c r="P140" s="172">
        <v>674.19999999999993</v>
      </c>
      <c r="Q140" s="172">
        <f t="shared" si="2"/>
        <v>878.19200761179832</v>
      </c>
      <c r="R140" s="173">
        <v>13950</v>
      </c>
      <c r="S140" s="172">
        <v>184.5</v>
      </c>
      <c r="T140" s="172">
        <f t="shared" si="3"/>
        <v>240.32397716460517</v>
      </c>
      <c r="U140" s="164"/>
      <c r="V140" s="164"/>
      <c r="W140" s="164"/>
      <c r="X140" s="164"/>
      <c r="Y140" s="164"/>
      <c r="Z140" s="164"/>
      <c r="AA140" s="164"/>
      <c r="AB140" s="164"/>
      <c r="AC140" s="164"/>
      <c r="AD140" s="164"/>
      <c r="AE140" s="164"/>
      <c r="AF140" s="164"/>
    </row>
    <row r="141" spans="1:32">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407.57977207977211</v>
      </c>
      <c r="O141" s="173">
        <v>13877</v>
      </c>
      <c r="P141" s="172">
        <v>706.20000000000027</v>
      </c>
      <c r="Q141" s="172">
        <f t="shared" si="2"/>
        <v>918.12706552706595</v>
      </c>
      <c r="R141" s="173">
        <v>14850</v>
      </c>
      <c r="S141" s="172">
        <v>193.89999999999998</v>
      </c>
      <c r="T141" s="172">
        <f t="shared" si="3"/>
        <v>252.0884140550807</v>
      </c>
      <c r="U141" s="164"/>
      <c r="V141" s="164"/>
      <c r="W141" s="164"/>
      <c r="X141" s="164"/>
      <c r="Y141" s="164"/>
      <c r="Z141" s="164"/>
      <c r="AA141" s="164"/>
      <c r="AB141" s="164"/>
      <c r="AC141" s="164"/>
      <c r="AD141" s="164"/>
      <c r="AE141" s="164"/>
      <c r="AF141" s="164"/>
    </row>
    <row r="142" spans="1:32">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621.43370786516846</v>
      </c>
      <c r="O142" s="173">
        <v>9978</v>
      </c>
      <c r="P142" s="172">
        <v>739.19999999999982</v>
      </c>
      <c r="Q142" s="172">
        <f t="shared" si="2"/>
        <v>947.53258426966272</v>
      </c>
      <c r="R142" s="173">
        <v>13212</v>
      </c>
      <c r="S142" s="172">
        <v>215</v>
      </c>
      <c r="T142" s="172">
        <f t="shared" si="3"/>
        <v>275.59456928838955</v>
      </c>
      <c r="U142" s="164"/>
      <c r="V142" s="164"/>
      <c r="W142" s="164"/>
      <c r="X142" s="164"/>
      <c r="Y142" s="164"/>
      <c r="Z142" s="164"/>
      <c r="AA142" s="164"/>
      <c r="AB142" s="164"/>
      <c r="AC142" s="164"/>
      <c r="AD142" s="164"/>
      <c r="AE142" s="164"/>
      <c r="AF142" s="164"/>
    </row>
    <row r="143" spans="1:32">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852.84658671586715</v>
      </c>
      <c r="O143" s="173">
        <v>7776</v>
      </c>
      <c r="P143" s="172">
        <v>877</v>
      </c>
      <c r="Q143" s="172">
        <f t="shared" si="2"/>
        <v>1107.5765682656827</v>
      </c>
      <c r="R143" s="173">
        <v>10538</v>
      </c>
      <c r="S143" s="172">
        <v>164.1</v>
      </c>
      <c r="T143" s="172">
        <f t="shared" si="3"/>
        <v>207.24437269372692</v>
      </c>
      <c r="U143" s="164"/>
      <c r="V143" s="164"/>
      <c r="W143" s="164"/>
      <c r="X143" s="164"/>
      <c r="Y143" s="164"/>
      <c r="Z143" s="164"/>
      <c r="AA143" s="164"/>
      <c r="AB143" s="164"/>
      <c r="AC143" s="164"/>
      <c r="AD143" s="164"/>
      <c r="AE143" s="164"/>
      <c r="AF143" s="164"/>
    </row>
    <row r="144" spans="1:32">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564.58759124087601</v>
      </c>
      <c r="O144" s="173">
        <v>5711</v>
      </c>
      <c r="P144" s="172">
        <v>923</v>
      </c>
      <c r="Q144" s="172">
        <f t="shared" si="2"/>
        <v>1152.9078467153286</v>
      </c>
      <c r="R144" s="173">
        <v>11841</v>
      </c>
      <c r="S144" s="172">
        <v>190.29999999999998</v>
      </c>
      <c r="T144" s="172">
        <f t="shared" si="3"/>
        <v>237.70136861313867</v>
      </c>
      <c r="U144" s="164"/>
      <c r="V144" s="164"/>
      <c r="W144" s="164"/>
      <c r="X144" s="164"/>
      <c r="Y144" s="164"/>
      <c r="Z144" s="164"/>
      <c r="AA144" s="164"/>
      <c r="AB144" s="164"/>
      <c r="AC144" s="164"/>
      <c r="AD144" s="164"/>
      <c r="AE144" s="164"/>
      <c r="AF144" s="164"/>
    </row>
    <row r="145" spans="1:32">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507.07456059204458</v>
      </c>
      <c r="O145" s="173">
        <v>15359</v>
      </c>
      <c r="P145" s="172">
        <v>1172.1999999999998</v>
      </c>
      <c r="Q145" s="172">
        <f t="shared" si="2"/>
        <v>1484.4975023126733</v>
      </c>
      <c r="R145" s="173">
        <v>13534</v>
      </c>
      <c r="S145" s="172">
        <v>158.5</v>
      </c>
      <c r="T145" s="172">
        <f t="shared" si="3"/>
        <v>200.72756706753006</v>
      </c>
      <c r="U145" s="164"/>
      <c r="V145" s="164"/>
      <c r="W145" s="164"/>
      <c r="X145" s="164"/>
      <c r="Y145" s="164"/>
      <c r="Z145" s="164"/>
      <c r="AA145" s="164"/>
      <c r="AB145" s="164"/>
      <c r="AC145" s="164"/>
      <c r="AD145" s="164"/>
      <c r="AE145" s="164"/>
      <c r="AF145" s="164"/>
    </row>
    <row r="146" spans="1:32">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641.55344986200532</v>
      </c>
      <c r="O146" s="173">
        <v>9601</v>
      </c>
      <c r="P146" s="172">
        <v>803.30000000000018</v>
      </c>
      <c r="Q146" s="172">
        <f t="shared" si="2"/>
        <v>1011.69981600736</v>
      </c>
      <c r="R146" s="173">
        <v>12341</v>
      </c>
      <c r="S146" s="172">
        <v>258.5</v>
      </c>
      <c r="T146" s="172">
        <f t="shared" si="3"/>
        <v>325.56255749770008</v>
      </c>
      <c r="U146" s="164"/>
      <c r="V146" s="164"/>
      <c r="W146" s="164"/>
      <c r="X146" s="164"/>
      <c r="Y146" s="164"/>
      <c r="Z146" s="164"/>
      <c r="AA146" s="164"/>
      <c r="AB146" s="164"/>
      <c r="AC146" s="164"/>
      <c r="AD146" s="164"/>
      <c r="AE146" s="164"/>
      <c r="AF146" s="164"/>
    </row>
    <row r="147" spans="1:32">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584.29871912168346</v>
      </c>
      <c r="O147" s="173">
        <v>6856</v>
      </c>
      <c r="P147" s="172">
        <v>820.40000000000009</v>
      </c>
      <c r="Q147" s="172">
        <f t="shared" si="2"/>
        <v>1027.5641354071365</v>
      </c>
      <c r="R147" s="173">
        <v>9371</v>
      </c>
      <c r="S147" s="172">
        <v>197.9</v>
      </c>
      <c r="T147" s="172">
        <f t="shared" si="3"/>
        <v>247.87291857273561</v>
      </c>
      <c r="U147" s="164"/>
      <c r="V147" s="164"/>
      <c r="W147" s="164"/>
      <c r="X147" s="164"/>
      <c r="Y147" s="164"/>
      <c r="Z147" s="164"/>
      <c r="AA147" s="164"/>
      <c r="AB147" s="164"/>
      <c r="AC147" s="164"/>
      <c r="AD147" s="164"/>
      <c r="AE147" s="164"/>
      <c r="AF147" s="164"/>
    </row>
    <row r="148" spans="1:32">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508.39681818181822</v>
      </c>
      <c r="O148" s="173">
        <v>9323</v>
      </c>
      <c r="P148" s="172">
        <v>689.09999999999991</v>
      </c>
      <c r="Q148" s="172">
        <f t="shared" si="2"/>
        <v>857.61627272727264</v>
      </c>
      <c r="R148" s="173">
        <v>14749</v>
      </c>
      <c r="S148" s="172">
        <v>233.49999999999997</v>
      </c>
      <c r="T148" s="172">
        <f t="shared" si="3"/>
        <v>290.6013636363636</v>
      </c>
      <c r="U148" s="164"/>
      <c r="V148" s="164"/>
      <c r="W148" s="164"/>
      <c r="X148" s="164"/>
      <c r="Y148" s="164"/>
      <c r="Z148" s="164"/>
      <c r="AA148" s="164"/>
      <c r="AB148" s="164"/>
      <c r="AC148" s="164"/>
      <c r="AD148" s="164"/>
      <c r="AE148" s="164"/>
      <c r="AF148" s="164"/>
    </row>
    <row r="149" spans="1:32">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628.29105839416059</v>
      </c>
      <c r="O149" s="173">
        <v>17422</v>
      </c>
      <c r="P149" s="172">
        <v>895.90000000000009</v>
      </c>
      <c r="Q149" s="172">
        <f t="shared" si="2"/>
        <v>1119.0575729927009</v>
      </c>
      <c r="R149" s="173">
        <v>14722</v>
      </c>
      <c r="S149" s="172">
        <v>184.5</v>
      </c>
      <c r="T149" s="172">
        <f t="shared" si="3"/>
        <v>230.45666058394164</v>
      </c>
      <c r="U149" s="164"/>
      <c r="V149" s="164"/>
      <c r="W149" s="164"/>
      <c r="X149" s="164"/>
      <c r="Y149" s="164"/>
      <c r="Z149" s="164"/>
      <c r="AA149" s="164"/>
      <c r="AB149" s="164"/>
      <c r="AC149" s="164"/>
      <c r="AD149" s="164"/>
      <c r="AE149" s="164"/>
      <c r="AF149" s="164"/>
    </row>
    <row r="150" spans="1:32">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572.51333333333343</v>
      </c>
      <c r="O150" s="173">
        <v>8123</v>
      </c>
      <c r="P150" s="172">
        <v>938.5</v>
      </c>
      <c r="Q150" s="172">
        <f t="shared" si="2"/>
        <v>1157.4833333333333</v>
      </c>
      <c r="R150" s="173">
        <v>14689</v>
      </c>
      <c r="S150" s="172">
        <v>194.00000000000011</v>
      </c>
      <c r="T150" s="172">
        <f t="shared" si="3"/>
        <v>239.26666666666682</v>
      </c>
      <c r="U150" s="164"/>
      <c r="V150" s="164"/>
      <c r="W150" s="164"/>
      <c r="X150" s="164"/>
      <c r="Y150" s="164"/>
      <c r="Z150" s="164"/>
      <c r="AA150" s="164"/>
      <c r="AB150" s="164"/>
      <c r="AC150" s="164"/>
      <c r="AD150" s="164"/>
      <c r="AE150" s="164"/>
      <c r="AF150" s="164"/>
    </row>
    <row r="151" spans="1:32">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748.76893542757421</v>
      </c>
      <c r="O151" s="173">
        <v>6823</v>
      </c>
      <c r="P151" s="172">
        <v>1087.2</v>
      </c>
      <c r="Q151" s="172">
        <f t="shared" si="2"/>
        <v>1298.7581151832462</v>
      </c>
      <c r="R151" s="173">
        <v>10626</v>
      </c>
      <c r="S151" s="172">
        <v>183</v>
      </c>
      <c r="T151" s="172">
        <f t="shared" si="3"/>
        <v>218.60994764397907</v>
      </c>
      <c r="U151" s="164"/>
      <c r="V151" s="164"/>
      <c r="W151" s="164"/>
      <c r="X151" s="164"/>
      <c r="Y151" s="164"/>
      <c r="Z151" s="164"/>
      <c r="AA151" s="164"/>
      <c r="AB151" s="164"/>
      <c r="AC151" s="164"/>
      <c r="AD151" s="164"/>
      <c r="AE151" s="164"/>
      <c r="AF151" s="164"/>
    </row>
    <row r="152" spans="1:32">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495.05868210151397</v>
      </c>
      <c r="O152" s="173">
        <v>5618</v>
      </c>
      <c r="P152" s="172">
        <v>817.8</v>
      </c>
      <c r="Q152" s="172">
        <f t="shared" si="2"/>
        <v>996.94407836153164</v>
      </c>
      <c r="R152" s="173">
        <v>12719</v>
      </c>
      <c r="S152" s="172">
        <v>203.2</v>
      </c>
      <c r="T152" s="172">
        <f t="shared" si="3"/>
        <v>247.71219946571682</v>
      </c>
      <c r="U152" s="164"/>
      <c r="V152" s="164"/>
      <c r="W152" s="164"/>
      <c r="X152" s="164"/>
      <c r="Y152" s="164"/>
      <c r="Z152" s="164"/>
      <c r="AA152" s="164"/>
      <c r="AB152" s="164"/>
      <c r="AC152" s="164"/>
      <c r="AD152" s="164"/>
      <c r="AE152" s="164"/>
      <c r="AF152" s="164"/>
    </row>
    <row r="153" spans="1:32">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526.67962466487938</v>
      </c>
      <c r="O153" s="173">
        <v>16056</v>
      </c>
      <c r="P153" s="172">
        <v>860.19999999999982</v>
      </c>
      <c r="Q153" s="172">
        <f t="shared" si="2"/>
        <v>1052.3805183199283</v>
      </c>
      <c r="R153" s="173">
        <v>13690</v>
      </c>
      <c r="S153" s="172">
        <v>188.8</v>
      </c>
      <c r="T153" s="172">
        <f t="shared" si="3"/>
        <v>230.98051831992851</v>
      </c>
      <c r="U153" s="164"/>
      <c r="V153" s="164"/>
      <c r="W153" s="164"/>
      <c r="X153" s="164"/>
      <c r="Y153" s="164"/>
      <c r="Z153" s="164"/>
      <c r="AA153" s="164"/>
      <c r="AB153" s="164"/>
      <c r="AC153" s="164"/>
      <c r="AD153" s="164"/>
      <c r="AE153" s="164"/>
      <c r="AF153" s="164"/>
    </row>
    <row r="154" spans="1:32">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573.73987566607445</v>
      </c>
      <c r="O154" s="173">
        <v>7652</v>
      </c>
      <c r="P154" s="172">
        <v>762.30000000000018</v>
      </c>
      <c r="Q154" s="172">
        <f t="shared" si="2"/>
        <v>926.81056838365919</v>
      </c>
      <c r="R154" s="173">
        <v>11607</v>
      </c>
      <c r="S154" s="172">
        <v>220.90000000000009</v>
      </c>
      <c r="T154" s="172">
        <f t="shared" si="3"/>
        <v>268.57202486678523</v>
      </c>
      <c r="U154" s="164"/>
      <c r="V154" s="164"/>
      <c r="W154" s="164"/>
      <c r="X154" s="164"/>
      <c r="Y154" s="164"/>
      <c r="Z154" s="164"/>
      <c r="AA154" s="164"/>
      <c r="AB154" s="164"/>
      <c r="AC154" s="164"/>
      <c r="AD154" s="164"/>
      <c r="AE154" s="164"/>
      <c r="AF154" s="164"/>
    </row>
    <row r="155" spans="1:32">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629.42388987566596</v>
      </c>
      <c r="O155" s="173">
        <v>7033</v>
      </c>
      <c r="P155" s="172">
        <v>735.2</v>
      </c>
      <c r="Q155" s="172">
        <f t="shared" si="2"/>
        <v>893.86216696270003</v>
      </c>
      <c r="R155" s="173">
        <v>8913</v>
      </c>
      <c r="S155" s="172">
        <v>178.89999999999998</v>
      </c>
      <c r="T155" s="172">
        <f t="shared" si="3"/>
        <v>217.50808170515094</v>
      </c>
      <c r="U155" s="164"/>
      <c r="V155" s="164"/>
      <c r="W155" s="164"/>
      <c r="X155" s="164"/>
      <c r="Y155" s="164"/>
      <c r="Z155" s="164"/>
      <c r="AA155" s="164"/>
      <c r="AB155" s="164"/>
      <c r="AC155" s="164"/>
      <c r="AD155" s="164"/>
      <c r="AE155" s="164"/>
      <c r="AF155" s="164"/>
    </row>
    <row r="156" spans="1:32">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416.13253968253963</v>
      </c>
      <c r="O156" s="173">
        <v>6436</v>
      </c>
      <c r="P156" s="172">
        <v>708.3</v>
      </c>
      <c r="Q156" s="172">
        <f t="shared" si="2"/>
        <v>855.08174603174598</v>
      </c>
      <c r="R156" s="173">
        <v>10802</v>
      </c>
      <c r="S156" s="172">
        <v>228.40000000000003</v>
      </c>
      <c r="T156" s="172">
        <f t="shared" si="3"/>
        <v>275.73156966490302</v>
      </c>
      <c r="U156" s="164"/>
      <c r="V156" s="164"/>
      <c r="W156" s="164"/>
      <c r="X156" s="164"/>
      <c r="Y156" s="164"/>
      <c r="Z156" s="164"/>
      <c r="AA156" s="164"/>
      <c r="AB156" s="164"/>
      <c r="AC156" s="164"/>
      <c r="AD156" s="164"/>
      <c r="AE156" s="164"/>
      <c r="AF156" s="164"/>
    </row>
    <row r="157" spans="1:32">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550.14415929203528</v>
      </c>
      <c r="O157" s="173">
        <v>11805</v>
      </c>
      <c r="P157" s="172">
        <v>652.69999999999982</v>
      </c>
      <c r="Q157" s="172">
        <f t="shared" si="2"/>
        <v>790.74893805309716</v>
      </c>
      <c r="R157" s="173">
        <v>11365</v>
      </c>
      <c r="S157" s="172">
        <v>160.7999999999999</v>
      </c>
      <c r="T157" s="172">
        <f t="shared" si="3"/>
        <v>194.80991150442466</v>
      </c>
      <c r="U157" s="164"/>
      <c r="V157" s="164"/>
      <c r="W157" s="164"/>
      <c r="X157" s="164"/>
      <c r="Y157" s="164"/>
      <c r="Z157" s="164"/>
      <c r="AA157" s="164"/>
      <c r="AB157" s="164"/>
      <c r="AC157" s="164"/>
      <c r="AD157" s="164"/>
      <c r="AE157" s="164"/>
      <c r="AF157" s="164"/>
    </row>
    <row r="158" spans="1:32">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514.21561403508804</v>
      </c>
      <c r="O158" s="173">
        <v>10088</v>
      </c>
      <c r="P158" s="172">
        <v>709.40000000000055</v>
      </c>
      <c r="Q158" s="172">
        <f t="shared" si="2"/>
        <v>851.9022807017551</v>
      </c>
      <c r="R158" s="173">
        <v>9276</v>
      </c>
      <c r="S158" s="172">
        <v>162.90000000000009</v>
      </c>
      <c r="T158" s="172">
        <f t="shared" si="3"/>
        <v>195.62289473684223</v>
      </c>
      <c r="U158" s="164"/>
      <c r="V158" s="164"/>
      <c r="W158" s="164"/>
      <c r="X158" s="164"/>
      <c r="Y158" s="164"/>
      <c r="Z158" s="164"/>
      <c r="AA158" s="164"/>
      <c r="AB158" s="164"/>
      <c r="AC158" s="164"/>
      <c r="AD158" s="164"/>
      <c r="AE158" s="164"/>
      <c r="AF158" s="164"/>
    </row>
    <row r="159" spans="1:32">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503.29111697449429</v>
      </c>
      <c r="O159" s="173">
        <v>7287</v>
      </c>
      <c r="P159" s="172">
        <v>715.2</v>
      </c>
      <c r="Q159" s="172">
        <f t="shared" si="2"/>
        <v>861.13350923482847</v>
      </c>
      <c r="R159" s="173">
        <v>7498</v>
      </c>
      <c r="S159" s="172">
        <v>159.69999999999999</v>
      </c>
      <c r="T159" s="172">
        <f t="shared" si="3"/>
        <v>192.28610378188213</v>
      </c>
      <c r="U159" s="164"/>
      <c r="V159" s="164"/>
      <c r="W159" s="164"/>
      <c r="X159" s="164"/>
      <c r="Y159" s="164"/>
      <c r="Z159" s="164"/>
      <c r="AA159" s="164"/>
      <c r="AB159" s="164"/>
      <c r="AC159" s="164"/>
      <c r="AD159" s="164"/>
      <c r="AE159" s="164"/>
      <c r="AF159" s="164"/>
    </row>
    <row r="160" spans="1:32">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384.08055555555558</v>
      </c>
      <c r="O160" s="173">
        <v>6172</v>
      </c>
      <c r="P160" s="172">
        <v>745.5</v>
      </c>
      <c r="Q160" s="172">
        <f t="shared" si="2"/>
        <v>885.92838541666663</v>
      </c>
      <c r="R160" s="173">
        <v>11610</v>
      </c>
      <c r="S160" s="172">
        <v>152.50000000000006</v>
      </c>
      <c r="T160" s="172">
        <f t="shared" si="3"/>
        <v>181.22612847222231</v>
      </c>
      <c r="U160" s="164"/>
      <c r="V160" s="164"/>
      <c r="W160" s="164"/>
      <c r="X160" s="164"/>
      <c r="Y160" s="164"/>
      <c r="Z160" s="164"/>
      <c r="AA160" s="164"/>
      <c r="AB160" s="164"/>
      <c r="AC160" s="164"/>
      <c r="AD160" s="164"/>
      <c r="AE160" s="164"/>
      <c r="AF160" s="164"/>
    </row>
    <row r="161" spans="1:32">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533.2082536924413</v>
      </c>
      <c r="O161" s="173">
        <v>6734</v>
      </c>
      <c r="P161" s="172">
        <v>832.10000000000014</v>
      </c>
      <c r="Q161" s="172">
        <f t="shared" si="2"/>
        <v>989.70017376194642</v>
      </c>
      <c r="R161" s="173">
        <v>8742</v>
      </c>
      <c r="S161" s="172">
        <v>152.99999999999994</v>
      </c>
      <c r="T161" s="172">
        <f t="shared" si="3"/>
        <v>181.9782797567332</v>
      </c>
      <c r="U161" s="164"/>
      <c r="V161" s="164"/>
      <c r="W161" s="164"/>
      <c r="X161" s="164"/>
      <c r="Y161" s="164"/>
      <c r="Z161" s="164"/>
      <c r="AA161" s="164"/>
      <c r="AB161" s="164"/>
      <c r="AC161" s="164"/>
      <c r="AD161" s="164"/>
      <c r="AE161" s="164"/>
      <c r="AF161" s="164"/>
    </row>
    <row r="162" spans="1:32">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565.06655172413787</v>
      </c>
      <c r="O162" s="173">
        <v>8144</v>
      </c>
      <c r="P162" s="172">
        <v>795.79999999999973</v>
      </c>
      <c r="Q162" s="172">
        <f t="shared" si="2"/>
        <v>939.18120689655143</v>
      </c>
      <c r="R162" s="173">
        <v>11407</v>
      </c>
      <c r="S162" s="172">
        <v>142.00000000000006</v>
      </c>
      <c r="T162" s="172">
        <f t="shared" si="3"/>
        <v>167.58448275862077</v>
      </c>
      <c r="U162" s="164"/>
      <c r="V162" s="164"/>
      <c r="W162" s="164"/>
      <c r="X162" s="164"/>
      <c r="Y162" s="164"/>
      <c r="Z162" s="164"/>
      <c r="AA162" s="164"/>
      <c r="AB162" s="164"/>
      <c r="AC162" s="164"/>
      <c r="AD162" s="164"/>
      <c r="AE162" s="164"/>
      <c r="AF162" s="164"/>
    </row>
    <row r="163" spans="1:32">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686.8481989708406</v>
      </c>
      <c r="O163" s="173">
        <v>6106</v>
      </c>
      <c r="P163" s="172">
        <v>947.2</v>
      </c>
      <c r="Q163" s="172">
        <f t="shared" si="2"/>
        <v>1112.1070325900516</v>
      </c>
      <c r="R163" s="173">
        <v>7106</v>
      </c>
      <c r="S163" s="172">
        <v>150.6</v>
      </c>
      <c r="T163" s="172">
        <f t="shared" si="3"/>
        <v>176.81938250428817</v>
      </c>
      <c r="U163" s="164"/>
      <c r="V163" s="164"/>
      <c r="W163" s="164"/>
      <c r="X163" s="164"/>
      <c r="Y163" s="164"/>
      <c r="Z163" s="164"/>
      <c r="AA163" s="164"/>
      <c r="AB163" s="164"/>
      <c r="AC163" s="164"/>
      <c r="AD163" s="164"/>
      <c r="AE163" s="164"/>
      <c r="AF163" s="164"/>
    </row>
    <row r="164" spans="1:32">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503.70839694656479</v>
      </c>
      <c r="O164" s="173">
        <v>5246</v>
      </c>
      <c r="P164" s="172">
        <v>811.2</v>
      </c>
      <c r="Q164" s="172">
        <f t="shared" si="2"/>
        <v>941.92773536895686</v>
      </c>
      <c r="R164" s="173">
        <v>9193</v>
      </c>
      <c r="S164" s="172">
        <v>176.1</v>
      </c>
      <c r="T164" s="172">
        <f t="shared" si="3"/>
        <v>204.47913486005089</v>
      </c>
      <c r="U164" s="164"/>
      <c r="V164" s="164"/>
      <c r="W164" s="164"/>
      <c r="X164" s="164"/>
      <c r="Y164" s="164"/>
      <c r="Z164" s="164"/>
      <c r="AA164" s="164"/>
      <c r="AB164" s="164"/>
      <c r="AC164" s="164"/>
      <c r="AD164" s="164"/>
      <c r="AE164" s="164"/>
      <c r="AF164" s="164"/>
    </row>
    <row r="165" spans="1:32">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579.57834612105705</v>
      </c>
      <c r="O165" s="173">
        <v>9450</v>
      </c>
      <c r="P165" s="172">
        <v>855.90000000000009</v>
      </c>
      <c r="Q165" s="172">
        <f t="shared" si="2"/>
        <v>998.91483375959103</v>
      </c>
      <c r="R165" s="173">
        <v>10840</v>
      </c>
      <c r="S165" s="172">
        <v>167.10000000000002</v>
      </c>
      <c r="T165" s="172">
        <f t="shared" si="3"/>
        <v>195.0212276214834</v>
      </c>
      <c r="U165" s="164"/>
      <c r="V165" s="164"/>
      <c r="W165" s="164"/>
      <c r="X165" s="164"/>
      <c r="Y165" s="164"/>
      <c r="Z165" s="164"/>
      <c r="AA165" s="164"/>
      <c r="AB165" s="164"/>
      <c r="AC165" s="164"/>
      <c r="AD165" s="164"/>
      <c r="AE165" s="164"/>
      <c r="AF165" s="164"/>
    </row>
    <row r="166" spans="1:32">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604.6608403361347</v>
      </c>
      <c r="O166" s="173">
        <v>10233</v>
      </c>
      <c r="P166" s="172">
        <v>826</v>
      </c>
      <c r="Q166" s="172">
        <f t="shared" si="2"/>
        <v>950.24705882352953</v>
      </c>
      <c r="R166" s="173">
        <v>9520</v>
      </c>
      <c r="S166" s="172">
        <v>144.09999999999997</v>
      </c>
      <c r="T166" s="172">
        <f t="shared" si="3"/>
        <v>165.77554621848736</v>
      </c>
      <c r="U166" s="164"/>
      <c r="V166" s="164"/>
      <c r="W166" s="164"/>
      <c r="X166" s="164"/>
      <c r="Y166" s="164"/>
      <c r="Z166" s="164"/>
      <c r="AA166" s="164"/>
      <c r="AB166" s="164"/>
      <c r="AC166" s="164"/>
      <c r="AD166" s="164"/>
      <c r="AE166" s="164"/>
      <c r="AF166" s="164"/>
    </row>
    <row r="167" spans="1:32">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756.85310638297869</v>
      </c>
      <c r="O167" s="173">
        <v>7737</v>
      </c>
      <c r="P167" s="172">
        <v>1092.1999999999998</v>
      </c>
      <c r="Q167" s="172">
        <f t="shared" si="2"/>
        <v>1272.5291914893617</v>
      </c>
      <c r="R167" s="173">
        <v>8112</v>
      </c>
      <c r="S167" s="172">
        <v>167.4</v>
      </c>
      <c r="T167" s="172">
        <f t="shared" si="3"/>
        <v>195.03880851063832</v>
      </c>
      <c r="U167" s="164"/>
      <c r="V167" s="164"/>
      <c r="W167" s="164"/>
      <c r="X167" s="164"/>
      <c r="Y167" s="164"/>
      <c r="Z167" s="164"/>
      <c r="AA167" s="164"/>
      <c r="AB167" s="164"/>
      <c r="AC167" s="164"/>
      <c r="AD167" s="164"/>
      <c r="AE167" s="164"/>
      <c r="AF167" s="164"/>
    </row>
    <row r="168" spans="1:32">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595.04632290786139</v>
      </c>
      <c r="O168" s="173">
        <v>5067</v>
      </c>
      <c r="P168" s="172">
        <v>1041.6999999999998</v>
      </c>
      <c r="Q168" s="172">
        <f t="shared" ref="Q168:Q189" si="5">P168/I168*$I$69</f>
        <v>1205.4837700760777</v>
      </c>
      <c r="R168" s="173">
        <v>10608</v>
      </c>
      <c r="S168" s="172">
        <v>160.99999999999997</v>
      </c>
      <c r="T168" s="172">
        <f t="shared" ref="T168:T189" si="6">S168/I168*$I$69</f>
        <v>186.31360946745562</v>
      </c>
      <c r="U168" s="164"/>
      <c r="V168" s="164"/>
      <c r="W168" s="164"/>
      <c r="X168" s="164"/>
      <c r="Y168" s="164"/>
      <c r="Z168" s="164"/>
      <c r="AA168" s="164"/>
      <c r="AB168" s="164"/>
      <c r="AC168" s="164"/>
      <c r="AD168" s="164"/>
      <c r="AE168" s="164"/>
      <c r="AF168" s="164"/>
    </row>
    <row r="169" spans="1:32">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760.27147707979668</v>
      </c>
      <c r="O169" s="173">
        <v>6417</v>
      </c>
      <c r="P169" s="172">
        <v>679.60000000000036</v>
      </c>
      <c r="Q169" s="172">
        <f t="shared" si="5"/>
        <v>789.78981324278482</v>
      </c>
      <c r="R169" s="173">
        <v>10319</v>
      </c>
      <c r="S169" s="172">
        <v>152.89999999999998</v>
      </c>
      <c r="T169" s="172">
        <f t="shared" si="6"/>
        <v>177.6910865874363</v>
      </c>
      <c r="U169" s="164"/>
      <c r="V169" s="164"/>
      <c r="W169" s="164"/>
      <c r="X169" s="164"/>
      <c r="Y169" s="164"/>
      <c r="Z169" s="164"/>
      <c r="AA169" s="164"/>
      <c r="AB169" s="164"/>
      <c r="AC169" s="164"/>
      <c r="AD169" s="164"/>
      <c r="AE169" s="164"/>
      <c r="AF169" s="164"/>
    </row>
    <row r="170" spans="1:32">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642.79536423841023</v>
      </c>
      <c r="O170" s="173">
        <v>5114</v>
      </c>
      <c r="P170" s="172">
        <v>911.69999999999982</v>
      </c>
      <c r="Q170" s="172">
        <f t="shared" si="5"/>
        <v>1033.2096854304634</v>
      </c>
      <c r="R170" s="173">
        <v>8645</v>
      </c>
      <c r="S170" s="172">
        <v>142.80000000000007</v>
      </c>
      <c r="T170" s="172">
        <f t="shared" si="6"/>
        <v>161.83211920529811</v>
      </c>
      <c r="U170" s="164"/>
      <c r="V170" s="164"/>
      <c r="W170" s="164"/>
      <c r="X170" s="164"/>
      <c r="Y170" s="164"/>
      <c r="Z170" s="164"/>
      <c r="AA170" s="164"/>
      <c r="AB170" s="164"/>
      <c r="AC170" s="164"/>
      <c r="AD170" s="164"/>
      <c r="AE170" s="164"/>
      <c r="AF170" s="164"/>
    </row>
    <row r="171" spans="1:32">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664.73429040196879</v>
      </c>
      <c r="O171" s="173">
        <v>6274</v>
      </c>
      <c r="P171" s="172">
        <v>963.6</v>
      </c>
      <c r="Q171" s="172">
        <f t="shared" si="5"/>
        <v>1082.1726004922068</v>
      </c>
      <c r="R171" s="173">
        <v>7939</v>
      </c>
      <c r="S171" s="172">
        <v>160.1</v>
      </c>
      <c r="T171" s="172">
        <f t="shared" si="6"/>
        <v>179.80057424118129</v>
      </c>
      <c r="U171" s="164"/>
      <c r="V171" s="164"/>
      <c r="W171" s="164"/>
      <c r="X171" s="164"/>
      <c r="Y171" s="164"/>
      <c r="Z171" s="164"/>
      <c r="AA171" s="164"/>
      <c r="AB171" s="164"/>
      <c r="AC171" s="164"/>
      <c r="AD171" s="164"/>
      <c r="AE171" s="164"/>
      <c r="AF171" s="164"/>
    </row>
    <row r="172" spans="1:32">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615.37672131147542</v>
      </c>
      <c r="O172" s="173">
        <v>5831</v>
      </c>
      <c r="P172" s="172">
        <v>1153.8000000000002</v>
      </c>
      <c r="Q172" s="172">
        <f t="shared" si="5"/>
        <v>1294.7149180327872</v>
      </c>
      <c r="R172" s="173">
        <v>10207</v>
      </c>
      <c r="S172" s="172">
        <v>188.4</v>
      </c>
      <c r="T172" s="172">
        <f t="shared" si="6"/>
        <v>211.40950819672133</v>
      </c>
      <c r="U172" s="164"/>
      <c r="V172" s="164"/>
      <c r="W172" s="164"/>
      <c r="X172" s="164"/>
      <c r="Y172" s="164"/>
      <c r="Z172" s="164"/>
      <c r="AA172" s="164"/>
      <c r="AB172" s="164"/>
      <c r="AC172" s="164"/>
      <c r="AD172" s="164"/>
      <c r="AE172" s="164"/>
      <c r="AF172" s="164"/>
    </row>
    <row r="173" spans="1:32">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803.71754670999235</v>
      </c>
      <c r="O173" s="173">
        <v>12252</v>
      </c>
      <c r="P173" s="172">
        <v>1486.4999999999995</v>
      </c>
      <c r="Q173" s="172">
        <f t="shared" si="5"/>
        <v>1653.1425670186836</v>
      </c>
      <c r="R173" s="173">
        <v>11007</v>
      </c>
      <c r="S173" s="172">
        <v>186.29999999999995</v>
      </c>
      <c r="T173" s="172">
        <f t="shared" si="6"/>
        <v>207.18497156783098</v>
      </c>
      <c r="U173" s="164"/>
      <c r="V173" s="164"/>
      <c r="W173" s="164"/>
      <c r="X173" s="164"/>
      <c r="Y173" s="164"/>
      <c r="Z173" s="164"/>
      <c r="AA173" s="164"/>
      <c r="AB173" s="164"/>
      <c r="AC173" s="164"/>
      <c r="AD173" s="164"/>
      <c r="AE173" s="164"/>
      <c r="AF173" s="164"/>
    </row>
    <row r="174" spans="1:32">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771.88765036086625</v>
      </c>
      <c r="O174" s="173">
        <v>7247</v>
      </c>
      <c r="P174" s="172">
        <v>1160</v>
      </c>
      <c r="Q174" s="172">
        <f t="shared" si="5"/>
        <v>1273.4883720930234</v>
      </c>
      <c r="R174" s="173">
        <v>10145</v>
      </c>
      <c r="S174" s="172">
        <v>269.60000000000014</v>
      </c>
      <c r="T174" s="172">
        <f t="shared" si="6"/>
        <v>295.97626303127521</v>
      </c>
      <c r="U174" s="164"/>
      <c r="V174" s="164"/>
      <c r="W174" s="164"/>
      <c r="X174" s="164"/>
      <c r="Y174" s="164"/>
      <c r="Z174" s="164"/>
      <c r="AA174" s="164"/>
      <c r="AB174" s="164"/>
      <c r="AC174" s="164"/>
      <c r="AD174" s="164"/>
      <c r="AE174" s="164"/>
      <c r="AF174" s="164"/>
    </row>
    <row r="175" spans="1:32">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810.00991999999997</v>
      </c>
      <c r="O175" s="173">
        <v>6194</v>
      </c>
      <c r="P175" s="172">
        <v>1049.9000000000001</v>
      </c>
      <c r="Q175" s="172">
        <f t="shared" si="5"/>
        <v>1149.8504800000001</v>
      </c>
      <c r="R175" s="173">
        <v>8619</v>
      </c>
      <c r="S175" s="172">
        <v>213.2</v>
      </c>
      <c r="T175" s="172">
        <f t="shared" si="6"/>
        <v>233.49664000000001</v>
      </c>
      <c r="U175" s="164"/>
      <c r="V175" s="164"/>
      <c r="W175" s="164"/>
      <c r="X175" s="164"/>
      <c r="Y175" s="164"/>
      <c r="Z175" s="164"/>
      <c r="AA175" s="164"/>
      <c r="AB175" s="164"/>
      <c r="AC175" s="164"/>
      <c r="AD175" s="164"/>
      <c r="AE175" s="164"/>
      <c r="AF175" s="164"/>
    </row>
    <row r="176" spans="1:32">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657.5992044550519</v>
      </c>
      <c r="O176" s="173">
        <v>5486</v>
      </c>
      <c r="P176" s="172">
        <v>1077.9000000000001</v>
      </c>
      <c r="Q176" s="172">
        <f t="shared" si="5"/>
        <v>1173.9420047732697</v>
      </c>
      <c r="R176" s="173">
        <v>11296</v>
      </c>
      <c r="S176" s="172">
        <v>235.3</v>
      </c>
      <c r="T176" s="172">
        <f t="shared" si="6"/>
        <v>256.26547334924425</v>
      </c>
      <c r="U176" s="164"/>
      <c r="V176" s="164"/>
      <c r="W176" s="164"/>
      <c r="X176" s="164"/>
      <c r="Y176" s="164"/>
      <c r="Z176" s="164"/>
      <c r="AA176" s="164"/>
      <c r="AB176" s="164"/>
      <c r="AC176" s="164"/>
      <c r="AD176" s="164"/>
      <c r="AE176" s="164"/>
      <c r="AF176" s="164"/>
    </row>
    <row r="177" spans="1:32">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868.67089314194561</v>
      </c>
      <c r="O177" s="173">
        <v>13278</v>
      </c>
      <c r="P177" s="172">
        <v>1278.0999999999999</v>
      </c>
      <c r="Q177" s="172">
        <f t="shared" si="5"/>
        <v>1395.3101275917063</v>
      </c>
      <c r="R177" s="173">
        <v>11383</v>
      </c>
      <c r="S177" s="172">
        <v>231.79999999999995</v>
      </c>
      <c r="T177" s="172">
        <f t="shared" si="6"/>
        <v>253.05757575757571</v>
      </c>
      <c r="U177" s="164"/>
      <c r="V177" s="164"/>
      <c r="W177" s="164"/>
      <c r="X177" s="164"/>
      <c r="Y177" s="164"/>
      <c r="Z177" s="164"/>
      <c r="AA177" s="164"/>
      <c r="AB177" s="164"/>
      <c r="AC177" s="164"/>
      <c r="AD177" s="164"/>
      <c r="AE177" s="164"/>
      <c r="AF177" s="164"/>
    </row>
    <row r="178" spans="1:32">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821.0755924170619</v>
      </c>
      <c r="O178" s="173">
        <v>6227</v>
      </c>
      <c r="P178" s="172">
        <v>1192.2000000000003</v>
      </c>
      <c r="Q178" s="172">
        <f t="shared" si="5"/>
        <v>1289.1957345971568</v>
      </c>
      <c r="R178" s="173">
        <v>10409</v>
      </c>
      <c r="S178" s="172">
        <v>276.40000000000009</v>
      </c>
      <c r="T178" s="172">
        <f t="shared" si="6"/>
        <v>298.8875197472355</v>
      </c>
      <c r="U178" s="164"/>
      <c r="V178" s="164"/>
      <c r="W178" s="164"/>
      <c r="X178" s="164"/>
      <c r="Y178" s="164"/>
      <c r="Z178" s="164"/>
      <c r="AA178" s="164"/>
      <c r="AB178" s="164"/>
      <c r="AC178" s="164"/>
      <c r="AD178" s="164"/>
      <c r="AE178" s="164"/>
      <c r="AF178" s="164"/>
    </row>
    <row r="179" spans="1:32">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1801.1073674622758</v>
      </c>
      <c r="O179" s="173">
        <v>6690</v>
      </c>
      <c r="P179" s="172">
        <v>1648.5</v>
      </c>
      <c r="Q179" s="172">
        <f t="shared" si="5"/>
        <v>1753.5326340326344</v>
      </c>
      <c r="R179" s="173">
        <v>7227</v>
      </c>
      <c r="S179" s="172">
        <v>243.10000000000002</v>
      </c>
      <c r="T179" s="172">
        <f t="shared" si="6"/>
        <v>258.58888888888896</v>
      </c>
      <c r="U179" s="164"/>
      <c r="V179" s="164"/>
      <c r="W179" s="164"/>
      <c r="X179" s="164"/>
      <c r="Y179" s="164"/>
      <c r="Z179" s="164"/>
      <c r="AA179" s="164"/>
      <c r="AB179" s="164"/>
      <c r="AC179" s="164"/>
      <c r="AD179" s="164"/>
      <c r="AE179" s="164"/>
      <c r="AF179" s="164"/>
    </row>
    <row r="180" spans="1:32">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918.65421547355038</v>
      </c>
      <c r="O180" s="173">
        <v>5716</v>
      </c>
      <c r="P180" s="172">
        <v>1381.6999999999998</v>
      </c>
      <c r="Q180" s="172">
        <f t="shared" si="5"/>
        <v>1467.4532971295575</v>
      </c>
      <c r="R180" s="173">
        <v>10696</v>
      </c>
      <c r="S180" s="172">
        <v>201.60000000000002</v>
      </c>
      <c r="T180" s="172">
        <f t="shared" si="6"/>
        <v>214.1120248254461</v>
      </c>
      <c r="U180" s="164"/>
      <c r="V180" s="164"/>
      <c r="W180" s="164"/>
      <c r="X180" s="164"/>
      <c r="Y180" s="164"/>
      <c r="Z180" s="164"/>
      <c r="AA180" s="164"/>
      <c r="AB180" s="164"/>
      <c r="AC180" s="164"/>
      <c r="AD180" s="164"/>
      <c r="AE180" s="164"/>
      <c r="AF180" s="164"/>
    </row>
    <row r="181" spans="1:32">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923.07360115536778</v>
      </c>
      <c r="O181" s="173">
        <v>9089</v>
      </c>
      <c r="P181" s="172">
        <v>1286.1999999999998</v>
      </c>
      <c r="Q181" s="172">
        <f t="shared" si="5"/>
        <v>1377.7838810641626</v>
      </c>
      <c r="R181" s="173">
        <v>11532</v>
      </c>
      <c r="S181" s="172">
        <v>200.69999999999993</v>
      </c>
      <c r="T181" s="172">
        <f t="shared" si="6"/>
        <v>214.99084507042247</v>
      </c>
      <c r="U181" s="164"/>
      <c r="V181" s="164"/>
      <c r="W181" s="164"/>
      <c r="X181" s="164"/>
      <c r="Y181" s="164"/>
      <c r="Z181" s="164"/>
      <c r="AA181" s="164"/>
      <c r="AB181" s="164"/>
      <c r="AC181" s="164"/>
      <c r="AD181" s="164"/>
      <c r="AE181" s="164"/>
      <c r="AF181" s="164"/>
    </row>
    <row r="182" spans="1:32">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944.34357461592504</v>
      </c>
      <c r="O182" s="173">
        <v>5858</v>
      </c>
      <c r="P182" s="172">
        <v>1310.8000000000011</v>
      </c>
      <c r="Q182" s="172">
        <f t="shared" si="5"/>
        <v>1391.0737984496136</v>
      </c>
      <c r="R182" s="173">
        <v>9548</v>
      </c>
      <c r="S182" s="172">
        <v>205</v>
      </c>
      <c r="T182" s="172">
        <f t="shared" si="6"/>
        <v>217.55426356589146</v>
      </c>
      <c r="U182" s="164"/>
      <c r="V182" s="164"/>
      <c r="W182" s="164"/>
      <c r="X182" s="164"/>
      <c r="Y182" s="164"/>
      <c r="Z182" s="164"/>
      <c r="AA182" s="164"/>
      <c r="AB182" s="164"/>
      <c r="AC182" s="164"/>
      <c r="AD182" s="164"/>
      <c r="AE182" s="164"/>
      <c r="AF182" s="164"/>
    </row>
    <row r="183" spans="1:32">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1116.0409239285973</v>
      </c>
      <c r="O183" s="173">
        <v>5959</v>
      </c>
      <c r="P183" s="172">
        <v>1698.7</v>
      </c>
      <c r="Q183" s="172">
        <f t="shared" si="5"/>
        <v>1786.1139016897084</v>
      </c>
      <c r="R183" s="173">
        <v>6732</v>
      </c>
      <c r="S183" s="172">
        <v>156.5</v>
      </c>
      <c r="T183" s="172">
        <f t="shared" si="6"/>
        <v>164.55337941628267</v>
      </c>
      <c r="U183" s="164"/>
      <c r="V183" s="164"/>
      <c r="W183" s="164"/>
      <c r="X183" s="164"/>
      <c r="Y183" s="164"/>
      <c r="Z183" s="164"/>
      <c r="AA183" s="164"/>
      <c r="AB183" s="164"/>
      <c r="AC183" s="164"/>
      <c r="AD183" s="164"/>
      <c r="AE183" s="164"/>
      <c r="AF183" s="164"/>
    </row>
    <row r="184" spans="1:32">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811.55896774618532</v>
      </c>
      <c r="O184" s="173">
        <v>7524</v>
      </c>
      <c r="P184" s="172">
        <v>1533.4000000000003</v>
      </c>
      <c r="Q184" s="172">
        <f t="shared" si="5"/>
        <v>1602.4615267175575</v>
      </c>
      <c r="R184" s="173">
        <v>10017</v>
      </c>
      <c r="S184" s="172">
        <v>197.79999999999995</v>
      </c>
      <c r="T184" s="172">
        <f t="shared" si="6"/>
        <v>206.70854961832055</v>
      </c>
      <c r="U184" s="164"/>
      <c r="V184" s="164"/>
      <c r="W184" s="164"/>
      <c r="X184" s="164"/>
      <c r="Y184" s="164"/>
      <c r="Z184" s="164"/>
      <c r="AA184" s="164"/>
      <c r="AB184" s="164"/>
      <c r="AC184" s="164"/>
      <c r="AD184" s="164"/>
      <c r="AE184" s="164"/>
      <c r="AF184" s="164"/>
    </row>
    <row r="185" spans="1:32">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967.65945109260338</v>
      </c>
      <c r="O185" s="173">
        <v>10171</v>
      </c>
      <c r="P185" s="172">
        <v>1285.3999999999996</v>
      </c>
      <c r="Q185" s="172">
        <f t="shared" si="5"/>
        <v>1359.9015455950539</v>
      </c>
      <c r="R185" s="173">
        <v>10339</v>
      </c>
      <c r="S185" s="172">
        <v>167.29999999999995</v>
      </c>
      <c r="T185" s="172">
        <f t="shared" si="6"/>
        <v>176.99667697063364</v>
      </c>
      <c r="U185" s="164"/>
      <c r="V185" s="164"/>
      <c r="W185" s="164"/>
      <c r="X185" s="164"/>
      <c r="Y185" s="164"/>
      <c r="Z185" s="164"/>
      <c r="AA185" s="164"/>
      <c r="AB185" s="164"/>
      <c r="AC185" s="164"/>
      <c r="AD185" s="164"/>
      <c r="AE185" s="164"/>
      <c r="AF185" s="164"/>
    </row>
    <row r="186" spans="1:32">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815.508786352372</v>
      </c>
      <c r="O186" s="181">
        <v>8775.7956028314002</v>
      </c>
      <c r="P186" s="172">
        <v>1286.8626975018997</v>
      </c>
      <c r="Q186" s="172">
        <f t="shared" si="5"/>
        <v>1349.9732052721079</v>
      </c>
      <c r="R186" s="181">
        <v>9645.4866500746648</v>
      </c>
      <c r="S186" s="172">
        <v>181.103452008619</v>
      </c>
      <c r="T186" s="172">
        <f t="shared" si="6"/>
        <v>189.98515386957811</v>
      </c>
      <c r="U186" s="164"/>
      <c r="V186" s="164"/>
      <c r="W186" s="164"/>
      <c r="X186" s="164"/>
      <c r="Y186" s="164"/>
      <c r="Z186" s="164"/>
      <c r="AA186" s="164"/>
      <c r="AB186" s="164"/>
      <c r="AC186" s="164"/>
      <c r="AD186" s="164"/>
      <c r="AE186" s="164"/>
      <c r="AF186" s="164"/>
    </row>
    <row r="187" spans="1:32">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903.47203616031004</v>
      </c>
      <c r="O187" s="173">
        <v>6822.44890070785</v>
      </c>
      <c r="P187" s="172">
        <v>1150.314057295883</v>
      </c>
      <c r="Q187" s="172">
        <f t="shared" si="5"/>
        <v>1195.7326837039211</v>
      </c>
      <c r="R187" s="173">
        <v>7564.3716625186662</v>
      </c>
      <c r="S187" s="172">
        <v>175.73767321176348</v>
      </c>
      <c r="T187" s="172">
        <f t="shared" si="6"/>
        <v>182.67644238944894</v>
      </c>
      <c r="U187" s="164"/>
      <c r="V187" s="164"/>
      <c r="W187" s="164"/>
      <c r="X187" s="164"/>
      <c r="Y187" s="164"/>
      <c r="Z187" s="164"/>
      <c r="AA187" s="164"/>
      <c r="AB187" s="164"/>
      <c r="AC187" s="164"/>
      <c r="AD187" s="164"/>
      <c r="AE187" s="164"/>
      <c r="AF187" s="164"/>
    </row>
    <row r="188" spans="1:32">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660.52069581151557</v>
      </c>
      <c r="O188" s="173">
        <v>4838.55109929215</v>
      </c>
      <c r="P188" s="172">
        <v>1037.7970664905204</v>
      </c>
      <c r="Q188" s="172">
        <f t="shared" si="5"/>
        <v>1078.7731085994856</v>
      </c>
      <c r="R188" s="173">
        <v>10002.628337481334</v>
      </c>
      <c r="S188" s="172">
        <v>184.20744441885319</v>
      </c>
      <c r="T188" s="172">
        <f t="shared" si="6"/>
        <v>191.4806312903645</v>
      </c>
      <c r="U188" s="164"/>
      <c r="V188" s="164"/>
      <c r="W188" s="164"/>
      <c r="X188" s="164"/>
      <c r="Y188" s="164"/>
      <c r="Z188" s="164"/>
      <c r="AA188" s="164"/>
      <c r="AB188" s="164"/>
      <c r="AC188" s="164"/>
      <c r="AD188" s="164"/>
      <c r="AE188" s="164"/>
      <c r="AF188" s="164"/>
    </row>
    <row r="189" spans="1:32">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910.67319739848347</v>
      </c>
      <c r="O189" s="184">
        <v>6828.0536397386386</v>
      </c>
      <c r="P189" s="185">
        <v>1132.0609213635664</v>
      </c>
      <c r="Q189" s="172">
        <f t="shared" si="5"/>
        <v>1192.1472318051713</v>
      </c>
      <c r="R189" s="184">
        <v>10877.781177428844</v>
      </c>
      <c r="S189" s="185">
        <v>190.02859425457928</v>
      </c>
      <c r="T189" s="172">
        <f t="shared" si="6"/>
        <v>200.1147273342454</v>
      </c>
      <c r="U189" s="164"/>
      <c r="V189" s="164"/>
      <c r="W189" s="164"/>
      <c r="X189" s="164"/>
      <c r="Y189" s="164"/>
      <c r="Z189" s="164"/>
      <c r="AA189" s="164"/>
      <c r="AB189" s="164"/>
      <c r="AC189" s="164"/>
      <c r="AD189" s="164"/>
      <c r="AE189" s="164"/>
      <c r="AF189" s="164"/>
    </row>
    <row r="190" spans="1:32">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857.48505382604378</v>
      </c>
      <c r="O190" s="184">
        <v>5621.9463602613596</v>
      </c>
      <c r="P190" s="185">
        <v>1071.0118577206574</v>
      </c>
      <c r="Q190" s="172">
        <f t="shared" ref="Q190:Q200" si="11">P190/I190*$I$69</f>
        <v>1110.7691160754393</v>
      </c>
      <c r="R190" s="184">
        <v>8525.2188225711561</v>
      </c>
      <c r="S190" s="185">
        <v>190.41732478586363</v>
      </c>
      <c r="T190" s="172">
        <f t="shared" ref="T190:T200" si="12">S190/I190*$I$69</f>
        <v>197.48584669079341</v>
      </c>
      <c r="U190" s="164"/>
      <c r="V190" s="164"/>
      <c r="W190" s="164"/>
      <c r="X190" s="164"/>
      <c r="Y190" s="164"/>
      <c r="Z190" s="164"/>
      <c r="AA190" s="164"/>
      <c r="AB190" s="164"/>
      <c r="AC190" s="164"/>
      <c r="AD190" s="164"/>
      <c r="AE190" s="164"/>
      <c r="AF190" s="164"/>
    </row>
    <row r="191" spans="1:32">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1053.0813385316749</v>
      </c>
      <c r="O191" s="184">
        <v>5520.4451678348678</v>
      </c>
      <c r="P191" s="185">
        <v>1148.1840804128565</v>
      </c>
      <c r="Q191" s="172">
        <f t="shared" si="11"/>
        <v>1181.8526361542863</v>
      </c>
      <c r="R191" s="184">
        <v>5958.3970505452735</v>
      </c>
      <c r="S191" s="185">
        <v>167.84779905693762</v>
      </c>
      <c r="T191" s="172">
        <f t="shared" si="12"/>
        <v>172.76965181123882</v>
      </c>
      <c r="U191" s="164"/>
      <c r="V191" s="164"/>
      <c r="W191" s="164"/>
      <c r="X191" s="164"/>
      <c r="Y191" s="164"/>
      <c r="Z191" s="164"/>
      <c r="AA191" s="164"/>
      <c r="AB191" s="164"/>
      <c r="AC191" s="164"/>
      <c r="AD191" s="164"/>
      <c r="AE191" s="164"/>
      <c r="AF191" s="164"/>
    </row>
    <row r="192" spans="1:32">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1031.1654179210925</v>
      </c>
      <c r="O192" s="184">
        <v>6388.5548321651322</v>
      </c>
      <c r="P192" s="185">
        <v>1133.7065185307133</v>
      </c>
      <c r="Q192" s="172">
        <f t="shared" si="11"/>
        <v>1155.654671532797</v>
      </c>
      <c r="R192" s="184">
        <v>10154.602949454726</v>
      </c>
      <c r="S192" s="185">
        <v>176.1673175310234</v>
      </c>
      <c r="T192" s="172">
        <f t="shared" si="12"/>
        <v>179.57785383467686</v>
      </c>
      <c r="U192" s="164"/>
      <c r="V192" s="164"/>
      <c r="W192" s="164"/>
      <c r="X192" s="164"/>
      <c r="Y192" s="164"/>
      <c r="Z192" s="164"/>
      <c r="AA192" s="164"/>
      <c r="AB192" s="164"/>
      <c r="AC192" s="164"/>
      <c r="AD192" s="164"/>
      <c r="AE192" s="164"/>
      <c r="AF192" s="164"/>
    </row>
    <row r="193" spans="1:32">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750.32348366973861</v>
      </c>
      <c r="O193" s="184">
        <v>11492.955434782609</v>
      </c>
      <c r="P193" s="185">
        <v>1323.3889549928699</v>
      </c>
      <c r="Q193" s="172">
        <f t="shared" si="11"/>
        <v>1350.0145151901929</v>
      </c>
      <c r="R193" s="184">
        <v>11786.02326086957</v>
      </c>
      <c r="S193" s="185">
        <v>172.41802435151402</v>
      </c>
      <c r="T193" s="172">
        <f t="shared" si="12"/>
        <v>175.88694138392157</v>
      </c>
      <c r="U193" s="164"/>
      <c r="V193" s="164"/>
      <c r="W193" s="164"/>
      <c r="X193" s="164"/>
      <c r="Y193" s="164"/>
      <c r="Z193" s="164"/>
      <c r="AA193" s="164"/>
      <c r="AB193" s="164"/>
      <c r="AC193" s="164"/>
      <c r="AD193" s="164"/>
      <c r="AE193" s="164"/>
      <c r="AF193" s="164"/>
    </row>
    <row r="194" spans="1:32">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906.30319950156309</v>
      </c>
      <c r="O194" s="184">
        <v>7745.0445652173912</v>
      </c>
      <c r="P194" s="184">
        <v>1212.6630411771803</v>
      </c>
      <c r="Q194" s="172">
        <f t="shared" si="11"/>
        <v>1227.0034762539244</v>
      </c>
      <c r="R194" s="184">
        <v>11621.97673913043</v>
      </c>
      <c r="S194" s="184">
        <v>180.100371437175</v>
      </c>
      <c r="T194" s="172">
        <f t="shared" si="12"/>
        <v>182.23016149112533</v>
      </c>
      <c r="U194" s="164"/>
      <c r="V194" s="164"/>
      <c r="W194" s="164"/>
      <c r="X194" s="164"/>
      <c r="Y194" s="164"/>
      <c r="Z194" s="164"/>
      <c r="AA194" s="164"/>
      <c r="AB194" s="164"/>
      <c r="AC194" s="164"/>
      <c r="AD194" s="164"/>
      <c r="AE194" s="164"/>
      <c r="AF194" s="164"/>
    </row>
    <row r="195" spans="1:32">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v>19713</v>
      </c>
      <c r="M195" s="184">
        <v>886.67647724495987</v>
      </c>
      <c r="N195" s="172">
        <f>M195/I195*$I$69</f>
        <v>893.85868729628135</v>
      </c>
      <c r="O195" s="184">
        <v>7032</v>
      </c>
      <c r="P195" s="184">
        <v>1484.9150299297401</v>
      </c>
      <c r="Q195" s="172">
        <f t="shared" ref="Q195" si="13">P195/I195*$I$69</f>
        <v>1496.9430603636333</v>
      </c>
      <c r="R195" s="184">
        <v>8004</v>
      </c>
      <c r="S195" s="184">
        <v>165.16263465729782</v>
      </c>
      <c r="T195" s="172">
        <f t="shared" ref="T195" si="14">S195/I195*$I$69</f>
        <v>166.50047632241581</v>
      </c>
      <c r="U195" s="164"/>
      <c r="V195" s="164"/>
      <c r="W195" s="164"/>
      <c r="X195" s="164"/>
      <c r="Y195" s="164"/>
      <c r="Z195" s="164"/>
      <c r="AA195" s="164"/>
      <c r="AB195" s="164"/>
      <c r="AC195" s="164"/>
      <c r="AD195" s="164"/>
      <c r="AE195" s="164"/>
      <c r="AF195" s="164"/>
    </row>
    <row r="196" spans="1:32">
      <c r="A196" s="164">
        <v>2</v>
      </c>
      <c r="B196" s="164"/>
      <c r="C196" s="175">
        <f>+E196-E195</f>
        <v>197.965</v>
      </c>
      <c r="D196" s="167">
        <f>+G196-G195</f>
        <v>179.76700000000002</v>
      </c>
      <c r="E196" s="164">
        <v>394.142</v>
      </c>
      <c r="F196" s="164"/>
      <c r="G196" s="164">
        <v>359.31900000000002</v>
      </c>
      <c r="H196" s="164"/>
      <c r="I196" s="164">
        <v>136.69999999999999</v>
      </c>
      <c r="J196" s="164">
        <v>2</v>
      </c>
      <c r="K196" s="164"/>
      <c r="L196" s="184">
        <v>16691</v>
      </c>
      <c r="M196" s="184">
        <v>732.96206934555016</v>
      </c>
      <c r="N196" s="172">
        <f t="shared" ref="N196:N200" si="15">M196/I196*$I$69</f>
        <v>734.03443521145448</v>
      </c>
      <c r="O196" s="184">
        <v>6228</v>
      </c>
      <c r="P196" s="184">
        <v>1158.7677611998799</v>
      </c>
      <c r="Q196" s="172">
        <f t="shared" si="11"/>
        <v>1160.4631054006115</v>
      </c>
      <c r="R196" s="184">
        <v>11579</v>
      </c>
      <c r="S196" s="184">
        <v>167.32102845142202</v>
      </c>
      <c r="T196" s="172">
        <f t="shared" si="12"/>
        <v>167.56582878565968</v>
      </c>
      <c r="U196" s="164"/>
      <c r="V196" s="164"/>
      <c r="W196" s="164"/>
      <c r="X196" s="164"/>
      <c r="Y196" s="164"/>
      <c r="Z196" s="164"/>
      <c r="AA196" s="164"/>
      <c r="AB196" s="164"/>
      <c r="AC196" s="164"/>
      <c r="AD196" s="164"/>
      <c r="AE196" s="164"/>
      <c r="AF196" s="164"/>
    </row>
    <row r="197" spans="1:32">
      <c r="A197" s="164">
        <v>3</v>
      </c>
      <c r="B197" s="164"/>
      <c r="C197" s="175">
        <f>+E197-E196</f>
        <v>192.10452006852</v>
      </c>
      <c r="D197" s="167">
        <f>+G197-G196</f>
        <v>173.47352006851992</v>
      </c>
      <c r="E197" s="164">
        <v>586.24652006852</v>
      </c>
      <c r="F197" s="164"/>
      <c r="G197" s="164">
        <v>532.79252006851993</v>
      </c>
      <c r="H197" s="164"/>
      <c r="I197" s="164">
        <v>137</v>
      </c>
      <c r="J197" s="164">
        <v>3</v>
      </c>
      <c r="K197" s="164"/>
      <c r="L197" s="184">
        <v>21817</v>
      </c>
      <c r="M197" s="184">
        <v>1080.59231996894</v>
      </c>
      <c r="N197" s="172">
        <f t="shared" si="15"/>
        <v>1079.8035664507145</v>
      </c>
      <c r="O197" s="184">
        <v>20407</v>
      </c>
      <c r="P197" s="184">
        <v>1259.8740491119995</v>
      </c>
      <c r="Q197" s="172">
        <f t="shared" si="11"/>
        <v>1258.9544330177573</v>
      </c>
      <c r="R197" s="184">
        <v>11684</v>
      </c>
      <c r="S197" s="184">
        <v>177.03184293206914</v>
      </c>
      <c r="T197" s="172">
        <f t="shared" si="12"/>
        <v>176.90262260876108</v>
      </c>
      <c r="U197" s="164"/>
      <c r="V197" s="164"/>
      <c r="W197" s="164"/>
      <c r="X197" s="164"/>
      <c r="Y197" s="164"/>
      <c r="Z197" s="164"/>
      <c r="AA197" s="164"/>
      <c r="AB197" s="164"/>
      <c r="AC197" s="164"/>
      <c r="AD197" s="164"/>
      <c r="AE197" s="164"/>
      <c r="AF197" s="164"/>
    </row>
    <row r="198" spans="1:32">
      <c r="A198" s="164">
        <v>4</v>
      </c>
      <c r="B198" s="164"/>
      <c r="C198" s="175">
        <f>+E198-E197</f>
        <v>196.808833167682</v>
      </c>
      <c r="D198" s="167">
        <f>+G198-G197</f>
        <v>184.73883316768206</v>
      </c>
      <c r="E198" s="164">
        <v>783.055353236202</v>
      </c>
      <c r="F198" s="164"/>
      <c r="G198" s="164">
        <v>717.53135323620199</v>
      </c>
      <c r="H198" s="164"/>
      <c r="I198" s="164">
        <v>137.9</v>
      </c>
      <c r="J198" s="164">
        <v>4</v>
      </c>
      <c r="K198" s="164"/>
      <c r="L198" s="184">
        <v>20183</v>
      </c>
      <c r="M198" s="184">
        <v>869.67426416194962</v>
      </c>
      <c r="N198" s="172">
        <f t="shared" si="15"/>
        <v>863.36770677136258</v>
      </c>
      <c r="O198" s="184">
        <v>12863</v>
      </c>
      <c r="P198" s="184">
        <v>1106.850761909501</v>
      </c>
      <c r="Q198" s="172">
        <f t="shared" si="11"/>
        <v>1098.8242879290115</v>
      </c>
      <c r="R198" s="184">
        <v>9690</v>
      </c>
      <c r="S198" s="184">
        <v>175.42101671448501</v>
      </c>
      <c r="T198" s="172">
        <f t="shared" si="12"/>
        <v>174.14892812337197</v>
      </c>
      <c r="U198" s="164"/>
      <c r="V198" s="164"/>
      <c r="W198" s="164"/>
      <c r="X198" s="164"/>
      <c r="Y198" s="164"/>
      <c r="Z198" s="164"/>
      <c r="AA198" s="164"/>
      <c r="AB198" s="164"/>
      <c r="AC198" s="164"/>
      <c r="AD198" s="164"/>
      <c r="AE198" s="164"/>
      <c r="AF198" s="164"/>
    </row>
    <row r="199" spans="1:32">
      <c r="A199" s="164">
        <v>1</v>
      </c>
      <c r="B199" s="164">
        <v>2015</v>
      </c>
      <c r="C199" s="175">
        <f>E199</f>
        <v>219.418599054541</v>
      </c>
      <c r="D199" s="167">
        <f>G199</f>
        <v>202.59159905454101</v>
      </c>
      <c r="E199" s="164">
        <v>219.418599054541</v>
      </c>
      <c r="F199" s="164"/>
      <c r="G199" s="164">
        <v>202.59159905454101</v>
      </c>
      <c r="H199" s="164"/>
      <c r="I199" s="164">
        <v>138.4</v>
      </c>
      <c r="J199" s="164">
        <v>1</v>
      </c>
      <c r="K199" s="164">
        <v>2015</v>
      </c>
      <c r="L199" s="184">
        <v>19630</v>
      </c>
      <c r="M199" s="184">
        <v>957.60520650282388</v>
      </c>
      <c r="N199" s="172">
        <f t="shared" si="15"/>
        <v>947.22653735720087</v>
      </c>
      <c r="O199" s="184">
        <v>9848</v>
      </c>
      <c r="P199" s="184">
        <v>1279.8360091262539</v>
      </c>
      <c r="Q199" s="172">
        <f t="shared" si="11"/>
        <v>1265.9649541140473</v>
      </c>
      <c r="R199" s="184">
        <v>7135</v>
      </c>
      <c r="S199" s="184">
        <v>155.36971992416409</v>
      </c>
      <c r="T199" s="172">
        <f t="shared" si="12"/>
        <v>153.68579954926346</v>
      </c>
      <c r="U199" s="164"/>
      <c r="V199" s="164"/>
      <c r="W199" s="164"/>
      <c r="X199" s="164"/>
      <c r="Y199" s="164"/>
      <c r="Z199" s="164"/>
      <c r="AA199" s="164"/>
      <c r="AB199" s="164"/>
      <c r="AC199" s="164"/>
      <c r="AD199" s="164"/>
      <c r="AE199" s="164"/>
      <c r="AF199" s="164"/>
    </row>
    <row r="200" spans="1:32">
      <c r="A200" s="164">
        <v>2</v>
      </c>
      <c r="B200" s="164"/>
      <c r="C200" s="175">
        <f>+E200-E199</f>
        <v>188.69592411436798</v>
      </c>
      <c r="D200" s="167">
        <f>+G200-G199</f>
        <v>171.45081948058601</v>
      </c>
      <c r="E200" s="164">
        <v>408.11452316890899</v>
      </c>
      <c r="F200" s="164"/>
      <c r="G200" s="164">
        <v>374.04241853512701</v>
      </c>
      <c r="H200" s="164"/>
      <c r="I200" s="164">
        <v>139.6</v>
      </c>
      <c r="J200" s="164">
        <v>2</v>
      </c>
      <c r="K200" s="164"/>
      <c r="L200" s="184">
        <v>15703.949675889351</v>
      </c>
      <c r="M200" s="184">
        <v>739.71582874915612</v>
      </c>
      <c r="N200" s="172">
        <f t="shared" si="15"/>
        <v>725.40900398108511</v>
      </c>
      <c r="O200" s="184">
        <v>5422.7168724637304</v>
      </c>
      <c r="P200" s="184">
        <v>1206.7408437095464</v>
      </c>
      <c r="Q200" s="172">
        <f t="shared" si="11"/>
        <v>1183.4013001707517</v>
      </c>
      <c r="R200" s="184">
        <v>9988.3050621118018</v>
      </c>
      <c r="S200" s="184">
        <v>168.85276765034422</v>
      </c>
      <c r="T200" s="172">
        <f t="shared" si="12"/>
        <v>165.58699062558827</v>
      </c>
      <c r="U200" s="164"/>
      <c r="V200" s="164"/>
      <c r="W200" s="164"/>
      <c r="X200" s="164"/>
      <c r="Y200" s="164"/>
      <c r="Z200" s="164"/>
      <c r="AA200" s="164"/>
      <c r="AB200" s="164"/>
      <c r="AC200" s="164"/>
      <c r="AD200" s="164"/>
      <c r="AE200" s="164"/>
      <c r="AF200" s="164"/>
    </row>
    <row r="201" spans="1:32">
      <c r="A201" s="164"/>
      <c r="B201" s="164"/>
      <c r="C201" s="164"/>
      <c r="D201" s="164"/>
      <c r="E201" s="168" t="s">
        <v>110</v>
      </c>
      <c r="F201" s="164"/>
      <c r="G201" s="164"/>
      <c r="H201" s="164"/>
      <c r="I201" s="164"/>
      <c r="J201" s="186"/>
      <c r="K201" s="187" t="s">
        <v>161</v>
      </c>
      <c r="L201" s="188">
        <f>L203-L199</f>
        <v>15703.949675889351</v>
      </c>
      <c r="M201" s="188">
        <f>M203-M199</f>
        <v>739.71582874915612</v>
      </c>
      <c r="N201" s="189" t="s">
        <v>175</v>
      </c>
      <c r="O201" s="188">
        <f>O203-O199</f>
        <v>5422.7168724637304</v>
      </c>
      <c r="P201" s="188">
        <f>P203-P199</f>
        <v>1206.7408437095464</v>
      </c>
      <c r="Q201" s="189" t="s">
        <v>175</v>
      </c>
      <c r="R201" s="188">
        <f>R203-R199</f>
        <v>9988.3050621118018</v>
      </c>
      <c r="S201" s="188">
        <f>S203-S199</f>
        <v>168.85276765034422</v>
      </c>
      <c r="T201" s="190" t="s">
        <v>175</v>
      </c>
      <c r="U201" s="164"/>
      <c r="V201" s="164"/>
      <c r="W201" s="164"/>
      <c r="X201" s="164"/>
      <c r="Y201" s="164"/>
      <c r="Z201" s="164"/>
      <c r="AA201" s="164"/>
      <c r="AB201" s="164"/>
      <c r="AC201" s="164"/>
      <c r="AD201" s="164"/>
      <c r="AE201" s="164"/>
      <c r="AF201" s="164"/>
    </row>
    <row r="202" spans="1:32">
      <c r="A202" s="164"/>
      <c r="B202" s="164"/>
      <c r="C202" s="164"/>
      <c r="D202" s="164"/>
      <c r="E202" s="183">
        <f>IF('Tab5'!E8="",'Tab5'!E7,'Tab5'!E8)/1000</f>
        <v>408.11452316890899</v>
      </c>
      <c r="F202" s="164"/>
      <c r="G202" s="183">
        <f>IF('Tab5'!E10="",'Tab5'!E9,'Tab5'!E10)/1000</f>
        <v>374.04241853512701</v>
      </c>
      <c r="H202" s="164"/>
      <c r="I202" s="164"/>
      <c r="J202" s="164"/>
      <c r="K202" s="170" t="s">
        <v>189</v>
      </c>
      <c r="L202" s="173">
        <f>SUM('Tab7'!E11,'Tab11'!E11)</f>
        <v>72030.800148302311</v>
      </c>
      <c r="M202" s="172">
        <f>SUM('Tab7'!E39,'Tab11'!E39)</f>
        <v>3503.413779596096</v>
      </c>
      <c r="N202" s="191" t="s">
        <v>174</v>
      </c>
      <c r="O202" s="173">
        <f>SUM('Tab7'!E9,'Tab11'!E9)</f>
        <v>49061.467008471191</v>
      </c>
      <c r="P202" s="172">
        <f>SUM('Tab7'!E37,'Tab11'!E37)</f>
        <v>4890.8945459694451</v>
      </c>
      <c r="Q202" s="191" t="s">
        <v>174</v>
      </c>
      <c r="R202" s="173">
        <f>SUM('Tab7'!E13,'Tab11'!E13)</f>
        <v>38002.077414926403</v>
      </c>
      <c r="S202" s="172">
        <f>SUM('Tab7'!E41,'Tab11'!E41)</f>
        <v>658.76337331541515</v>
      </c>
      <c r="T202" s="191" t="s">
        <v>174</v>
      </c>
      <c r="U202" s="164"/>
      <c r="V202" s="164"/>
      <c r="W202" s="164"/>
      <c r="X202" s="164"/>
      <c r="Y202" s="164"/>
      <c r="Z202" s="164"/>
      <c r="AA202" s="164"/>
      <c r="AB202" s="164"/>
      <c r="AC202" s="164"/>
      <c r="AD202" s="164"/>
      <c r="AE202" s="164"/>
      <c r="AF202" s="164"/>
    </row>
    <row r="203" spans="1:32">
      <c r="A203" s="164"/>
      <c r="B203" s="164"/>
      <c r="C203" s="164"/>
      <c r="D203" s="164"/>
      <c r="E203" s="164"/>
      <c r="F203" s="164"/>
      <c r="G203" s="164"/>
      <c r="H203" s="164"/>
      <c r="I203" s="164"/>
      <c r="J203" s="164"/>
      <c r="K203" s="170" t="s">
        <v>188</v>
      </c>
      <c r="L203" s="173">
        <f>SUM('Tab7'!E12,'Tab11'!E12)</f>
        <v>35333.949675889351</v>
      </c>
      <c r="M203" s="172">
        <f>SUM('Tab7'!E40,'Tab11'!E40)</f>
        <v>1697.32103525198</v>
      </c>
      <c r="N203" s="191" t="s">
        <v>174</v>
      </c>
      <c r="O203" s="173">
        <f>SUM('Tab7'!E10,'Tab11'!E10)</f>
        <v>15270.71687246373</v>
      </c>
      <c r="P203" s="172">
        <f>SUM('Tab7'!E38,'Tab11'!E38)</f>
        <v>2486.5768528358003</v>
      </c>
      <c r="Q203" s="191" t="s">
        <v>174</v>
      </c>
      <c r="R203" s="173">
        <f>SUM('Tab7'!E14,'Tab11'!E14)</f>
        <v>17123.305062111802</v>
      </c>
      <c r="S203" s="172">
        <f>SUM('Tab7'!E42,'Tab11'!E42)</f>
        <v>324.22248757450831</v>
      </c>
      <c r="T203" s="191" t="s">
        <v>174</v>
      </c>
      <c r="U203" s="164"/>
      <c r="V203" s="164"/>
      <c r="W203" s="164"/>
      <c r="X203" s="164"/>
      <c r="Y203" s="164"/>
      <c r="Z203" s="164"/>
      <c r="AA203" s="164"/>
      <c r="AB203" s="164"/>
      <c r="AC203" s="164"/>
      <c r="AD203" s="164"/>
      <c r="AE203" s="164"/>
      <c r="AF203" s="164"/>
    </row>
    <row r="204" spans="1:32">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row>
    <row r="205" spans="1:32">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row>
    <row r="206" spans="1:32">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row>
    <row r="207" spans="1:32">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row>
    <row r="208" spans="1:32">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row>
    <row r="209" spans="1:32">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row>
    <row r="210" spans="1:32">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row>
    <row r="211" spans="1:32">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row>
  </sheetData>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145</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2</v>
      </c>
      <c r="B7" s="19" t="s">
        <v>3</v>
      </c>
      <c r="C7" s="20">
        <v>1802137.0735279899</v>
      </c>
      <c r="D7" s="20">
        <v>1812537.96941546</v>
      </c>
      <c r="E7" s="79">
        <v>1964114.0598026621</v>
      </c>
      <c r="F7" s="22" t="s">
        <v>240</v>
      </c>
      <c r="G7" s="23">
        <v>8.9880502795258934</v>
      </c>
      <c r="H7" s="24">
        <v>8.3626435939482775</v>
      </c>
    </row>
    <row r="8" spans="1:8">
      <c r="A8" s="199"/>
      <c r="B8" s="25" t="s">
        <v>241</v>
      </c>
      <c r="C8" s="26">
        <v>865770</v>
      </c>
      <c r="D8" s="26">
        <v>832293</v>
      </c>
      <c r="E8" s="26">
        <v>915376.27782905195</v>
      </c>
      <c r="F8" s="27"/>
      <c r="G8" s="28">
        <v>5.7297293541069791</v>
      </c>
      <c r="H8" s="29">
        <v>9.9824554368536127</v>
      </c>
    </row>
    <row r="9" spans="1:8">
      <c r="A9" s="30" t="s">
        <v>4</v>
      </c>
      <c r="B9" s="31" t="s">
        <v>3</v>
      </c>
      <c r="C9" s="20">
        <v>718538.66666666698</v>
      </c>
      <c r="D9" s="20">
        <v>634112</v>
      </c>
      <c r="E9" s="20">
        <v>589802.10279423778</v>
      </c>
      <c r="F9" s="22" t="s">
        <v>240</v>
      </c>
      <c r="G9" s="32">
        <v>-17.916442057272135</v>
      </c>
      <c r="H9" s="33">
        <v>-6.9877083552688219</v>
      </c>
    </row>
    <row r="10" spans="1:8">
      <c r="A10" s="34"/>
      <c r="B10" s="25" t="s">
        <v>241</v>
      </c>
      <c r="C10" s="26">
        <v>372367</v>
      </c>
      <c r="D10" s="26">
        <v>363115</v>
      </c>
      <c r="E10" s="26">
        <v>326321.73423019401</v>
      </c>
      <c r="F10" s="27"/>
      <c r="G10" s="28">
        <v>-12.365560259047129</v>
      </c>
      <c r="H10" s="29">
        <v>-10.132675810640151</v>
      </c>
    </row>
    <row r="11" spans="1:8">
      <c r="A11" s="30" t="s">
        <v>5</v>
      </c>
      <c r="B11" s="31" t="s">
        <v>3</v>
      </c>
      <c r="C11" s="20">
        <v>61801</v>
      </c>
      <c r="D11" s="20">
        <v>148943.35323620201</v>
      </c>
      <c r="E11" s="20">
        <v>314698.94178894878</v>
      </c>
      <c r="F11" s="22" t="s">
        <v>240</v>
      </c>
      <c r="G11" s="37">
        <v>409.21334895705377</v>
      </c>
      <c r="H11" s="33">
        <v>111.28767074948493</v>
      </c>
    </row>
    <row r="12" spans="1:8">
      <c r="A12" s="34"/>
      <c r="B12" s="25" t="s">
        <v>241</v>
      </c>
      <c r="C12" s="26">
        <v>31829</v>
      </c>
      <c r="D12" s="26">
        <v>31027</v>
      </c>
      <c r="E12" s="26">
        <v>81792.788938714497</v>
      </c>
      <c r="F12" s="27"/>
      <c r="G12" s="28">
        <v>156.97567921931102</v>
      </c>
      <c r="H12" s="29">
        <v>163.61810338967513</v>
      </c>
    </row>
    <row r="13" spans="1:8">
      <c r="A13" s="30" t="s">
        <v>6</v>
      </c>
      <c r="B13" s="31" t="s">
        <v>3</v>
      </c>
      <c r="C13" s="20">
        <v>279819</v>
      </c>
      <c r="D13" s="20">
        <v>296649</v>
      </c>
      <c r="E13" s="20">
        <v>316629.01774487662</v>
      </c>
      <c r="F13" s="22" t="s">
        <v>240</v>
      </c>
      <c r="G13" s="23">
        <v>13.154938637074906</v>
      </c>
      <c r="H13" s="24">
        <v>6.7352385293315109</v>
      </c>
    </row>
    <row r="14" spans="1:8">
      <c r="A14" s="34"/>
      <c r="B14" s="25" t="s">
        <v>241</v>
      </c>
      <c r="C14" s="26">
        <v>123803</v>
      </c>
      <c r="D14" s="26">
        <v>133279</v>
      </c>
      <c r="E14" s="26">
        <v>141526.10151903599</v>
      </c>
      <c r="F14" s="27"/>
      <c r="G14" s="38">
        <v>14.315567085640879</v>
      </c>
      <c r="H14" s="24">
        <v>6.1878476872095263</v>
      </c>
    </row>
    <row r="15" spans="1:8">
      <c r="A15" s="30" t="s">
        <v>169</v>
      </c>
      <c r="B15" s="31" t="s">
        <v>3</v>
      </c>
      <c r="C15" s="20">
        <v>42880</v>
      </c>
      <c r="D15" s="20">
        <v>46146</v>
      </c>
      <c r="E15" s="20">
        <v>45523.944053818006</v>
      </c>
      <c r="F15" s="22" t="s">
        <v>240</v>
      </c>
      <c r="G15" s="37">
        <v>6.1659143046128833</v>
      </c>
      <c r="H15" s="33">
        <v>-1.348017046292199</v>
      </c>
    </row>
    <row r="16" spans="1:8">
      <c r="A16" s="34"/>
      <c r="B16" s="25" t="s">
        <v>241</v>
      </c>
      <c r="C16" s="26">
        <v>25068</v>
      </c>
      <c r="D16" s="26">
        <v>20669</v>
      </c>
      <c r="E16" s="26">
        <v>22114.084249084201</v>
      </c>
      <c r="F16" s="27"/>
      <c r="G16" s="28">
        <v>-11.783611580165143</v>
      </c>
      <c r="H16" s="29">
        <v>6.9915537717557754</v>
      </c>
    </row>
    <row r="17" spans="1:8">
      <c r="A17" s="30" t="s">
        <v>7</v>
      </c>
      <c r="B17" s="31" t="s">
        <v>3</v>
      </c>
      <c r="C17" s="20">
        <v>9389</v>
      </c>
      <c r="D17" s="20">
        <v>9130</v>
      </c>
      <c r="E17" s="20">
        <v>8228.1399122910625</v>
      </c>
      <c r="F17" s="22" t="s">
        <v>240</v>
      </c>
      <c r="G17" s="23">
        <v>-12.36404396324356</v>
      </c>
      <c r="H17" s="24">
        <v>-9.8779856266039161</v>
      </c>
    </row>
    <row r="18" spans="1:8">
      <c r="A18" s="30"/>
      <c r="B18" s="25" t="s">
        <v>241</v>
      </c>
      <c r="C18" s="26">
        <v>4946</v>
      </c>
      <c r="D18" s="26">
        <v>5922</v>
      </c>
      <c r="E18" s="26">
        <v>4955</v>
      </c>
      <c r="F18" s="27"/>
      <c r="G18" s="38">
        <v>0.18196522442377727</v>
      </c>
      <c r="H18" s="24">
        <v>-16.32894292468761</v>
      </c>
    </row>
    <row r="19" spans="1:8">
      <c r="A19" s="39" t="s">
        <v>8</v>
      </c>
      <c r="B19" s="31" t="s">
        <v>3</v>
      </c>
      <c r="C19" s="20">
        <v>4064</v>
      </c>
      <c r="D19" s="20">
        <v>4548</v>
      </c>
      <c r="E19" s="20">
        <v>5235.3358749487925</v>
      </c>
      <c r="F19" s="22" t="s">
        <v>240</v>
      </c>
      <c r="G19" s="37">
        <v>28.822241017440746</v>
      </c>
      <c r="H19" s="33">
        <v>15.112926010307675</v>
      </c>
    </row>
    <row r="20" spans="1:8">
      <c r="A20" s="34"/>
      <c r="B20" s="25" t="s">
        <v>241</v>
      </c>
      <c r="C20" s="26">
        <v>2645</v>
      </c>
      <c r="D20" s="26">
        <v>2218</v>
      </c>
      <c r="E20" s="26">
        <v>2786</v>
      </c>
      <c r="F20" s="27"/>
      <c r="G20" s="28">
        <v>5.3308128544423425</v>
      </c>
      <c r="H20" s="29">
        <v>25.608656447249771</v>
      </c>
    </row>
    <row r="21" spans="1:8">
      <c r="A21" s="39" t="s">
        <v>9</v>
      </c>
      <c r="B21" s="31" t="s">
        <v>3</v>
      </c>
      <c r="C21" s="20">
        <v>18904</v>
      </c>
      <c r="D21" s="20">
        <v>22664</v>
      </c>
      <c r="E21" s="20">
        <v>23490.77787119411</v>
      </c>
      <c r="F21" s="22" t="s">
        <v>240</v>
      </c>
      <c r="G21" s="37">
        <v>24.263530846350562</v>
      </c>
      <c r="H21" s="33">
        <v>3.6479786056923302</v>
      </c>
    </row>
    <row r="22" spans="1:8">
      <c r="A22" s="34"/>
      <c r="B22" s="25" t="s">
        <v>241</v>
      </c>
      <c r="C22" s="26">
        <v>10038</v>
      </c>
      <c r="D22" s="26">
        <v>12291</v>
      </c>
      <c r="E22" s="26">
        <v>12649.5233333333</v>
      </c>
      <c r="F22" s="27"/>
      <c r="G22" s="28">
        <v>26.01637112306534</v>
      </c>
      <c r="H22" s="29">
        <v>2.9169582079025247</v>
      </c>
    </row>
    <row r="23" spans="1:8">
      <c r="A23" s="39" t="s">
        <v>194</v>
      </c>
      <c r="B23" s="31" t="s">
        <v>3</v>
      </c>
      <c r="C23" s="20">
        <v>4539.3666666666704</v>
      </c>
      <c r="D23" s="20">
        <v>4802</v>
      </c>
      <c r="E23" s="20">
        <v>4684.6318742985404</v>
      </c>
      <c r="F23" s="22" t="s">
        <v>240</v>
      </c>
      <c r="G23" s="37">
        <v>3.2001205960861654</v>
      </c>
      <c r="H23" s="33">
        <v>-2.4441508892432182</v>
      </c>
    </row>
    <row r="24" spans="1:8">
      <c r="A24" s="34"/>
      <c r="B24" s="25" t="s">
        <v>241</v>
      </c>
      <c r="C24" s="26">
        <v>1385</v>
      </c>
      <c r="D24" s="26">
        <v>2376</v>
      </c>
      <c r="E24" s="26">
        <v>2326</v>
      </c>
      <c r="F24" s="27"/>
      <c r="G24" s="28">
        <v>67.942238267148014</v>
      </c>
      <c r="H24" s="29">
        <v>-2.1043771043771073</v>
      </c>
    </row>
    <row r="25" spans="1:8">
      <c r="A25" s="39" t="s">
        <v>195</v>
      </c>
      <c r="B25" s="31" t="s">
        <v>3</v>
      </c>
      <c r="C25" s="20">
        <v>455</v>
      </c>
      <c r="D25" s="20">
        <v>575</v>
      </c>
      <c r="E25" s="20">
        <v>615.97222222222217</v>
      </c>
      <c r="F25" s="22" t="s">
        <v>240</v>
      </c>
      <c r="G25" s="37">
        <v>35.378510378510356</v>
      </c>
      <c r="H25" s="33">
        <v>7.1256038647342876</v>
      </c>
    </row>
    <row r="26" spans="1:8">
      <c r="A26" s="34"/>
      <c r="B26" s="25" t="s">
        <v>241</v>
      </c>
      <c r="C26" s="26">
        <v>150</v>
      </c>
      <c r="D26" s="26">
        <v>312</v>
      </c>
      <c r="E26" s="26">
        <v>325</v>
      </c>
      <c r="F26" s="27"/>
      <c r="G26" s="28">
        <v>116.66666666666666</v>
      </c>
      <c r="H26" s="29">
        <v>4.1666666666666714</v>
      </c>
    </row>
    <row r="27" spans="1:8">
      <c r="A27" s="39" t="s">
        <v>196</v>
      </c>
      <c r="B27" s="31" t="s">
        <v>3</v>
      </c>
      <c r="C27" s="20">
        <v>179542</v>
      </c>
      <c r="D27" s="20">
        <v>200240.61617925501</v>
      </c>
      <c r="E27" s="20">
        <v>215205.50895466551</v>
      </c>
      <c r="F27" s="22" t="s">
        <v>240</v>
      </c>
      <c r="G27" s="37">
        <v>19.863602363049054</v>
      </c>
      <c r="H27" s="33">
        <v>7.4734552165051156</v>
      </c>
    </row>
    <row r="28" spans="1:8">
      <c r="A28" s="34"/>
      <c r="B28" s="25" t="s">
        <v>241</v>
      </c>
      <c r="C28" s="26">
        <v>69013</v>
      </c>
      <c r="D28" s="26">
        <v>86842</v>
      </c>
      <c r="E28" s="26">
        <v>97648.9471429978</v>
      </c>
      <c r="F28" s="27"/>
      <c r="G28" s="28">
        <v>41.493555044698525</v>
      </c>
      <c r="H28" s="29">
        <v>12.444378460880444</v>
      </c>
    </row>
    <row r="29" spans="1:8">
      <c r="A29" s="30" t="s">
        <v>10</v>
      </c>
      <c r="B29" s="31" t="s">
        <v>3</v>
      </c>
      <c r="C29" s="20">
        <v>317630</v>
      </c>
      <c r="D29" s="20">
        <v>306308</v>
      </c>
      <c r="E29" s="20">
        <v>327266.49451800104</v>
      </c>
      <c r="F29" s="22" t="s">
        <v>240</v>
      </c>
      <c r="G29" s="37">
        <v>3.0338741674278396</v>
      </c>
      <c r="H29" s="33">
        <v>6.8422941999559441</v>
      </c>
    </row>
    <row r="30" spans="1:8">
      <c r="A30" s="30"/>
      <c r="B30" s="25" t="s">
        <v>241</v>
      </c>
      <c r="C30" s="26">
        <v>156964</v>
      </c>
      <c r="D30" s="26">
        <v>146608</v>
      </c>
      <c r="E30" s="26">
        <v>158299</v>
      </c>
      <c r="F30" s="27"/>
      <c r="G30" s="28">
        <v>0.85051349353992123</v>
      </c>
      <c r="H30" s="29">
        <v>7.9743260940740015</v>
      </c>
    </row>
    <row r="31" spans="1:8">
      <c r="A31" s="39" t="s">
        <v>11</v>
      </c>
      <c r="B31" s="31" t="s">
        <v>3</v>
      </c>
      <c r="C31" s="20">
        <v>9251</v>
      </c>
      <c r="D31" s="20">
        <v>10634</v>
      </c>
      <c r="E31" s="20">
        <v>13323.268076537823</v>
      </c>
      <c r="F31" s="22" t="s">
        <v>240</v>
      </c>
      <c r="G31" s="37">
        <v>44.019760853289625</v>
      </c>
      <c r="H31" s="33">
        <v>25.289336811527392</v>
      </c>
    </row>
    <row r="32" spans="1:8">
      <c r="A32" s="34"/>
      <c r="B32" s="25" t="s">
        <v>241</v>
      </c>
      <c r="C32" s="26">
        <v>3009</v>
      </c>
      <c r="D32" s="26">
        <v>4229</v>
      </c>
      <c r="E32" s="26">
        <v>4932.3952618453905</v>
      </c>
      <c r="F32" s="27"/>
      <c r="G32" s="28">
        <v>63.921411161362244</v>
      </c>
      <c r="H32" s="29">
        <v>16.632661665769461</v>
      </c>
    </row>
    <row r="33" spans="1:8">
      <c r="A33" s="30" t="s">
        <v>12</v>
      </c>
      <c r="B33" s="31" t="s">
        <v>3</v>
      </c>
      <c r="C33" s="20">
        <v>7206</v>
      </c>
      <c r="D33" s="20">
        <v>8890</v>
      </c>
      <c r="E33" s="20">
        <v>10392.47900134514</v>
      </c>
      <c r="F33" s="22" t="s">
        <v>240</v>
      </c>
      <c r="G33" s="37">
        <v>44.219802960659734</v>
      </c>
      <c r="H33" s="33">
        <v>16.900776168111804</v>
      </c>
    </row>
    <row r="34" spans="1:8">
      <c r="A34" s="30"/>
      <c r="B34" s="25" t="s">
        <v>241</v>
      </c>
      <c r="C34" s="26">
        <v>3670</v>
      </c>
      <c r="D34" s="26">
        <v>4395</v>
      </c>
      <c r="E34" s="26">
        <v>5188.4620000000004</v>
      </c>
      <c r="F34" s="27"/>
      <c r="G34" s="28">
        <v>41.374986376021809</v>
      </c>
      <c r="H34" s="29">
        <v>18.053742889647339</v>
      </c>
    </row>
    <row r="35" spans="1:8">
      <c r="A35" s="39" t="s">
        <v>13</v>
      </c>
      <c r="B35" s="31" t="s">
        <v>3</v>
      </c>
      <c r="C35" s="20">
        <v>131</v>
      </c>
      <c r="D35" s="20">
        <v>145</v>
      </c>
      <c r="E35" s="20">
        <v>87.871933621933607</v>
      </c>
      <c r="F35" s="22" t="s">
        <v>240</v>
      </c>
      <c r="G35" s="23">
        <v>-32.922188074859832</v>
      </c>
      <c r="H35" s="24">
        <v>-39.39866646763199</v>
      </c>
    </row>
    <row r="36" spans="1:8">
      <c r="A36" s="34"/>
      <c r="B36" s="25" t="s">
        <v>241</v>
      </c>
      <c r="C36" s="26">
        <v>44</v>
      </c>
      <c r="D36" s="26">
        <v>84</v>
      </c>
      <c r="E36" s="26">
        <v>41</v>
      </c>
      <c r="F36" s="27"/>
      <c r="G36" s="28">
        <v>-6.8181818181818272</v>
      </c>
      <c r="H36" s="29">
        <v>-51.19047619047619</v>
      </c>
    </row>
    <row r="37" spans="1:8">
      <c r="A37" s="30" t="s">
        <v>14</v>
      </c>
      <c r="B37" s="31" t="s">
        <v>3</v>
      </c>
      <c r="C37" s="40">
        <v>147987.040194656</v>
      </c>
      <c r="D37" s="40">
        <v>118751</v>
      </c>
      <c r="E37" s="20">
        <v>272013.80493189243</v>
      </c>
      <c r="F37" s="22" t="s">
        <v>240</v>
      </c>
      <c r="G37" s="23">
        <v>83.809206923860899</v>
      </c>
      <c r="H37" s="24">
        <v>129.06232783883289</v>
      </c>
    </row>
    <row r="38" spans="1:8" ht="13.5" thickBot="1">
      <c r="A38" s="41"/>
      <c r="B38" s="42" t="s">
        <v>241</v>
      </c>
      <c r="C38" s="43">
        <v>60839</v>
      </c>
      <c r="D38" s="43">
        <v>18926</v>
      </c>
      <c r="E38" s="43">
        <v>54470.241153846197</v>
      </c>
      <c r="F38" s="44"/>
      <c r="G38" s="45">
        <v>-10.468217502184132</v>
      </c>
      <c r="H38" s="46">
        <v>187.80640998544965</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G61" s="53"/>
      <c r="H61" s="201">
        <v>9</v>
      </c>
    </row>
    <row r="62" spans="1:8" ht="12.75" customHeight="1">
      <c r="A62" s="54" t="s">
        <v>243</v>
      </c>
      <c r="G62" s="53"/>
      <c r="H62" s="194"/>
    </row>
    <row r="63" spans="1:8">
      <c r="H63" s="87"/>
    </row>
    <row r="64" spans="1:8">
      <c r="A64" s="200"/>
      <c r="H64" s="53"/>
    </row>
    <row r="65" spans="1:8">
      <c r="A65" s="200"/>
      <c r="H65" s="53"/>
    </row>
    <row r="67" spans="1:8" ht="12.75" customHeight="1"/>
    <row r="68" spans="1:8" ht="12.75" customHeight="1"/>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J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10" ht="5.25" customHeight="1"/>
    <row r="2" spans="1:10">
      <c r="A2" s="92" t="s">
        <v>0</v>
      </c>
      <c r="B2" s="2"/>
      <c r="C2" s="2"/>
      <c r="D2" s="2"/>
      <c r="E2" s="2"/>
      <c r="F2" s="2"/>
      <c r="G2" s="2"/>
    </row>
    <row r="3" spans="1:10" ht="6" customHeight="1">
      <c r="A3" s="3"/>
      <c r="B3" s="2"/>
      <c r="C3" s="2"/>
      <c r="D3" s="2"/>
      <c r="E3" s="2"/>
      <c r="F3" s="2"/>
      <c r="G3" s="2"/>
    </row>
    <row r="4" spans="1:10" ht="16.5" thickBot="1">
      <c r="A4" s="4" t="s">
        <v>15</v>
      </c>
      <c r="B4" s="5"/>
      <c r="C4" s="5"/>
      <c r="D4" s="5"/>
      <c r="E4" s="5"/>
      <c r="F4" s="5"/>
      <c r="G4" s="5"/>
      <c r="H4" s="6"/>
    </row>
    <row r="5" spans="1:10">
      <c r="A5" s="7"/>
      <c r="B5" s="8"/>
      <c r="C5" s="202" t="s">
        <v>16</v>
      </c>
      <c r="D5" s="196"/>
      <c r="E5" s="196"/>
      <c r="F5" s="203"/>
      <c r="G5" s="196" t="s">
        <v>1</v>
      </c>
      <c r="H5" s="197"/>
    </row>
    <row r="6" spans="1:10">
      <c r="A6" s="12"/>
      <c r="B6" s="13"/>
      <c r="C6" s="14" t="s">
        <v>235</v>
      </c>
      <c r="D6" s="15" t="s">
        <v>236</v>
      </c>
      <c r="E6" s="15" t="s">
        <v>237</v>
      </c>
      <c r="F6" s="16"/>
      <c r="G6" s="17" t="s">
        <v>238</v>
      </c>
      <c r="H6" s="18" t="s">
        <v>239</v>
      </c>
    </row>
    <row r="7" spans="1:10">
      <c r="A7" s="198" t="s">
        <v>2</v>
      </c>
      <c r="B7" s="19" t="s">
        <v>3</v>
      </c>
      <c r="C7" s="80">
        <v>34237.198805344597</v>
      </c>
      <c r="D7" s="80">
        <v>35784.1309628991</v>
      </c>
      <c r="E7" s="81">
        <v>37092.367104994089</v>
      </c>
      <c r="F7" s="22" t="s">
        <v>240</v>
      </c>
      <c r="G7" s="23">
        <v>8.3393747131082137</v>
      </c>
      <c r="H7" s="24">
        <v>3.6559114526250909</v>
      </c>
    </row>
    <row r="8" spans="1:10">
      <c r="A8" s="199"/>
      <c r="B8" s="25" t="s">
        <v>241</v>
      </c>
      <c r="C8" s="82">
        <v>17107.877856585801</v>
      </c>
      <c r="D8" s="82">
        <v>18067.6396002115</v>
      </c>
      <c r="E8" s="82">
        <v>18663.192439958599</v>
      </c>
      <c r="F8" s="27"/>
      <c r="G8" s="28">
        <v>9.0912186561705539</v>
      </c>
      <c r="H8" s="29">
        <v>3.2962404216880969</v>
      </c>
      <c r="J8" s="95"/>
    </row>
    <row r="9" spans="1:10">
      <c r="A9" s="30" t="s">
        <v>4</v>
      </c>
      <c r="B9" s="31" t="s">
        <v>3</v>
      </c>
      <c r="C9" s="80">
        <v>10758.906293755599</v>
      </c>
      <c r="D9" s="80">
        <v>9140.6200085671098</v>
      </c>
      <c r="E9" s="80">
        <v>9069.6925615941873</v>
      </c>
      <c r="F9" s="22" t="s">
        <v>240</v>
      </c>
      <c r="G9" s="32">
        <v>-15.70060827783044</v>
      </c>
      <c r="H9" s="33">
        <v>-0.77595881796251831</v>
      </c>
    </row>
    <row r="10" spans="1:10">
      <c r="A10" s="34"/>
      <c r="B10" s="25" t="s">
        <v>241</v>
      </c>
      <c r="C10" s="82">
        <v>5551.5649814791404</v>
      </c>
      <c r="D10" s="82">
        <v>5632.7920454675796</v>
      </c>
      <c r="E10" s="82">
        <v>5249.1734070341899</v>
      </c>
      <c r="F10" s="27"/>
      <c r="G10" s="35">
        <v>-5.4469609101897305</v>
      </c>
      <c r="H10" s="29">
        <v>-6.8104527086539264</v>
      </c>
      <c r="J10" s="95"/>
    </row>
    <row r="11" spans="1:10">
      <c r="A11" s="30" t="s">
        <v>5</v>
      </c>
      <c r="B11" s="31" t="s">
        <v>3</v>
      </c>
      <c r="C11" s="80">
        <v>1821.6393880452299</v>
      </c>
      <c r="D11" s="80">
        <v>3483.3556905297501</v>
      </c>
      <c r="E11" s="80">
        <v>4523.8019582709721</v>
      </c>
      <c r="F11" s="22" t="s">
        <v>240</v>
      </c>
      <c r="G11" s="37">
        <v>148.33685459147802</v>
      </c>
      <c r="H11" s="33">
        <v>29.869079134522451</v>
      </c>
    </row>
    <row r="12" spans="1:10">
      <c r="A12" s="34"/>
      <c r="B12" s="25" t="s">
        <v>241</v>
      </c>
      <c r="C12" s="82">
        <v>894.61361340219298</v>
      </c>
      <c r="D12" s="82">
        <v>934.20871995458106</v>
      </c>
      <c r="E12" s="82">
        <v>1429.5366665752999</v>
      </c>
      <c r="F12" s="27"/>
      <c r="G12" s="28">
        <v>59.793752873803044</v>
      </c>
      <c r="H12" s="29">
        <v>53.021122158311726</v>
      </c>
    </row>
    <row r="13" spans="1:10">
      <c r="A13" s="30" t="s">
        <v>6</v>
      </c>
      <c r="B13" s="31" t="s">
        <v>3</v>
      </c>
      <c r="C13" s="80">
        <v>6543.1428776511902</v>
      </c>
      <c r="D13" s="80">
        <v>6807.4207896282796</v>
      </c>
      <c r="E13" s="80">
        <v>6560.2733514968631</v>
      </c>
      <c r="F13" s="22" t="s">
        <v>240</v>
      </c>
      <c r="G13" s="23">
        <v>0.26180803577106815</v>
      </c>
      <c r="H13" s="24">
        <v>-3.6305591466883982</v>
      </c>
    </row>
    <row r="14" spans="1:10">
      <c r="A14" s="34"/>
      <c r="B14" s="25" t="s">
        <v>241</v>
      </c>
      <c r="C14" s="82">
        <v>3359.06360127894</v>
      </c>
      <c r="D14" s="82">
        <v>3399.6073315621202</v>
      </c>
      <c r="E14" s="82">
        <v>3306.1813925332299</v>
      </c>
      <c r="F14" s="27"/>
      <c r="G14" s="38">
        <v>-1.5743140060097573</v>
      </c>
      <c r="H14" s="24">
        <v>-2.7481391207013672</v>
      </c>
    </row>
    <row r="15" spans="1:10">
      <c r="A15" s="30" t="s">
        <v>169</v>
      </c>
      <c r="B15" s="31" t="s">
        <v>3</v>
      </c>
      <c r="C15" s="80">
        <v>4901.7139453122199</v>
      </c>
      <c r="D15" s="80">
        <v>5057.4810805438901</v>
      </c>
      <c r="E15" s="80">
        <v>5570.362772681915</v>
      </c>
      <c r="F15" s="22" t="s">
        <v>240</v>
      </c>
      <c r="G15" s="37">
        <v>13.641122979221592</v>
      </c>
      <c r="H15" s="33">
        <v>10.141050138794967</v>
      </c>
    </row>
    <row r="16" spans="1:10">
      <c r="A16" s="34"/>
      <c r="B16" s="25" t="s">
        <v>241</v>
      </c>
      <c r="C16" s="82">
        <v>2485.7333494792501</v>
      </c>
      <c r="D16" s="82">
        <v>2400.9521996285898</v>
      </c>
      <c r="E16" s="82">
        <v>2701.9457569922702</v>
      </c>
      <c r="F16" s="27"/>
      <c r="G16" s="28">
        <v>8.6981335933846538</v>
      </c>
      <c r="H16" s="29">
        <v>12.536424399046425</v>
      </c>
    </row>
    <row r="17" spans="1:8">
      <c r="A17" s="30" t="s">
        <v>7</v>
      </c>
      <c r="B17" s="31" t="s">
        <v>3</v>
      </c>
      <c r="C17" s="80">
        <v>2573.20470325621</v>
      </c>
      <c r="D17" s="80">
        <v>2434.7493424126801</v>
      </c>
      <c r="E17" s="80">
        <v>2139.657569359671</v>
      </c>
      <c r="F17" s="22" t="s">
        <v>240</v>
      </c>
      <c r="G17" s="23">
        <v>-16.848528737255748</v>
      </c>
      <c r="H17" s="24">
        <v>-12.120006273852908</v>
      </c>
    </row>
    <row r="18" spans="1:8">
      <c r="A18" s="30"/>
      <c r="B18" s="25" t="s">
        <v>241</v>
      </c>
      <c r="C18" s="82">
        <v>1350.9354376814499</v>
      </c>
      <c r="D18" s="82">
        <v>1323.3736207708</v>
      </c>
      <c r="E18" s="82">
        <v>1149.4538215065099</v>
      </c>
      <c r="F18" s="27"/>
      <c r="G18" s="38">
        <v>-14.914229840674992</v>
      </c>
      <c r="H18" s="24">
        <v>-13.142154002056529</v>
      </c>
    </row>
    <row r="19" spans="1:8">
      <c r="A19" s="39" t="s">
        <v>8</v>
      </c>
      <c r="B19" s="31" t="s">
        <v>3</v>
      </c>
      <c r="C19" s="80">
        <v>1695.5254231061699</v>
      </c>
      <c r="D19" s="80">
        <v>1700.2469333249901</v>
      </c>
      <c r="E19" s="80">
        <v>1928.7138728006803</v>
      </c>
      <c r="F19" s="22" t="s">
        <v>240</v>
      </c>
      <c r="G19" s="37">
        <v>13.753167396765647</v>
      </c>
      <c r="H19" s="33">
        <v>13.43727990315513</v>
      </c>
    </row>
    <row r="20" spans="1:8">
      <c r="A20" s="34"/>
      <c r="B20" s="25" t="s">
        <v>241</v>
      </c>
      <c r="C20" s="82">
        <v>901.23865502744798</v>
      </c>
      <c r="D20" s="82">
        <v>902.33012338781305</v>
      </c>
      <c r="E20" s="82">
        <v>1024.1144424735901</v>
      </c>
      <c r="F20" s="27"/>
      <c r="G20" s="28">
        <v>13.634100885563981</v>
      </c>
      <c r="H20" s="29">
        <v>13.49664783754929</v>
      </c>
    </row>
    <row r="21" spans="1:8">
      <c r="A21" s="39" t="s">
        <v>9</v>
      </c>
      <c r="B21" s="31" t="s">
        <v>3</v>
      </c>
      <c r="C21" s="80">
        <v>625.94929511716396</v>
      </c>
      <c r="D21" s="80">
        <v>643.954555996468</v>
      </c>
      <c r="E21" s="80">
        <v>596.82799508948608</v>
      </c>
      <c r="F21" s="22" t="s">
        <v>240</v>
      </c>
      <c r="G21" s="37">
        <v>-4.6523416920258711</v>
      </c>
      <c r="H21" s="33">
        <v>-7.3183053785615897</v>
      </c>
    </row>
    <row r="22" spans="1:8">
      <c r="A22" s="34"/>
      <c r="B22" s="25" t="s">
        <v>241</v>
      </c>
      <c r="C22" s="82">
        <v>328.45145593653899</v>
      </c>
      <c r="D22" s="82">
        <v>349.44877136087598</v>
      </c>
      <c r="E22" s="82">
        <v>320.22656303745299</v>
      </c>
      <c r="F22" s="27"/>
      <c r="G22" s="28">
        <v>-2.5041426215127416</v>
      </c>
      <c r="H22" s="29">
        <v>-8.3623726046085238</v>
      </c>
    </row>
    <row r="23" spans="1:8">
      <c r="A23" s="39" t="s">
        <v>194</v>
      </c>
      <c r="B23" s="31" t="s">
        <v>3</v>
      </c>
      <c r="C23" s="80">
        <v>723.77313835179098</v>
      </c>
      <c r="D23" s="80">
        <v>901.02329223526601</v>
      </c>
      <c r="E23" s="80">
        <v>946.43159759035984</v>
      </c>
      <c r="F23" s="22" t="s">
        <v>240</v>
      </c>
      <c r="G23" s="23">
        <v>30.763570439435881</v>
      </c>
      <c r="H23" s="24">
        <v>5.0396372376173133</v>
      </c>
    </row>
    <row r="24" spans="1:8">
      <c r="A24" s="34"/>
      <c r="B24" s="25" t="s">
        <v>241</v>
      </c>
      <c r="C24" s="82">
        <v>62.259869000000002</v>
      </c>
      <c r="D24" s="82">
        <v>408.46761543821202</v>
      </c>
      <c r="E24" s="82">
        <v>442.82857052815899</v>
      </c>
      <c r="F24" s="27"/>
      <c r="G24" s="38">
        <v>611.25843603711883</v>
      </c>
      <c r="H24" s="24">
        <v>8.4121614030732559</v>
      </c>
    </row>
    <row r="25" spans="1:8">
      <c r="A25" s="39" t="s">
        <v>195</v>
      </c>
      <c r="B25" s="31" t="s">
        <v>3</v>
      </c>
      <c r="C25" s="80">
        <v>129.06116876264201</v>
      </c>
      <c r="D25" s="80">
        <v>290.80328065433002</v>
      </c>
      <c r="E25" s="80">
        <v>370.41527624962322</v>
      </c>
      <c r="F25" s="22" t="s">
        <v>240</v>
      </c>
      <c r="G25" s="37">
        <v>187.00753278537132</v>
      </c>
      <c r="H25" s="33">
        <v>27.376580971218758</v>
      </c>
    </row>
    <row r="26" spans="1:8">
      <c r="A26" s="34"/>
      <c r="B26" s="25" t="s">
        <v>241</v>
      </c>
      <c r="C26" s="82">
        <v>33.794598999999998</v>
      </c>
      <c r="D26" s="82">
        <v>115.298669787977</v>
      </c>
      <c r="E26" s="82">
        <v>157.75000061269699</v>
      </c>
      <c r="F26" s="27"/>
      <c r="G26" s="38">
        <v>366.79056796234511</v>
      </c>
      <c r="H26" s="24">
        <v>36.818578135189085</v>
      </c>
    </row>
    <row r="27" spans="1:8">
      <c r="A27" s="39" t="s">
        <v>196</v>
      </c>
      <c r="B27" s="31" t="s">
        <v>3</v>
      </c>
      <c r="C27" s="80">
        <v>562.24680055355304</v>
      </c>
      <c r="D27" s="80">
        <v>698.64237269422802</v>
      </c>
      <c r="E27" s="80">
        <v>786.3132105308008</v>
      </c>
      <c r="F27" s="22" t="s">
        <v>240</v>
      </c>
      <c r="G27" s="37">
        <v>39.851967099972114</v>
      </c>
      <c r="H27" s="33">
        <v>12.54874328599351</v>
      </c>
    </row>
    <row r="28" spans="1:8">
      <c r="A28" s="34"/>
      <c r="B28" s="25" t="s">
        <v>241</v>
      </c>
      <c r="C28" s="82">
        <v>189.55981552496101</v>
      </c>
      <c r="D28" s="82">
        <v>336.19368649158599</v>
      </c>
      <c r="E28" s="82">
        <v>383.18176290653997</v>
      </c>
      <c r="F28" s="27"/>
      <c r="G28" s="38">
        <v>102.14292878760637</v>
      </c>
      <c r="H28" s="24">
        <v>13.976489833972522</v>
      </c>
    </row>
    <row r="29" spans="1:8">
      <c r="A29" s="30" t="s">
        <v>10</v>
      </c>
      <c r="B29" s="31" t="s">
        <v>3</v>
      </c>
      <c r="C29" s="80">
        <v>1801.5142984868201</v>
      </c>
      <c r="D29" s="80">
        <v>1854.3190241746399</v>
      </c>
      <c r="E29" s="80">
        <v>1930.8379598226118</v>
      </c>
      <c r="F29" s="22" t="s">
        <v>240</v>
      </c>
      <c r="G29" s="37">
        <v>7.1786086540871281</v>
      </c>
      <c r="H29" s="33">
        <v>4.1265248671021197</v>
      </c>
    </row>
    <row r="30" spans="1:8">
      <c r="A30" s="30"/>
      <c r="B30" s="25" t="s">
        <v>241</v>
      </c>
      <c r="C30" s="82">
        <v>921.99988220469299</v>
      </c>
      <c r="D30" s="82">
        <v>971.57967528996505</v>
      </c>
      <c r="E30" s="82">
        <v>1003.7205887011499</v>
      </c>
      <c r="F30" s="27"/>
      <c r="G30" s="28">
        <v>8.8634183229010546</v>
      </c>
      <c r="H30" s="29">
        <v>3.3081088693619023</v>
      </c>
    </row>
    <row r="31" spans="1:8">
      <c r="A31" s="39" t="s">
        <v>11</v>
      </c>
      <c r="B31" s="31" t="s">
        <v>3</v>
      </c>
      <c r="C31" s="80">
        <v>404.534367515675</v>
      </c>
      <c r="D31" s="80">
        <v>477.56383193174702</v>
      </c>
      <c r="E31" s="80">
        <v>620.58103987440586</v>
      </c>
      <c r="F31" s="22" t="s">
        <v>240</v>
      </c>
      <c r="G31" s="23">
        <v>53.406259073985694</v>
      </c>
      <c r="H31" s="24">
        <v>29.947244405874272</v>
      </c>
    </row>
    <row r="32" spans="1:8">
      <c r="A32" s="34"/>
      <c r="B32" s="25" t="s">
        <v>241</v>
      </c>
      <c r="C32" s="82">
        <v>141.47148411364299</v>
      </c>
      <c r="D32" s="82">
        <v>187.188588003832</v>
      </c>
      <c r="E32" s="82">
        <v>233.82959979177599</v>
      </c>
      <c r="F32" s="27"/>
      <c r="G32" s="38">
        <v>65.283909514897317</v>
      </c>
      <c r="H32" s="24">
        <v>24.916589352652835</v>
      </c>
    </row>
    <row r="33" spans="1:8">
      <c r="A33" s="30" t="s">
        <v>12</v>
      </c>
      <c r="B33" s="31" t="s">
        <v>3</v>
      </c>
      <c r="C33" s="80">
        <v>849.16776182496903</v>
      </c>
      <c r="D33" s="80">
        <v>1175.4142453746299</v>
      </c>
      <c r="E33" s="80">
        <v>1241.7495877154311</v>
      </c>
      <c r="F33" s="22" t="s">
        <v>240</v>
      </c>
      <c r="G33" s="37">
        <v>46.23136246326095</v>
      </c>
      <c r="H33" s="33">
        <v>5.6435714133836115</v>
      </c>
    </row>
    <row r="34" spans="1:8">
      <c r="A34" s="30"/>
      <c r="B34" s="25" t="s">
        <v>241</v>
      </c>
      <c r="C34" s="82">
        <v>457.18569445905302</v>
      </c>
      <c r="D34" s="82">
        <v>699.33452546061903</v>
      </c>
      <c r="E34" s="82">
        <v>713.79925433277197</v>
      </c>
      <c r="F34" s="27"/>
      <c r="G34" s="28">
        <v>56.128956567056804</v>
      </c>
      <c r="H34" s="29">
        <v>2.0683561794158152</v>
      </c>
    </row>
    <row r="35" spans="1:8">
      <c r="A35" s="39" t="s">
        <v>13</v>
      </c>
      <c r="B35" s="31" t="s">
        <v>3</v>
      </c>
      <c r="C35" s="80">
        <v>134.622702513626</v>
      </c>
      <c r="D35" s="80">
        <v>238.07488572248599</v>
      </c>
      <c r="E35" s="80">
        <v>345.42583347120592</v>
      </c>
      <c r="F35" s="22" t="s">
        <v>240</v>
      </c>
      <c r="G35" s="23">
        <v>156.58809919986805</v>
      </c>
      <c r="H35" s="24">
        <v>45.091252453169062</v>
      </c>
    </row>
    <row r="36" spans="1:8">
      <c r="A36" s="34"/>
      <c r="B36" s="25" t="s">
        <v>241</v>
      </c>
      <c r="C36" s="82">
        <v>40.036771189764302</v>
      </c>
      <c r="D36" s="82">
        <v>83.202140636372704</v>
      </c>
      <c r="E36" s="82">
        <v>114.061110920487</v>
      </c>
      <c r="F36" s="27"/>
      <c r="G36" s="28">
        <v>184.89088288330197</v>
      </c>
      <c r="H36" s="29">
        <v>37.089154255033634</v>
      </c>
    </row>
    <row r="37" spans="1:8">
      <c r="A37" s="30" t="s">
        <v>14</v>
      </c>
      <c r="B37" s="31" t="s">
        <v>3</v>
      </c>
      <c r="C37" s="85">
        <v>712.19664109170401</v>
      </c>
      <c r="D37" s="85">
        <v>880.46162910860403</v>
      </c>
      <c r="E37" s="83">
        <v>1049.8019903163065</v>
      </c>
      <c r="F37" s="22" t="s">
        <v>240</v>
      </c>
      <c r="G37" s="23">
        <v>47.403389702470065</v>
      </c>
      <c r="H37" s="24">
        <v>19.233133575525144</v>
      </c>
    </row>
    <row r="38" spans="1:8" ht="13.5" thickBot="1">
      <c r="A38" s="41"/>
      <c r="B38" s="42" t="s">
        <v>241</v>
      </c>
      <c r="C38" s="86">
        <v>389.96864680869572</v>
      </c>
      <c r="D38" s="86">
        <v>323.66188697063728</v>
      </c>
      <c r="E38" s="86">
        <v>433.38950201249401</v>
      </c>
      <c r="F38" s="44"/>
      <c r="G38" s="45">
        <v>11.134447745769421</v>
      </c>
      <c r="H38" s="46">
        <v>33.901926503880048</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H61" s="193">
        <v>10</v>
      </c>
    </row>
    <row r="62" spans="1:8" ht="12.75" customHeight="1">
      <c r="A62" s="54" t="s">
        <v>243</v>
      </c>
      <c r="H62" s="194"/>
    </row>
    <row r="67" ht="12.75" customHeight="1"/>
    <row r="68" ht="12.75" customHeight="1"/>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146</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26</v>
      </c>
      <c r="B7" s="19" t="s">
        <v>3</v>
      </c>
      <c r="C7" s="20">
        <v>780339.66666666698</v>
      </c>
      <c r="D7" s="20">
        <v>783055.35323620203</v>
      </c>
      <c r="E7" s="21">
        <v>803178.27986781579</v>
      </c>
      <c r="F7" s="22" t="s">
        <v>240</v>
      </c>
      <c r="G7" s="23">
        <v>2.9267528201798712</v>
      </c>
      <c r="H7" s="24">
        <v>2.5697961898159463</v>
      </c>
    </row>
    <row r="8" spans="1:8">
      <c r="A8" s="199"/>
      <c r="B8" s="25" t="s">
        <v>241</v>
      </c>
      <c r="C8" s="26">
        <v>404196</v>
      </c>
      <c r="D8" s="26">
        <v>394142</v>
      </c>
      <c r="E8" s="26">
        <v>408114.52316890901</v>
      </c>
      <c r="F8" s="27"/>
      <c r="G8" s="28">
        <v>0.96946114481811207</v>
      </c>
      <c r="H8" s="29">
        <v>3.5450480204873003</v>
      </c>
    </row>
    <row r="9" spans="1:8">
      <c r="A9" s="30" t="s">
        <v>28</v>
      </c>
      <c r="B9" s="31" t="s">
        <v>3</v>
      </c>
      <c r="C9" s="20">
        <v>710576.66666666698</v>
      </c>
      <c r="D9" s="20">
        <v>717531.35323620203</v>
      </c>
      <c r="E9" s="21">
        <v>737864.22089082201</v>
      </c>
      <c r="F9" s="22" t="s">
        <v>240</v>
      </c>
      <c r="G9" s="32">
        <v>3.8401984619283382</v>
      </c>
      <c r="H9" s="33">
        <v>2.8337253226517305</v>
      </c>
    </row>
    <row r="10" spans="1:8">
      <c r="A10" s="34"/>
      <c r="B10" s="25" t="s">
        <v>241</v>
      </c>
      <c r="C10" s="26">
        <v>369287</v>
      </c>
      <c r="D10" s="26">
        <v>359319</v>
      </c>
      <c r="E10" s="26">
        <v>374042.41853512701</v>
      </c>
      <c r="F10" s="27"/>
      <c r="G10" s="35">
        <v>1.28772974275482</v>
      </c>
      <c r="H10" s="29">
        <v>4.0975897559347061</v>
      </c>
    </row>
    <row r="11" spans="1:8">
      <c r="A11" s="30" t="s">
        <v>29</v>
      </c>
      <c r="B11" s="31" t="s">
        <v>3</v>
      </c>
      <c r="C11" s="20">
        <v>33931</v>
      </c>
      <c r="D11" s="20">
        <v>33203</v>
      </c>
      <c r="E11" s="21">
        <v>35353.751723590241</v>
      </c>
      <c r="F11" s="22" t="s">
        <v>240</v>
      </c>
      <c r="G11" s="37">
        <v>4.1930733653303491</v>
      </c>
      <c r="H11" s="33">
        <v>6.4775825184177478</v>
      </c>
    </row>
    <row r="12" spans="1:8">
      <c r="A12" s="34"/>
      <c r="B12" s="25" t="s">
        <v>241</v>
      </c>
      <c r="C12" s="26">
        <v>17617</v>
      </c>
      <c r="D12" s="26">
        <v>16983</v>
      </c>
      <c r="E12" s="26">
        <v>18173.052316890899</v>
      </c>
      <c r="F12" s="27"/>
      <c r="G12" s="28">
        <v>3.1563394272061061</v>
      </c>
      <c r="H12" s="29">
        <v>7.0073150614785362</v>
      </c>
    </row>
    <row r="13" spans="1:8">
      <c r="A13" s="30" t="s">
        <v>27</v>
      </c>
      <c r="B13" s="31" t="s">
        <v>3</v>
      </c>
      <c r="C13" s="20">
        <v>7962</v>
      </c>
      <c r="D13" s="20">
        <v>8788</v>
      </c>
      <c r="E13" s="21">
        <v>8680.6471792889515</v>
      </c>
      <c r="F13" s="22" t="s">
        <v>240</v>
      </c>
      <c r="G13" s="23">
        <v>9.0259630656738494</v>
      </c>
      <c r="H13" s="24">
        <v>-1.221584213826219</v>
      </c>
    </row>
    <row r="14" spans="1:8">
      <c r="A14" s="34"/>
      <c r="B14" s="25" t="s">
        <v>241</v>
      </c>
      <c r="C14" s="26">
        <v>3080</v>
      </c>
      <c r="D14" s="26">
        <v>3796</v>
      </c>
      <c r="E14" s="26">
        <v>3609.3156950672601</v>
      </c>
      <c r="F14" s="27"/>
      <c r="G14" s="38">
        <v>17.185574515170771</v>
      </c>
      <c r="H14" s="24">
        <v>-4.9179216262576375</v>
      </c>
    </row>
    <row r="15" spans="1:8">
      <c r="A15" s="30" t="s">
        <v>30</v>
      </c>
      <c r="B15" s="31" t="s">
        <v>3</v>
      </c>
      <c r="C15" s="20">
        <v>11327</v>
      </c>
      <c r="D15" s="20">
        <v>11190</v>
      </c>
      <c r="E15" s="21">
        <v>11354.981894700833</v>
      </c>
      <c r="F15" s="22" t="s">
        <v>240</v>
      </c>
      <c r="G15" s="37">
        <v>0.24703712104559372</v>
      </c>
      <c r="H15" s="33">
        <v>1.474369032179041</v>
      </c>
    </row>
    <row r="16" spans="1:8">
      <c r="A16" s="34"/>
      <c r="B16" s="25" t="s">
        <v>241</v>
      </c>
      <c r="C16" s="26">
        <v>6163</v>
      </c>
      <c r="D16" s="26">
        <v>5874</v>
      </c>
      <c r="E16" s="26">
        <v>6031.4209267563501</v>
      </c>
      <c r="F16" s="27"/>
      <c r="G16" s="28">
        <v>-2.1349841512842858</v>
      </c>
      <c r="H16" s="29">
        <v>2.6799612999038231</v>
      </c>
    </row>
    <row r="17" spans="1:9">
      <c r="A17" s="30" t="s">
        <v>31</v>
      </c>
      <c r="B17" s="31" t="s">
        <v>3</v>
      </c>
      <c r="C17" s="20">
        <v>16543</v>
      </c>
      <c r="D17" s="20">
        <v>12343</v>
      </c>
      <c r="E17" s="21">
        <v>10590.798700011552</v>
      </c>
      <c r="F17" s="22" t="s">
        <v>240</v>
      </c>
      <c r="G17" s="37">
        <v>-35.980180741029116</v>
      </c>
      <c r="H17" s="33">
        <v>-14.195911042602674</v>
      </c>
    </row>
    <row r="18" spans="1:9" ht="13.5" thickBot="1">
      <c r="A18" s="56"/>
      <c r="B18" s="42" t="s">
        <v>241</v>
      </c>
      <c r="C18" s="43">
        <v>8049</v>
      </c>
      <c r="D18" s="43">
        <v>8170</v>
      </c>
      <c r="E18" s="43">
        <v>6258.3156950672601</v>
      </c>
      <c r="F18" s="44"/>
      <c r="G18" s="57">
        <v>-22.247289165520428</v>
      </c>
      <c r="H18" s="46">
        <v>-23.398828701747121</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32</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26</v>
      </c>
      <c r="B35" s="19" t="s">
        <v>3</v>
      </c>
      <c r="C35" s="80">
        <v>12580.545681800801</v>
      </c>
      <c r="D35" s="80">
        <v>12623.9756990969</v>
      </c>
      <c r="E35" s="83">
        <v>12903.932523352905</v>
      </c>
      <c r="F35" s="22" t="s">
        <v>240</v>
      </c>
      <c r="G35" s="23">
        <v>2.5705311178983266</v>
      </c>
      <c r="H35" s="24">
        <v>2.2176597209073492</v>
      </c>
    </row>
    <row r="36" spans="1:9" ht="12.75" customHeight="1">
      <c r="A36" s="199"/>
      <c r="B36" s="25" t="s">
        <v>241</v>
      </c>
      <c r="C36" s="82">
        <v>6446.1785948813304</v>
      </c>
      <c r="D36" s="82">
        <v>6567.0007654221599</v>
      </c>
      <c r="E36" s="82">
        <v>6678.7100736094799</v>
      </c>
      <c r="F36" s="27"/>
      <c r="G36" s="28">
        <v>3.6072763933781431</v>
      </c>
      <c r="H36" s="29">
        <v>1.7010704304393158</v>
      </c>
    </row>
    <row r="37" spans="1:9">
      <c r="A37" s="30" t="s">
        <v>28</v>
      </c>
      <c r="B37" s="31" t="s">
        <v>3</v>
      </c>
      <c r="C37" s="80">
        <v>10498.3473764797</v>
      </c>
      <c r="D37" s="80">
        <v>10502.614219315101</v>
      </c>
      <c r="E37" s="83">
        <v>10772.406314860147</v>
      </c>
      <c r="F37" s="22" t="s">
        <v>240</v>
      </c>
      <c r="G37" s="32">
        <v>2.6104960004890359</v>
      </c>
      <c r="H37" s="33">
        <v>2.5688089642374763</v>
      </c>
    </row>
    <row r="38" spans="1:9">
      <c r="A38" s="34"/>
      <c r="B38" s="25" t="s">
        <v>241</v>
      </c>
      <c r="C38" s="82">
        <v>5437.6765068004497</v>
      </c>
      <c r="D38" s="82">
        <v>5510.2070211590999</v>
      </c>
      <c r="E38" s="82">
        <v>5627.5051154475404</v>
      </c>
      <c r="F38" s="27"/>
      <c r="G38" s="35">
        <v>3.4909875276634779</v>
      </c>
      <c r="H38" s="29">
        <v>2.1287420570228761</v>
      </c>
    </row>
    <row r="39" spans="1:9">
      <c r="A39" s="30" t="s">
        <v>29</v>
      </c>
      <c r="B39" s="31" t="s">
        <v>3</v>
      </c>
      <c r="C39" s="80">
        <v>920.63171517397996</v>
      </c>
      <c r="D39" s="80">
        <v>999.78531446437103</v>
      </c>
      <c r="E39" s="83">
        <v>1012.3663393859636</v>
      </c>
      <c r="F39" s="22" t="s">
        <v>240</v>
      </c>
      <c r="G39" s="37">
        <v>9.9643128408462047</v>
      </c>
      <c r="H39" s="33">
        <v>1.2583726465648937</v>
      </c>
    </row>
    <row r="40" spans="1:9">
      <c r="A40" s="34"/>
      <c r="B40" s="25" t="s">
        <v>241</v>
      </c>
      <c r="C40" s="82">
        <v>457.69453675072202</v>
      </c>
      <c r="D40" s="82">
        <v>497.331992416395</v>
      </c>
      <c r="E40" s="82">
        <v>503.49370183288897</v>
      </c>
      <c r="F40" s="27"/>
      <c r="G40" s="28">
        <v>10.006491536321519</v>
      </c>
      <c r="H40" s="29">
        <v>1.2389529550584513</v>
      </c>
    </row>
    <row r="41" spans="1:9">
      <c r="A41" s="30" t="s">
        <v>27</v>
      </c>
      <c r="B41" s="31" t="s">
        <v>3</v>
      </c>
      <c r="C41" s="80">
        <v>260.558917275878</v>
      </c>
      <c r="D41" s="80">
        <v>261.28511093170601</v>
      </c>
      <c r="E41" s="83">
        <v>281.06821189398414</v>
      </c>
      <c r="F41" s="22" t="s">
        <v>240</v>
      </c>
      <c r="G41" s="23">
        <v>7.8712695126803283</v>
      </c>
      <c r="H41" s="24">
        <v>7.5714612638027319</v>
      </c>
    </row>
    <row r="42" spans="1:9">
      <c r="A42" s="34"/>
      <c r="B42" s="25" t="s">
        <v>241</v>
      </c>
      <c r="C42" s="82">
        <v>113.88847467868599</v>
      </c>
      <c r="D42" s="82">
        <v>122.58502430847901</v>
      </c>
      <c r="E42" s="82">
        <v>128.71853227532199</v>
      </c>
      <c r="F42" s="27"/>
      <c r="G42" s="38">
        <v>13.021561346287314</v>
      </c>
      <c r="H42" s="24">
        <v>5.003472488946386</v>
      </c>
    </row>
    <row r="43" spans="1:9">
      <c r="A43" s="30" t="s">
        <v>30</v>
      </c>
      <c r="B43" s="31" t="s">
        <v>3</v>
      </c>
      <c r="C43" s="80">
        <v>526.75807716358202</v>
      </c>
      <c r="D43" s="80">
        <v>534.25538050005002</v>
      </c>
      <c r="E43" s="83">
        <v>560.2606180936217</v>
      </c>
      <c r="F43" s="22" t="s">
        <v>240</v>
      </c>
      <c r="G43" s="37">
        <v>6.3601380562477061</v>
      </c>
      <c r="H43" s="33">
        <v>4.8675668121922229</v>
      </c>
    </row>
    <row r="44" spans="1:9">
      <c r="A44" s="34"/>
      <c r="B44" s="25" t="s">
        <v>241</v>
      </c>
      <c r="C44" s="82">
        <v>256.96959920967902</v>
      </c>
      <c r="D44" s="82">
        <v>259.901439610095</v>
      </c>
      <c r="E44" s="82">
        <v>272.80547952930601</v>
      </c>
      <c r="F44" s="27"/>
      <c r="G44" s="28">
        <v>6.1625501103363689</v>
      </c>
      <c r="H44" s="29">
        <v>4.964974391280677</v>
      </c>
    </row>
    <row r="45" spans="1:9">
      <c r="A45" s="30" t="s">
        <v>31</v>
      </c>
      <c r="B45" s="31" t="s">
        <v>3</v>
      </c>
      <c r="C45" s="80">
        <v>374.24959570766703</v>
      </c>
      <c r="D45" s="80">
        <v>326.03567388565898</v>
      </c>
      <c r="E45" s="83">
        <v>280.88814308546921</v>
      </c>
      <c r="F45" s="22" t="s">
        <v>240</v>
      </c>
      <c r="G45" s="37">
        <v>-24.946306874603579</v>
      </c>
      <c r="H45" s="33">
        <v>-13.847420517554482</v>
      </c>
    </row>
    <row r="46" spans="1:9" ht="13.5" thickBot="1">
      <c r="A46" s="56"/>
      <c r="B46" s="42" t="s">
        <v>241</v>
      </c>
      <c r="C46" s="86">
        <v>179.949477441791</v>
      </c>
      <c r="D46" s="86">
        <v>176.97528792809001</v>
      </c>
      <c r="E46" s="86">
        <v>146.187244524432</v>
      </c>
      <c r="F46" s="44"/>
      <c r="G46" s="57">
        <v>-18.7620622173133</v>
      </c>
      <c r="H46" s="46">
        <v>-17.396803680391841</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58"/>
      <c r="B58" s="58"/>
      <c r="C58" s="64"/>
      <c r="D58" s="64"/>
      <c r="E58" s="21"/>
      <c r="F58" s="59"/>
      <c r="G58" s="38"/>
      <c r="H58" s="60"/>
      <c r="I58" s="61"/>
    </row>
    <row r="59" spans="1:9">
      <c r="A59" s="65"/>
      <c r="B59" s="62"/>
      <c r="C59" s="21"/>
      <c r="D59" s="21"/>
      <c r="E59" s="21"/>
      <c r="F59" s="63"/>
      <c r="G59" s="38"/>
      <c r="H59" s="60"/>
      <c r="I59" s="61"/>
    </row>
    <row r="60" spans="1:9">
      <c r="A60" s="52"/>
      <c r="B60" s="52"/>
      <c r="C60" s="52"/>
      <c r="D60" s="52"/>
      <c r="E60" s="52"/>
      <c r="F60" s="52"/>
      <c r="G60" s="52"/>
      <c r="H60" s="52"/>
    </row>
    <row r="61" spans="1:9" ht="12.75" customHeight="1">
      <c r="A61" s="54" t="s">
        <v>242</v>
      </c>
      <c r="G61" s="53"/>
      <c r="H61" s="201">
        <v>11</v>
      </c>
    </row>
    <row r="62" spans="1:9"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147</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ht="12.75" customHeight="1">
      <c r="A7" s="198" t="s">
        <v>26</v>
      </c>
      <c r="B7" s="19" t="s">
        <v>3</v>
      </c>
      <c r="C7" s="20">
        <v>780339.66666666698</v>
      </c>
      <c r="D7" s="20">
        <v>783055.35323620203</v>
      </c>
      <c r="E7" s="21">
        <v>803178.27986781579</v>
      </c>
      <c r="F7" s="22" t="s">
        <v>240</v>
      </c>
      <c r="G7" s="23">
        <v>2.9267528201798712</v>
      </c>
      <c r="H7" s="24">
        <v>2.5697961898159463</v>
      </c>
    </row>
    <row r="8" spans="1:8" ht="12.75" customHeight="1">
      <c r="A8" s="199"/>
      <c r="B8" s="25" t="s">
        <v>241</v>
      </c>
      <c r="C8" s="26">
        <v>404196</v>
      </c>
      <c r="D8" s="26">
        <v>394142</v>
      </c>
      <c r="E8" s="26">
        <v>408114.52316890901</v>
      </c>
      <c r="F8" s="27"/>
      <c r="G8" s="28">
        <v>0.96946114481811207</v>
      </c>
      <c r="H8" s="29">
        <v>3.5450480204873003</v>
      </c>
    </row>
    <row r="9" spans="1:8">
      <c r="A9" s="30" t="s">
        <v>34</v>
      </c>
      <c r="B9" s="31" t="s">
        <v>3</v>
      </c>
      <c r="C9" s="20">
        <v>12019.333333333299</v>
      </c>
      <c r="D9" s="20">
        <v>11411</v>
      </c>
      <c r="E9" s="21">
        <v>10586.153150824786</v>
      </c>
      <c r="F9" s="22" t="s">
        <v>240</v>
      </c>
      <c r="G9" s="32">
        <v>-11.923957367368004</v>
      </c>
      <c r="H9" s="33">
        <v>-7.2285237856034854</v>
      </c>
    </row>
    <row r="10" spans="1:8">
      <c r="A10" s="34"/>
      <c r="B10" s="25" t="s">
        <v>241</v>
      </c>
      <c r="C10" s="26">
        <v>5709</v>
      </c>
      <c r="D10" s="26">
        <v>5722</v>
      </c>
      <c r="E10" s="26">
        <v>5211.6049999999996</v>
      </c>
      <c r="F10" s="27"/>
      <c r="G10" s="35">
        <v>-8.7124715361709661</v>
      </c>
      <c r="H10" s="29">
        <v>-8.919870674589319</v>
      </c>
    </row>
    <row r="11" spans="1:8">
      <c r="A11" s="30" t="s">
        <v>35</v>
      </c>
      <c r="B11" s="31" t="s">
        <v>3</v>
      </c>
      <c r="C11" s="20">
        <v>4716.3333333333303</v>
      </c>
      <c r="D11" s="20">
        <v>4110</v>
      </c>
      <c r="E11" s="21">
        <v>3516.6935657198792</v>
      </c>
      <c r="F11" s="22" t="s">
        <v>240</v>
      </c>
      <c r="G11" s="37">
        <v>-25.435856264332145</v>
      </c>
      <c r="H11" s="33">
        <v>-14.435679666182992</v>
      </c>
    </row>
    <row r="12" spans="1:8">
      <c r="A12" s="34"/>
      <c r="B12" s="25" t="s">
        <v>241</v>
      </c>
      <c r="C12" s="26">
        <v>2254</v>
      </c>
      <c r="D12" s="26">
        <v>2150</v>
      </c>
      <c r="E12" s="26">
        <v>1783.4084</v>
      </c>
      <c r="F12" s="27"/>
      <c r="G12" s="28">
        <v>-20.878065661047032</v>
      </c>
      <c r="H12" s="29">
        <v>-17.050772093023255</v>
      </c>
    </row>
    <row r="13" spans="1:8">
      <c r="A13" s="30" t="s">
        <v>36</v>
      </c>
      <c r="B13" s="31" t="s">
        <v>3</v>
      </c>
      <c r="C13" s="20">
        <v>156918.66666666701</v>
      </c>
      <c r="D13" s="20">
        <v>149580</v>
      </c>
      <c r="E13" s="21">
        <v>154521.68677744424</v>
      </c>
      <c r="F13" s="22" t="s">
        <v>240</v>
      </c>
      <c r="G13" s="23">
        <v>-1.5275301148935512</v>
      </c>
      <c r="H13" s="24">
        <v>3.3037082346866242</v>
      </c>
    </row>
    <row r="14" spans="1:8">
      <c r="A14" s="34"/>
      <c r="B14" s="25" t="s">
        <v>241</v>
      </c>
      <c r="C14" s="26">
        <v>80815</v>
      </c>
      <c r="D14" s="26">
        <v>75261</v>
      </c>
      <c r="E14" s="26">
        <v>78348.988666666701</v>
      </c>
      <c r="F14" s="27"/>
      <c r="G14" s="38">
        <v>-3.0514277464991721</v>
      </c>
      <c r="H14" s="24">
        <v>4.1030396442602353</v>
      </c>
    </row>
    <row r="15" spans="1:8">
      <c r="A15" s="30" t="s">
        <v>18</v>
      </c>
      <c r="B15" s="31" t="s">
        <v>3</v>
      </c>
      <c r="C15" s="20">
        <v>3390</v>
      </c>
      <c r="D15" s="20">
        <v>3451</v>
      </c>
      <c r="E15" s="21">
        <v>2950.7111526577901</v>
      </c>
      <c r="F15" s="22" t="s">
        <v>240</v>
      </c>
      <c r="G15" s="37">
        <v>-12.958373077941303</v>
      </c>
      <c r="H15" s="33">
        <v>-14.496924002961748</v>
      </c>
    </row>
    <row r="16" spans="1:8">
      <c r="A16" s="34"/>
      <c r="B16" s="25" t="s">
        <v>241</v>
      </c>
      <c r="C16" s="26">
        <v>1822</v>
      </c>
      <c r="D16" s="26">
        <v>1834</v>
      </c>
      <c r="E16" s="26">
        <v>1574.0060000000001</v>
      </c>
      <c r="F16" s="27"/>
      <c r="G16" s="28">
        <v>-13.61108671789242</v>
      </c>
      <c r="H16" s="29">
        <v>-14.176335877862584</v>
      </c>
    </row>
    <row r="17" spans="1:9">
      <c r="A17" s="30" t="s">
        <v>37</v>
      </c>
      <c r="B17" s="31" t="s">
        <v>3</v>
      </c>
      <c r="C17" s="20">
        <v>5424.6666666666697</v>
      </c>
      <c r="D17" s="20">
        <v>4973</v>
      </c>
      <c r="E17" s="21">
        <v>4634.8943717241882</v>
      </c>
      <c r="F17" s="22" t="s">
        <v>240</v>
      </c>
      <c r="G17" s="37">
        <v>-14.558909209951111</v>
      </c>
      <c r="H17" s="33">
        <v>-6.7988262271428113</v>
      </c>
    </row>
    <row r="18" spans="1:9">
      <c r="A18" s="34"/>
      <c r="B18" s="25" t="s">
        <v>241</v>
      </c>
      <c r="C18" s="26">
        <v>2363</v>
      </c>
      <c r="D18" s="26">
        <v>2357</v>
      </c>
      <c r="E18" s="26">
        <v>2134.1125999999999</v>
      </c>
      <c r="F18" s="27"/>
      <c r="G18" s="28">
        <v>-9.686305543800259</v>
      </c>
      <c r="H18" s="29">
        <v>-9.456402206194312</v>
      </c>
    </row>
    <row r="19" spans="1:9">
      <c r="A19" s="30" t="s">
        <v>38</v>
      </c>
      <c r="B19" s="31" t="s">
        <v>3</v>
      </c>
      <c r="C19" s="20">
        <v>7115</v>
      </c>
      <c r="D19" s="20">
        <v>5924</v>
      </c>
      <c r="E19" s="21">
        <v>5961.133649032703</v>
      </c>
      <c r="F19" s="22" t="s">
        <v>240</v>
      </c>
      <c r="G19" s="23">
        <v>-16.217376682604311</v>
      </c>
      <c r="H19" s="24">
        <v>0.62683404849262558</v>
      </c>
    </row>
    <row r="20" spans="1:9">
      <c r="A20" s="30"/>
      <c r="B20" s="25" t="s">
        <v>241</v>
      </c>
      <c r="C20" s="26">
        <v>2907</v>
      </c>
      <c r="D20" s="26">
        <v>2878</v>
      </c>
      <c r="E20" s="26">
        <v>2724.34733333333</v>
      </c>
      <c r="F20" s="27"/>
      <c r="G20" s="38">
        <v>-6.2832014677217103</v>
      </c>
      <c r="H20" s="24">
        <v>-5.3388695853603139</v>
      </c>
    </row>
    <row r="21" spans="1:9">
      <c r="A21" s="39" t="s">
        <v>39</v>
      </c>
      <c r="B21" s="31" t="s">
        <v>3</v>
      </c>
      <c r="C21" s="20">
        <v>244711.66666666701</v>
      </c>
      <c r="D21" s="20">
        <v>232256</v>
      </c>
      <c r="E21" s="21">
        <v>245864.58440696204</v>
      </c>
      <c r="F21" s="22" t="s">
        <v>240</v>
      </c>
      <c r="G21" s="37">
        <v>0.47113313231015752</v>
      </c>
      <c r="H21" s="33">
        <v>5.8593037023637891</v>
      </c>
    </row>
    <row r="22" spans="1:9">
      <c r="A22" s="34"/>
      <c r="B22" s="25" t="s">
        <v>241</v>
      </c>
      <c r="C22" s="26">
        <v>129168</v>
      </c>
      <c r="D22" s="26">
        <v>126572</v>
      </c>
      <c r="E22" s="26">
        <v>132554.29399999999</v>
      </c>
      <c r="F22" s="27"/>
      <c r="G22" s="28">
        <v>2.6216199058590348</v>
      </c>
      <c r="H22" s="29">
        <v>4.7263960433587187</v>
      </c>
    </row>
    <row r="23" spans="1:9">
      <c r="A23" s="39" t="s">
        <v>40</v>
      </c>
      <c r="B23" s="31" t="s">
        <v>3</v>
      </c>
      <c r="C23" s="20">
        <v>157045</v>
      </c>
      <c r="D23" s="20">
        <v>171062.35323620201</v>
      </c>
      <c r="E23" s="21">
        <v>168297.62144956848</v>
      </c>
      <c r="F23" s="22" t="s">
        <v>240</v>
      </c>
      <c r="G23" s="23">
        <v>7.1652210828542735</v>
      </c>
      <c r="H23" s="24">
        <v>-1.6162128804670317</v>
      </c>
    </row>
    <row r="24" spans="1:9">
      <c r="A24" s="34"/>
      <c r="B24" s="25" t="s">
        <v>241</v>
      </c>
      <c r="C24" s="26">
        <v>83415</v>
      </c>
      <c r="D24" s="26">
        <v>88072.4769839199</v>
      </c>
      <c r="E24" s="26">
        <v>87544.42</v>
      </c>
      <c r="F24" s="27"/>
      <c r="G24" s="38">
        <v>4.9504525564946249</v>
      </c>
      <c r="H24" s="24">
        <v>-0.59957094656974164</v>
      </c>
    </row>
    <row r="25" spans="1:9">
      <c r="A25" s="30" t="s">
        <v>41</v>
      </c>
      <c r="B25" s="31" t="s">
        <v>3</v>
      </c>
      <c r="C25" s="20">
        <v>262497.66666666698</v>
      </c>
      <c r="D25" s="20">
        <v>257888</v>
      </c>
      <c r="E25" s="21">
        <v>270236.84561373899</v>
      </c>
      <c r="F25" s="22" t="s">
        <v>240</v>
      </c>
      <c r="G25" s="37">
        <v>2.9482848534800894</v>
      </c>
      <c r="H25" s="33">
        <v>4.7884529771602331</v>
      </c>
    </row>
    <row r="26" spans="1:9">
      <c r="A26" s="34"/>
      <c r="B26" s="25" t="s">
        <v>241</v>
      </c>
      <c r="C26" s="26">
        <v>132504</v>
      </c>
      <c r="D26" s="26">
        <v>128318</v>
      </c>
      <c r="E26" s="26">
        <v>135105.61749999999</v>
      </c>
      <c r="F26" s="27"/>
      <c r="G26" s="28">
        <v>1.9634256324337258</v>
      </c>
      <c r="H26" s="29">
        <v>5.2896846116678802</v>
      </c>
    </row>
    <row r="27" spans="1:9">
      <c r="A27" s="30" t="s">
        <v>24</v>
      </c>
      <c r="B27" s="31" t="s">
        <v>3</v>
      </c>
      <c r="C27" s="20">
        <v>164501.33333333299</v>
      </c>
      <c r="D27" s="20">
        <v>176845</v>
      </c>
      <c r="E27" s="21">
        <v>199424.62531328027</v>
      </c>
      <c r="F27" s="22" t="s">
        <v>240</v>
      </c>
      <c r="G27" s="23">
        <v>21.229792654130875</v>
      </c>
      <c r="H27" s="24">
        <v>12.768031504017799</v>
      </c>
    </row>
    <row r="28" spans="1:9" ht="13.5" thickBot="1">
      <c r="A28" s="56"/>
      <c r="B28" s="42" t="s">
        <v>241</v>
      </c>
      <c r="C28" s="43">
        <v>84428</v>
      </c>
      <c r="D28" s="43">
        <v>81380</v>
      </c>
      <c r="E28" s="43">
        <v>95045.946666666699</v>
      </c>
      <c r="F28" s="44"/>
      <c r="G28" s="57">
        <v>12.576333285955727</v>
      </c>
      <c r="H28" s="46">
        <v>16.792758253461159</v>
      </c>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33</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26</v>
      </c>
      <c r="B35" s="19" t="s">
        <v>3</v>
      </c>
      <c r="C35" s="80">
        <v>12580.545681800801</v>
      </c>
      <c r="D35" s="80">
        <v>12623.9756990969</v>
      </c>
      <c r="E35" s="83">
        <v>12903.932523352905</v>
      </c>
      <c r="F35" s="22" t="s">
        <v>240</v>
      </c>
      <c r="G35" s="23">
        <v>2.5705311178983266</v>
      </c>
      <c r="H35" s="24">
        <v>2.2176597209073492</v>
      </c>
    </row>
    <row r="36" spans="1:8" ht="12.75" customHeight="1">
      <c r="A36" s="199"/>
      <c r="B36" s="25" t="s">
        <v>241</v>
      </c>
      <c r="C36" s="82">
        <v>6446.1785948813304</v>
      </c>
      <c r="D36" s="82">
        <v>6567.0007654221599</v>
      </c>
      <c r="E36" s="82">
        <v>6678.7100736094799</v>
      </c>
      <c r="F36" s="27"/>
      <c r="G36" s="28">
        <v>3.6072763933781431</v>
      </c>
      <c r="H36" s="29">
        <v>1.7010704304393158</v>
      </c>
    </row>
    <row r="37" spans="1:8">
      <c r="A37" s="30" t="s">
        <v>34</v>
      </c>
      <c r="B37" s="31" t="s">
        <v>3</v>
      </c>
      <c r="C37" s="84">
        <v>1950.4467712952301</v>
      </c>
      <c r="D37" s="84">
        <v>1871.22672052711</v>
      </c>
      <c r="E37" s="83">
        <v>1776.6641158010925</v>
      </c>
      <c r="F37" s="22" t="s">
        <v>240</v>
      </c>
      <c r="G37" s="32">
        <v>-8.9098896751093548</v>
      </c>
      <c r="H37" s="33">
        <v>-5.0535086790220731</v>
      </c>
    </row>
    <row r="38" spans="1:8">
      <c r="A38" s="34"/>
      <c r="B38" s="25" t="s">
        <v>241</v>
      </c>
      <c r="C38" s="82">
        <v>1002.35992890844</v>
      </c>
      <c r="D38" s="82">
        <v>986.26931753837505</v>
      </c>
      <c r="E38" s="82">
        <v>928.50377897889302</v>
      </c>
      <c r="F38" s="27"/>
      <c r="G38" s="35">
        <v>-7.3682265022281541</v>
      </c>
      <c r="H38" s="29">
        <v>-5.8569741076056943</v>
      </c>
    </row>
    <row r="39" spans="1:8">
      <c r="A39" s="30" t="s">
        <v>35</v>
      </c>
      <c r="B39" s="31" t="s">
        <v>3</v>
      </c>
      <c r="C39" s="84">
        <v>68.983003011565003</v>
      </c>
      <c r="D39" s="84">
        <v>55.670048815152903</v>
      </c>
      <c r="E39" s="83">
        <v>51.580345609721938</v>
      </c>
      <c r="F39" s="22" t="s">
        <v>240</v>
      </c>
      <c r="G39" s="37">
        <v>-25.227456970705532</v>
      </c>
      <c r="H39" s="33">
        <v>-7.3463258834394622</v>
      </c>
    </row>
    <row r="40" spans="1:8">
      <c r="A40" s="34"/>
      <c r="B40" s="25" t="s">
        <v>241</v>
      </c>
      <c r="C40" s="82">
        <v>43.381993709668599</v>
      </c>
      <c r="D40" s="82">
        <v>37.850455994742099</v>
      </c>
      <c r="E40" s="82">
        <v>34.146290076666901</v>
      </c>
      <c r="F40" s="27"/>
      <c r="G40" s="28">
        <v>-21.289255848431239</v>
      </c>
      <c r="H40" s="29">
        <v>-9.7863178150079762</v>
      </c>
    </row>
    <row r="41" spans="1:8">
      <c r="A41" s="30" t="s">
        <v>36</v>
      </c>
      <c r="B41" s="31" t="s">
        <v>3</v>
      </c>
      <c r="C41" s="84">
        <v>2509.44296733584</v>
      </c>
      <c r="D41" s="84">
        <v>2476.9249229028401</v>
      </c>
      <c r="E41" s="83">
        <v>2558.0342484511802</v>
      </c>
      <c r="F41" s="22" t="s">
        <v>240</v>
      </c>
      <c r="G41" s="23">
        <v>1.9363373365256251</v>
      </c>
      <c r="H41" s="24">
        <v>3.2745976593139545</v>
      </c>
    </row>
    <row r="42" spans="1:8">
      <c r="A42" s="34"/>
      <c r="B42" s="25" t="s">
        <v>241</v>
      </c>
      <c r="C42" s="82">
        <v>1284.4980416585299</v>
      </c>
      <c r="D42" s="82">
        <v>1242.2089133509801</v>
      </c>
      <c r="E42" s="82">
        <v>1291.59440935051</v>
      </c>
      <c r="F42" s="27"/>
      <c r="G42" s="38">
        <v>0.55246232083135283</v>
      </c>
      <c r="H42" s="24">
        <v>3.975619194866951</v>
      </c>
    </row>
    <row r="43" spans="1:8">
      <c r="A43" s="30" t="s">
        <v>18</v>
      </c>
      <c r="B43" s="31" t="s">
        <v>3</v>
      </c>
      <c r="C43" s="84">
        <v>220.266268346825</v>
      </c>
      <c r="D43" s="84">
        <v>221.26991658099499</v>
      </c>
      <c r="E43" s="83">
        <v>185.56753857258741</v>
      </c>
      <c r="F43" s="22" t="s">
        <v>240</v>
      </c>
      <c r="G43" s="37">
        <v>-15.753083772047177</v>
      </c>
      <c r="H43" s="33">
        <v>-16.135215559381692</v>
      </c>
    </row>
    <row r="44" spans="1:8">
      <c r="A44" s="34"/>
      <c r="B44" s="25" t="s">
        <v>241</v>
      </c>
      <c r="C44" s="82">
        <v>116.90087788917199</v>
      </c>
      <c r="D44" s="82">
        <v>120.847808481615</v>
      </c>
      <c r="E44" s="82">
        <v>100.37597523362</v>
      </c>
      <c r="F44" s="27"/>
      <c r="G44" s="28">
        <v>-14.135824258923407</v>
      </c>
      <c r="H44" s="29">
        <v>-16.940177488704279</v>
      </c>
    </row>
    <row r="45" spans="1:8">
      <c r="A45" s="30" t="s">
        <v>37</v>
      </c>
      <c r="B45" s="31" t="s">
        <v>3</v>
      </c>
      <c r="C45" s="84">
        <v>252.81820340427001</v>
      </c>
      <c r="D45" s="84">
        <v>192.079646086807</v>
      </c>
      <c r="E45" s="83">
        <v>193.73888961015069</v>
      </c>
      <c r="F45" s="22" t="s">
        <v>240</v>
      </c>
      <c r="G45" s="37">
        <v>-23.368299038043673</v>
      </c>
      <c r="H45" s="33">
        <v>0.86383099779028782</v>
      </c>
    </row>
    <row r="46" spans="1:8">
      <c r="A46" s="34"/>
      <c r="B46" s="25" t="s">
        <v>241</v>
      </c>
      <c r="C46" s="82">
        <v>97.783841836885301</v>
      </c>
      <c r="D46" s="82">
        <v>87.915349452768496</v>
      </c>
      <c r="E46" s="82">
        <v>83.566612255538999</v>
      </c>
      <c r="F46" s="27"/>
      <c r="G46" s="28">
        <v>-14.539446716628575</v>
      </c>
      <c r="H46" s="29">
        <v>-4.946505046386477</v>
      </c>
    </row>
    <row r="47" spans="1:8">
      <c r="A47" s="30" t="s">
        <v>38</v>
      </c>
      <c r="B47" s="31" t="s">
        <v>3</v>
      </c>
      <c r="C47" s="84">
        <v>87.001213091010001</v>
      </c>
      <c r="D47" s="84">
        <v>79.424079147532197</v>
      </c>
      <c r="E47" s="83">
        <v>73.464779791469098</v>
      </c>
      <c r="F47" s="22" t="s">
        <v>240</v>
      </c>
      <c r="G47" s="23">
        <v>-15.558901788393172</v>
      </c>
      <c r="H47" s="24">
        <v>-7.5031393753946531</v>
      </c>
    </row>
    <row r="48" spans="1:8">
      <c r="A48" s="30"/>
      <c r="B48" s="25" t="s">
        <v>241</v>
      </c>
      <c r="C48" s="82">
        <v>43.884233837451902</v>
      </c>
      <c r="D48" s="82">
        <v>43.648797405282401</v>
      </c>
      <c r="E48" s="82">
        <v>39.203868931373101</v>
      </c>
      <c r="F48" s="27"/>
      <c r="G48" s="38">
        <v>-10.66525377522818</v>
      </c>
      <c r="H48" s="24">
        <v>-10.183392757967198</v>
      </c>
    </row>
    <row r="49" spans="1:9">
      <c r="A49" s="39" t="s">
        <v>39</v>
      </c>
      <c r="B49" s="31" t="s">
        <v>3</v>
      </c>
      <c r="C49" s="84">
        <v>1409.4884598969199</v>
      </c>
      <c r="D49" s="84">
        <v>1413.4321085215299</v>
      </c>
      <c r="E49" s="83">
        <v>1458.3500171688511</v>
      </c>
      <c r="F49" s="22" t="s">
        <v>240</v>
      </c>
      <c r="G49" s="37">
        <v>3.4666163407612913</v>
      </c>
      <c r="H49" s="33">
        <v>3.1779318140937107</v>
      </c>
    </row>
    <row r="50" spans="1:9">
      <c r="A50" s="34"/>
      <c r="B50" s="25" t="s">
        <v>241</v>
      </c>
      <c r="C50" s="82">
        <v>718.64798134925502</v>
      </c>
      <c r="D50" s="82">
        <v>747.48192637282796</v>
      </c>
      <c r="E50" s="82">
        <v>761.78507246875495</v>
      </c>
      <c r="F50" s="27"/>
      <c r="G50" s="28">
        <v>6.0025342363740464</v>
      </c>
      <c r="H50" s="29">
        <v>1.9135106269837507</v>
      </c>
    </row>
    <row r="51" spans="1:9">
      <c r="A51" s="39" t="s">
        <v>40</v>
      </c>
      <c r="B51" s="31" t="s">
        <v>3</v>
      </c>
      <c r="C51" s="84">
        <v>474.30663366213201</v>
      </c>
      <c r="D51" s="84">
        <v>516.95530979923205</v>
      </c>
      <c r="E51" s="83">
        <v>537.88597071854304</v>
      </c>
      <c r="F51" s="22" t="s">
        <v>240</v>
      </c>
      <c r="G51" s="23">
        <v>13.404690667198466</v>
      </c>
      <c r="H51" s="24">
        <v>4.048833723642332</v>
      </c>
    </row>
    <row r="52" spans="1:9">
      <c r="A52" s="34"/>
      <c r="B52" s="25" t="s">
        <v>241</v>
      </c>
      <c r="C52" s="82">
        <v>235.16199432830999</v>
      </c>
      <c r="D52" s="82">
        <v>263.03172446662302</v>
      </c>
      <c r="E52" s="82">
        <v>271.30876662388903</v>
      </c>
      <c r="F52" s="27"/>
      <c r="G52" s="38">
        <v>15.371009417922551</v>
      </c>
      <c r="H52" s="24">
        <v>3.1467847363470014</v>
      </c>
    </row>
    <row r="53" spans="1:9">
      <c r="A53" s="30" t="s">
        <v>41</v>
      </c>
      <c r="B53" s="31" t="s">
        <v>3</v>
      </c>
      <c r="C53" s="84">
        <v>5004.7238684864296</v>
      </c>
      <c r="D53" s="84">
        <v>5163.9192047644301</v>
      </c>
      <c r="E53" s="83">
        <v>5428.3570737832415</v>
      </c>
      <c r="F53" s="22" t="s">
        <v>240</v>
      </c>
      <c r="G53" s="37">
        <v>8.4646669112821797</v>
      </c>
      <c r="H53" s="33">
        <v>5.1208754152239919</v>
      </c>
    </row>
    <row r="54" spans="1:9">
      <c r="A54" s="34"/>
      <c r="B54" s="25" t="s">
        <v>241</v>
      </c>
      <c r="C54" s="82">
        <v>2575.3517306140002</v>
      </c>
      <c r="D54" s="82">
        <v>2727.8372537179598</v>
      </c>
      <c r="E54" s="82">
        <v>2842.3659101645899</v>
      </c>
      <c r="F54" s="27"/>
      <c r="G54" s="28">
        <v>10.368066481036749</v>
      </c>
      <c r="H54" s="29">
        <v>4.1985150063674297</v>
      </c>
    </row>
    <row r="55" spans="1:9">
      <c r="A55" s="30" t="s">
        <v>24</v>
      </c>
      <c r="B55" s="31" t="s">
        <v>3</v>
      </c>
      <c r="C55" s="84">
        <v>602.93735527061006</v>
      </c>
      <c r="D55" s="84">
        <v>633.07374195123202</v>
      </c>
      <c r="E55" s="83">
        <v>643.31182286344654</v>
      </c>
      <c r="F55" s="22" t="s">
        <v>240</v>
      </c>
      <c r="G55" s="23">
        <v>6.696295600181486</v>
      </c>
      <c r="H55" s="24">
        <v>1.6172019519652139</v>
      </c>
    </row>
    <row r="56" spans="1:9" ht="13.5" thickBot="1">
      <c r="A56" s="56"/>
      <c r="B56" s="42" t="s">
        <v>241</v>
      </c>
      <c r="C56" s="86">
        <v>328.20797074962701</v>
      </c>
      <c r="D56" s="86">
        <v>309.90921864098698</v>
      </c>
      <c r="E56" s="86">
        <v>325.85938952564999</v>
      </c>
      <c r="F56" s="44"/>
      <c r="G56" s="57">
        <v>-0.71557714415432372</v>
      </c>
      <c r="H56" s="46">
        <v>5.146723596867389</v>
      </c>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242</v>
      </c>
      <c r="H61" s="193">
        <v>12</v>
      </c>
    </row>
    <row r="62" spans="1:9" ht="12.75" customHeight="1">
      <c r="A62" s="54" t="s">
        <v>243</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148</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17</v>
      </c>
      <c r="B7" s="19" t="s">
        <v>3</v>
      </c>
      <c r="C7" s="20">
        <v>279819</v>
      </c>
      <c r="D7" s="20">
        <v>296649</v>
      </c>
      <c r="E7" s="21">
        <v>316629.01774487662</v>
      </c>
      <c r="F7" s="22" t="s">
        <v>240</v>
      </c>
      <c r="G7" s="23">
        <v>13.154938637074906</v>
      </c>
      <c r="H7" s="24">
        <v>6.7352385293315109</v>
      </c>
    </row>
    <row r="8" spans="1:8">
      <c r="A8" s="199"/>
      <c r="B8" s="25" t="s">
        <v>241</v>
      </c>
      <c r="C8" s="26">
        <v>123803</v>
      </c>
      <c r="D8" s="26">
        <v>133279</v>
      </c>
      <c r="E8" s="26">
        <v>141526.10151903599</v>
      </c>
      <c r="F8" s="27"/>
      <c r="G8" s="28">
        <v>14.315567085640879</v>
      </c>
      <c r="H8" s="29">
        <v>6.1878476872095263</v>
      </c>
    </row>
    <row r="9" spans="1:8">
      <c r="A9" s="30" t="s">
        <v>18</v>
      </c>
      <c r="B9" s="31" t="s">
        <v>3</v>
      </c>
      <c r="C9" s="20">
        <v>25075</v>
      </c>
      <c r="D9" s="20">
        <v>38637</v>
      </c>
      <c r="E9" s="21">
        <v>40459.845598583197</v>
      </c>
      <c r="F9" s="22" t="s">
        <v>240</v>
      </c>
      <c r="G9" s="32">
        <v>61.355316444997783</v>
      </c>
      <c r="H9" s="33">
        <v>4.7178756077935589</v>
      </c>
    </row>
    <row r="10" spans="1:8">
      <c r="A10" s="34"/>
      <c r="B10" s="25" t="s">
        <v>241</v>
      </c>
      <c r="C10" s="26">
        <v>9125</v>
      </c>
      <c r="D10" s="26">
        <v>10621</v>
      </c>
      <c r="E10" s="26">
        <v>12109.458539130401</v>
      </c>
      <c r="F10" s="27"/>
      <c r="G10" s="35">
        <v>32.706394949374271</v>
      </c>
      <c r="H10" s="29">
        <v>14.014297515586122</v>
      </c>
    </row>
    <row r="11" spans="1:8">
      <c r="A11" s="30" t="s">
        <v>19</v>
      </c>
      <c r="B11" s="31" t="s">
        <v>3</v>
      </c>
      <c r="C11" s="20">
        <v>63879</v>
      </c>
      <c r="D11" s="20">
        <v>59334</v>
      </c>
      <c r="E11" s="21">
        <v>54707.761529180731</v>
      </c>
      <c r="F11" s="22" t="s">
        <v>240</v>
      </c>
      <c r="G11" s="37">
        <v>-14.357204199845441</v>
      </c>
      <c r="H11" s="33">
        <v>-7.7969435244872614</v>
      </c>
    </row>
    <row r="12" spans="1:8">
      <c r="A12" s="34"/>
      <c r="B12" s="25" t="s">
        <v>241</v>
      </c>
      <c r="C12" s="26">
        <v>33175</v>
      </c>
      <c r="D12" s="26">
        <v>27318</v>
      </c>
      <c r="E12" s="26">
        <v>26178.1951304348</v>
      </c>
      <c r="F12" s="27"/>
      <c r="G12" s="28">
        <v>-21.090594934635121</v>
      </c>
      <c r="H12" s="29">
        <v>-4.1723584067838004</v>
      </c>
    </row>
    <row r="13" spans="1:8">
      <c r="A13" s="30" t="s">
        <v>20</v>
      </c>
      <c r="B13" s="31" t="s">
        <v>3</v>
      </c>
      <c r="C13" s="20">
        <v>35442</v>
      </c>
      <c r="D13" s="20">
        <v>37089</v>
      </c>
      <c r="E13" s="21">
        <v>34670.649734155479</v>
      </c>
      <c r="F13" s="22" t="s">
        <v>240</v>
      </c>
      <c r="G13" s="23">
        <v>-2.1763734152827681</v>
      </c>
      <c r="H13" s="24">
        <v>-6.5203975999474864</v>
      </c>
    </row>
    <row r="14" spans="1:8">
      <c r="A14" s="34"/>
      <c r="B14" s="25" t="s">
        <v>241</v>
      </c>
      <c r="C14" s="26">
        <v>13944</v>
      </c>
      <c r="D14" s="26">
        <v>17597</v>
      </c>
      <c r="E14" s="26">
        <v>15392.9500621118</v>
      </c>
      <c r="F14" s="27"/>
      <c r="G14" s="38">
        <v>10.391208133331901</v>
      </c>
      <c r="H14" s="24">
        <v>-12.525145978792978</v>
      </c>
    </row>
    <row r="15" spans="1:8">
      <c r="A15" s="30" t="s">
        <v>21</v>
      </c>
      <c r="B15" s="31" t="s">
        <v>3</v>
      </c>
      <c r="C15" s="20">
        <v>4581</v>
      </c>
      <c r="D15" s="20">
        <v>4933</v>
      </c>
      <c r="E15" s="21">
        <v>5053.326143177117</v>
      </c>
      <c r="F15" s="22" t="s">
        <v>240</v>
      </c>
      <c r="G15" s="37">
        <v>10.310546674898859</v>
      </c>
      <c r="H15" s="33">
        <v>2.4392082541479141</v>
      </c>
    </row>
    <row r="16" spans="1:8">
      <c r="A16" s="34"/>
      <c r="B16" s="25" t="s">
        <v>241</v>
      </c>
      <c r="C16" s="26">
        <v>2141</v>
      </c>
      <c r="D16" s="26">
        <v>2414</v>
      </c>
      <c r="E16" s="26">
        <v>2434.6937681159402</v>
      </c>
      <c r="F16" s="27"/>
      <c r="G16" s="28">
        <v>13.717597763472213</v>
      </c>
      <c r="H16" s="29">
        <v>0.8572397728227088</v>
      </c>
    </row>
    <row r="17" spans="1:8">
      <c r="A17" s="30" t="s">
        <v>22</v>
      </c>
      <c r="B17" s="31" t="s">
        <v>3</v>
      </c>
      <c r="C17" s="20">
        <v>6256</v>
      </c>
      <c r="D17" s="20">
        <v>6603</v>
      </c>
      <c r="E17" s="21">
        <v>7182.6089700420725</v>
      </c>
      <c r="F17" s="22" t="s">
        <v>240</v>
      </c>
      <c r="G17" s="37">
        <v>14.811524457194253</v>
      </c>
      <c r="H17" s="33">
        <v>8.7779641078611519</v>
      </c>
    </row>
    <row r="18" spans="1:8">
      <c r="A18" s="34"/>
      <c r="B18" s="25" t="s">
        <v>241</v>
      </c>
      <c r="C18" s="26">
        <v>2171</v>
      </c>
      <c r="D18" s="26">
        <v>2418</v>
      </c>
      <c r="E18" s="26">
        <v>2582.6937681159402</v>
      </c>
      <c r="F18" s="27"/>
      <c r="G18" s="28">
        <v>18.963324187744817</v>
      </c>
      <c r="H18" s="29">
        <v>6.8111566631902605</v>
      </c>
    </row>
    <row r="19" spans="1:8">
      <c r="A19" s="30" t="s">
        <v>190</v>
      </c>
      <c r="B19" s="31" t="s">
        <v>3</v>
      </c>
      <c r="C19" s="20">
        <v>90816</v>
      </c>
      <c r="D19" s="20">
        <v>100920</v>
      </c>
      <c r="E19" s="21">
        <v>113579.38575962768</v>
      </c>
      <c r="F19" s="22" t="s">
        <v>240</v>
      </c>
      <c r="G19" s="23">
        <v>25.065391296277824</v>
      </c>
      <c r="H19" s="24">
        <v>12.543981133202209</v>
      </c>
    </row>
    <row r="20" spans="1:8">
      <c r="A20" s="30"/>
      <c r="B20" s="25" t="s">
        <v>241</v>
      </c>
      <c r="C20" s="26">
        <v>40880</v>
      </c>
      <c r="D20" s="26">
        <v>49221</v>
      </c>
      <c r="E20" s="26">
        <v>53895.3751552795</v>
      </c>
      <c r="F20" s="27"/>
      <c r="G20" s="38">
        <v>31.83800184755259</v>
      </c>
      <c r="H20" s="24">
        <v>9.4967090373610858</v>
      </c>
    </row>
    <row r="21" spans="1:8">
      <c r="A21" s="39" t="s">
        <v>12</v>
      </c>
      <c r="B21" s="31" t="s">
        <v>3</v>
      </c>
      <c r="C21" s="20">
        <v>1983</v>
      </c>
      <c r="D21" s="20">
        <v>2013</v>
      </c>
      <c r="E21" s="21">
        <v>1975.4848730461242</v>
      </c>
      <c r="F21" s="22" t="s">
        <v>240</v>
      </c>
      <c r="G21" s="37">
        <v>-0.37897765778495796</v>
      </c>
      <c r="H21" s="33">
        <v>-1.8636426703366027</v>
      </c>
    </row>
    <row r="22" spans="1:8">
      <c r="A22" s="34"/>
      <c r="B22" s="25" t="s">
        <v>241</v>
      </c>
      <c r="C22" s="26">
        <v>857</v>
      </c>
      <c r="D22" s="26">
        <v>954</v>
      </c>
      <c r="E22" s="26">
        <v>907.01626086956503</v>
      </c>
      <c r="F22" s="27"/>
      <c r="G22" s="28">
        <v>5.8362031353051265</v>
      </c>
      <c r="H22" s="29">
        <v>-4.9249202442804005</v>
      </c>
    </row>
    <row r="23" spans="1:8">
      <c r="A23" s="39" t="s">
        <v>23</v>
      </c>
      <c r="B23" s="31" t="s">
        <v>3</v>
      </c>
      <c r="C23" s="20">
        <v>11611</v>
      </c>
      <c r="D23" s="20">
        <v>11293</v>
      </c>
      <c r="E23" s="21">
        <v>11188.043414410497</v>
      </c>
      <c r="F23" s="22" t="s">
        <v>240</v>
      </c>
      <c r="G23" s="23">
        <v>-3.6427231555378796</v>
      </c>
      <c r="H23" s="24">
        <v>-0.92939507296115664</v>
      </c>
    </row>
    <row r="24" spans="1:8">
      <c r="A24" s="34"/>
      <c r="B24" s="25" t="s">
        <v>241</v>
      </c>
      <c r="C24" s="26">
        <v>5490</v>
      </c>
      <c r="D24" s="26">
        <v>5805</v>
      </c>
      <c r="E24" s="26">
        <v>5588.6937681159397</v>
      </c>
      <c r="F24" s="27"/>
      <c r="G24" s="28">
        <v>1.7977006942793992</v>
      </c>
      <c r="H24" s="29">
        <v>-3.7262055449450457</v>
      </c>
    </row>
    <row r="25" spans="1:8">
      <c r="A25" s="30" t="s">
        <v>24</v>
      </c>
      <c r="B25" s="31" t="s">
        <v>3</v>
      </c>
      <c r="C25" s="20">
        <v>44996</v>
      </c>
      <c r="D25" s="20">
        <v>41291</v>
      </c>
      <c r="E25" s="21">
        <v>56686.403399201132</v>
      </c>
      <c r="F25" s="22" t="s">
        <v>240</v>
      </c>
      <c r="G25" s="23">
        <v>25.980983641215062</v>
      </c>
      <c r="H25" s="24">
        <v>37.285130898261457</v>
      </c>
    </row>
    <row r="26" spans="1:8" ht="13.5" thickBot="1">
      <c r="A26" s="41"/>
      <c r="B26" s="42" t="s">
        <v>241</v>
      </c>
      <c r="C26" s="43">
        <v>18074</v>
      </c>
      <c r="D26" s="43">
        <v>19351</v>
      </c>
      <c r="E26" s="43">
        <v>25167.387536231901</v>
      </c>
      <c r="F26" s="44"/>
      <c r="G26" s="45">
        <v>39.246362378178048</v>
      </c>
      <c r="H26" s="46">
        <v>30.057296967763421</v>
      </c>
    </row>
    <row r="31" spans="1:8">
      <c r="A31" s="47"/>
      <c r="B31" s="48"/>
      <c r="C31" s="49"/>
      <c r="D31" s="55"/>
      <c r="E31" s="49"/>
      <c r="F31" s="49"/>
      <c r="G31" s="50"/>
      <c r="H31" s="51"/>
    </row>
    <row r="32" spans="1:8" ht="16.5" thickBot="1">
      <c r="A32" s="4" t="s">
        <v>25</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c r="A35" s="198" t="s">
        <v>17</v>
      </c>
      <c r="B35" s="19" t="s">
        <v>3</v>
      </c>
      <c r="C35" s="80">
        <v>6543.1428776511902</v>
      </c>
      <c r="D35" s="80">
        <v>6807.4207896282796</v>
      </c>
      <c r="E35" s="83">
        <v>6560.2733514968631</v>
      </c>
      <c r="F35" s="22" t="s">
        <v>240</v>
      </c>
      <c r="G35" s="23">
        <v>0.26180803577106815</v>
      </c>
      <c r="H35" s="24">
        <v>-3.6305591466883982</v>
      </c>
    </row>
    <row r="36" spans="1:8">
      <c r="A36" s="199"/>
      <c r="B36" s="25" t="s">
        <v>241</v>
      </c>
      <c r="C36" s="82">
        <v>3359.06360127894</v>
      </c>
      <c r="D36" s="82">
        <v>3399.6073315621202</v>
      </c>
      <c r="E36" s="82">
        <v>3306.1813925332299</v>
      </c>
      <c r="F36" s="27"/>
      <c r="G36" s="28">
        <v>-1.5743140060097573</v>
      </c>
      <c r="H36" s="29">
        <v>-2.7481391207013672</v>
      </c>
    </row>
    <row r="37" spans="1:8">
      <c r="A37" s="30" t="s">
        <v>18</v>
      </c>
      <c r="B37" s="31" t="s">
        <v>3</v>
      </c>
      <c r="C37" s="80">
        <v>2471.8676773306302</v>
      </c>
      <c r="D37" s="80">
        <v>2830.8001216907901</v>
      </c>
      <c r="E37" s="83">
        <v>2648.2741158306017</v>
      </c>
      <c r="F37" s="22" t="s">
        <v>240</v>
      </c>
      <c r="G37" s="32">
        <v>7.1365647974519675</v>
      </c>
      <c r="H37" s="33">
        <v>-6.44785919223321</v>
      </c>
    </row>
    <row r="38" spans="1:8">
      <c r="A38" s="34"/>
      <c r="B38" s="25" t="s">
        <v>241</v>
      </c>
      <c r="C38" s="82">
        <v>1205.12580484</v>
      </c>
      <c r="D38" s="82">
        <v>1508.5101181831101</v>
      </c>
      <c r="E38" s="82">
        <v>1368.7973647332301</v>
      </c>
      <c r="F38" s="27"/>
      <c r="G38" s="35">
        <v>13.581284147754189</v>
      </c>
      <c r="H38" s="29">
        <v>-9.2616384713517022</v>
      </c>
    </row>
    <row r="39" spans="1:8">
      <c r="A39" s="30" t="s">
        <v>19</v>
      </c>
      <c r="B39" s="31" t="s">
        <v>3</v>
      </c>
      <c r="C39" s="80">
        <v>2295.5718579219401</v>
      </c>
      <c r="D39" s="80">
        <v>2120.9915096398299</v>
      </c>
      <c r="E39" s="83">
        <v>1947.8746020585904</v>
      </c>
      <c r="F39" s="22" t="s">
        <v>240</v>
      </c>
      <c r="G39" s="37">
        <v>-15.146433106132505</v>
      </c>
      <c r="H39" s="33">
        <v>-8.1620745200737304</v>
      </c>
    </row>
    <row r="40" spans="1:8">
      <c r="A40" s="34"/>
      <c r="B40" s="25" t="s">
        <v>241</v>
      </c>
      <c r="C40" s="82">
        <v>1255.51298684018</v>
      </c>
      <c r="D40" s="82">
        <v>931.21095586831404</v>
      </c>
      <c r="E40" s="82">
        <v>915.39273334025404</v>
      </c>
      <c r="F40" s="27"/>
      <c r="G40" s="28">
        <v>-27.090142202027366</v>
      </c>
      <c r="H40" s="29">
        <v>-1.6986722963659844</v>
      </c>
    </row>
    <row r="41" spans="1:8">
      <c r="A41" s="30" t="s">
        <v>20</v>
      </c>
      <c r="B41" s="31" t="s">
        <v>3</v>
      </c>
      <c r="C41" s="80">
        <v>498.343222900304</v>
      </c>
      <c r="D41" s="80">
        <v>485.46638707899598</v>
      </c>
      <c r="E41" s="83">
        <v>467.57195527164527</v>
      </c>
      <c r="F41" s="22" t="s">
        <v>240</v>
      </c>
      <c r="G41" s="23">
        <v>-6.1747137744892484</v>
      </c>
      <c r="H41" s="24">
        <v>-3.6860289988396033</v>
      </c>
    </row>
    <row r="42" spans="1:8">
      <c r="A42" s="34"/>
      <c r="B42" s="25" t="s">
        <v>241</v>
      </c>
      <c r="C42" s="82">
        <v>240.65250109529501</v>
      </c>
      <c r="D42" s="82">
        <v>241.96469820718701</v>
      </c>
      <c r="E42" s="82">
        <v>230.576947804696</v>
      </c>
      <c r="F42" s="27"/>
      <c r="G42" s="38">
        <v>-4.1867644195433513</v>
      </c>
      <c r="H42" s="24">
        <v>-4.7063685268418851</v>
      </c>
    </row>
    <row r="43" spans="1:8">
      <c r="A43" s="30" t="s">
        <v>21</v>
      </c>
      <c r="B43" s="31" t="s">
        <v>3</v>
      </c>
      <c r="C43" s="80">
        <v>32.795510352263399</v>
      </c>
      <c r="D43" s="80">
        <v>39.793208067793401</v>
      </c>
      <c r="E43" s="83">
        <v>43.190082251473683</v>
      </c>
      <c r="F43" s="22" t="s">
        <v>240</v>
      </c>
      <c r="G43" s="37">
        <v>31.69510639584513</v>
      </c>
      <c r="H43" s="33">
        <v>8.5363164937424045</v>
      </c>
    </row>
    <row r="44" spans="1:8">
      <c r="A44" s="34"/>
      <c r="B44" s="25" t="s">
        <v>241</v>
      </c>
      <c r="C44" s="82">
        <v>16.673634079382001</v>
      </c>
      <c r="D44" s="82">
        <v>17.359642567000801</v>
      </c>
      <c r="E44" s="82">
        <v>19.777267222921299</v>
      </c>
      <c r="F44" s="27"/>
      <c r="G44" s="28">
        <v>18.614017368757871</v>
      </c>
      <c r="H44" s="29">
        <v>13.926696051427911</v>
      </c>
    </row>
    <row r="45" spans="1:8">
      <c r="A45" s="30" t="s">
        <v>22</v>
      </c>
      <c r="B45" s="31" t="s">
        <v>3</v>
      </c>
      <c r="C45" s="80">
        <v>31.024649797537599</v>
      </c>
      <c r="D45" s="80">
        <v>34.833901992794701</v>
      </c>
      <c r="E45" s="83">
        <v>35.294040163998226</v>
      </c>
      <c r="F45" s="22" t="s">
        <v>240</v>
      </c>
      <c r="G45" s="37">
        <v>13.761284637609307</v>
      </c>
      <c r="H45" s="33">
        <v>1.3209492617241239</v>
      </c>
    </row>
    <row r="46" spans="1:8">
      <c r="A46" s="34"/>
      <c r="B46" s="25" t="s">
        <v>241</v>
      </c>
      <c r="C46" s="82">
        <v>12.4747210483345</v>
      </c>
      <c r="D46" s="82">
        <v>13.5456290699893</v>
      </c>
      <c r="E46" s="82">
        <v>13.876723696386501</v>
      </c>
      <c r="F46" s="27"/>
      <c r="G46" s="28">
        <v>11.238749488824709</v>
      </c>
      <c r="H46" s="29">
        <v>2.4442912520818254</v>
      </c>
    </row>
    <row r="47" spans="1:8">
      <c r="A47" s="30" t="s">
        <v>190</v>
      </c>
      <c r="B47" s="31" t="s">
        <v>3</v>
      </c>
      <c r="C47" s="80">
        <v>536.53297866271998</v>
      </c>
      <c r="D47" s="80">
        <v>637.97423078518295</v>
      </c>
      <c r="E47" s="83">
        <v>709.95100467721204</v>
      </c>
      <c r="F47" s="22" t="s">
        <v>240</v>
      </c>
      <c r="G47" s="23">
        <v>32.321969554737763</v>
      </c>
      <c r="H47" s="24">
        <v>11.282081692146733</v>
      </c>
    </row>
    <row r="48" spans="1:8">
      <c r="A48" s="30"/>
      <c r="B48" s="25" t="s">
        <v>241</v>
      </c>
      <c r="C48" s="82">
        <v>292.79586497173301</v>
      </c>
      <c r="D48" s="82">
        <v>328.92480925428998</v>
      </c>
      <c r="E48" s="82">
        <v>372.89976166925101</v>
      </c>
      <c r="F48" s="27"/>
      <c r="G48" s="38">
        <v>27.358274579885659</v>
      </c>
      <c r="H48" s="24">
        <v>13.369302399128017</v>
      </c>
    </row>
    <row r="49" spans="1:8">
      <c r="A49" s="39" t="s">
        <v>12</v>
      </c>
      <c r="B49" s="31" t="s">
        <v>3</v>
      </c>
      <c r="C49" s="80">
        <v>18.538431015465601</v>
      </c>
      <c r="D49" s="80">
        <v>24.998838827829498</v>
      </c>
      <c r="E49" s="83">
        <v>20.65659642341495</v>
      </c>
      <c r="F49" s="22" t="s">
        <v>240</v>
      </c>
      <c r="G49" s="37">
        <v>11.425807319844267</v>
      </c>
      <c r="H49" s="33">
        <v>-17.369776389696256</v>
      </c>
    </row>
    <row r="50" spans="1:8">
      <c r="A50" s="34"/>
      <c r="B50" s="25" t="s">
        <v>241</v>
      </c>
      <c r="C50" s="82">
        <v>11.1598624350923</v>
      </c>
      <c r="D50" s="82">
        <v>11.598342719217699</v>
      </c>
      <c r="E50" s="82">
        <v>10.3768433177951</v>
      </c>
      <c r="F50" s="27"/>
      <c r="G50" s="28">
        <v>-7.0163868224306185</v>
      </c>
      <c r="H50" s="29">
        <v>-10.531671903423373</v>
      </c>
    </row>
    <row r="51" spans="1:8">
      <c r="A51" s="39" t="s">
        <v>23</v>
      </c>
      <c r="B51" s="31" t="s">
        <v>3</v>
      </c>
      <c r="C51" s="80">
        <v>286.34974704564701</v>
      </c>
      <c r="D51" s="80">
        <v>272.014757054965</v>
      </c>
      <c r="E51" s="83">
        <v>261.76019839275597</v>
      </c>
      <c r="F51" s="22" t="s">
        <v>240</v>
      </c>
      <c r="G51" s="23">
        <v>-8.5872430154342823</v>
      </c>
      <c r="H51" s="24">
        <v>-3.7698538025041586</v>
      </c>
    </row>
    <row r="52" spans="1:8">
      <c r="A52" s="34"/>
      <c r="B52" s="25" t="s">
        <v>241</v>
      </c>
      <c r="C52" s="82">
        <v>137.27199834816699</v>
      </c>
      <c r="D52" s="82">
        <v>141.737333113831</v>
      </c>
      <c r="E52" s="82">
        <v>132.55255183179401</v>
      </c>
      <c r="F52" s="27"/>
      <c r="G52" s="28">
        <v>-3.4380256521092605</v>
      </c>
      <c r="H52" s="29">
        <v>-6.4801425850594967</v>
      </c>
    </row>
    <row r="53" spans="1:8">
      <c r="A53" s="30" t="s">
        <v>24</v>
      </c>
      <c r="B53" s="31" t="s">
        <v>3</v>
      </c>
      <c r="C53" s="80">
        <v>372.11880262467503</v>
      </c>
      <c r="D53" s="80">
        <v>360.54683449010901</v>
      </c>
      <c r="E53" s="83">
        <v>444.05449929011166</v>
      </c>
      <c r="F53" s="22" t="s">
        <v>240</v>
      </c>
      <c r="G53" s="23">
        <v>19.331379161184742</v>
      </c>
      <c r="H53" s="24">
        <v>23.161391755969944</v>
      </c>
    </row>
    <row r="54" spans="1:8" ht="13.5" thickBot="1">
      <c r="A54" s="41"/>
      <c r="B54" s="42" t="s">
        <v>241</v>
      </c>
      <c r="C54" s="86">
        <v>187.39622762076101</v>
      </c>
      <c r="D54" s="86">
        <v>204.75580257918199</v>
      </c>
      <c r="E54" s="86">
        <v>241.88355891690099</v>
      </c>
      <c r="F54" s="44"/>
      <c r="G54" s="45">
        <v>29.07600221622792</v>
      </c>
      <c r="H54" s="46">
        <v>18.132700450997547</v>
      </c>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G61" s="53"/>
      <c r="H61" s="201">
        <v>13</v>
      </c>
    </row>
    <row r="62" spans="1:8"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149</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42</v>
      </c>
      <c r="B7" s="19" t="s">
        <v>3</v>
      </c>
      <c r="C7" s="20">
        <v>111027</v>
      </c>
      <c r="D7" s="20">
        <v>122672</v>
      </c>
      <c r="E7" s="21">
        <v>125955.11880384661</v>
      </c>
      <c r="F7" s="22" t="s">
        <v>240</v>
      </c>
      <c r="G7" s="23">
        <v>13.445485155724839</v>
      </c>
      <c r="H7" s="24">
        <v>2.6763391840408701</v>
      </c>
    </row>
    <row r="8" spans="1:8">
      <c r="A8" s="199"/>
      <c r="B8" s="25" t="s">
        <v>241</v>
      </c>
      <c r="C8" s="26">
        <v>51497</v>
      </c>
      <c r="D8" s="26">
        <v>53178</v>
      </c>
      <c r="E8" s="26">
        <v>55817.7522454176</v>
      </c>
      <c r="F8" s="27"/>
      <c r="G8" s="28">
        <v>8.3902989405549846</v>
      </c>
      <c r="H8" s="29">
        <v>4.96399309003273</v>
      </c>
    </row>
    <row r="9" spans="1:8">
      <c r="A9" s="30" t="s">
        <v>18</v>
      </c>
      <c r="B9" s="31" t="s">
        <v>3</v>
      </c>
      <c r="C9" s="20">
        <v>11884</v>
      </c>
      <c r="D9" s="20">
        <v>18373</v>
      </c>
      <c r="E9" s="21">
        <v>20005.716750307849</v>
      </c>
      <c r="F9" s="22" t="s">
        <v>240</v>
      </c>
      <c r="G9" s="32">
        <v>68.341608467753701</v>
      </c>
      <c r="H9" s="33">
        <v>8.8865005731663302</v>
      </c>
    </row>
    <row r="10" spans="1:8">
      <c r="A10" s="34"/>
      <c r="B10" s="25" t="s">
        <v>241</v>
      </c>
      <c r="C10" s="26">
        <v>3983</v>
      </c>
      <c r="D10" s="26">
        <v>4497</v>
      </c>
      <c r="E10" s="26">
        <v>5380.3367565217404</v>
      </c>
      <c r="F10" s="27"/>
      <c r="G10" s="35">
        <v>35.082519621434614</v>
      </c>
      <c r="H10" s="29">
        <v>19.642800901083831</v>
      </c>
    </row>
    <row r="11" spans="1:8">
      <c r="A11" s="30" t="s">
        <v>19</v>
      </c>
      <c r="B11" s="31" t="s">
        <v>3</v>
      </c>
      <c r="C11" s="20">
        <v>6517</v>
      </c>
      <c r="D11" s="20">
        <v>6360</v>
      </c>
      <c r="E11" s="21">
        <v>5473.2137831204227</v>
      </c>
      <c r="F11" s="22" t="s">
        <v>240</v>
      </c>
      <c r="G11" s="37">
        <v>-16.01636054748468</v>
      </c>
      <c r="H11" s="33">
        <v>-13.943179510685184</v>
      </c>
    </row>
    <row r="12" spans="1:8">
      <c r="A12" s="34"/>
      <c r="B12" s="25" t="s">
        <v>241</v>
      </c>
      <c r="C12" s="26">
        <v>3105</v>
      </c>
      <c r="D12" s="26">
        <v>2623</v>
      </c>
      <c r="E12" s="26">
        <v>2363.1225217391302</v>
      </c>
      <c r="F12" s="27"/>
      <c r="G12" s="28">
        <v>-23.892994468949098</v>
      </c>
      <c r="H12" s="29">
        <v>-9.9076430903877224</v>
      </c>
    </row>
    <row r="13" spans="1:8">
      <c r="A13" s="30" t="s">
        <v>20</v>
      </c>
      <c r="B13" s="31" t="s">
        <v>3</v>
      </c>
      <c r="C13" s="20">
        <v>24665</v>
      </c>
      <c r="D13" s="20">
        <v>25617</v>
      </c>
      <c r="E13" s="21">
        <v>24096.794866274762</v>
      </c>
      <c r="F13" s="22" t="s">
        <v>240</v>
      </c>
      <c r="G13" s="23">
        <v>-2.3036899806415363</v>
      </c>
      <c r="H13" s="24">
        <v>-5.9343605173331753</v>
      </c>
    </row>
    <row r="14" spans="1:8">
      <c r="A14" s="34"/>
      <c r="B14" s="25" t="s">
        <v>241</v>
      </c>
      <c r="C14" s="26">
        <v>9938</v>
      </c>
      <c r="D14" s="26">
        <v>11993</v>
      </c>
      <c r="E14" s="26">
        <v>10703.534534161499</v>
      </c>
      <c r="F14" s="27"/>
      <c r="G14" s="38">
        <v>7.703104590073437</v>
      </c>
      <c r="H14" s="24">
        <v>-10.751817442162107</v>
      </c>
    </row>
    <row r="15" spans="1:8">
      <c r="A15" s="30" t="s">
        <v>21</v>
      </c>
      <c r="B15" s="31" t="s">
        <v>3</v>
      </c>
      <c r="C15" s="20">
        <v>1217</v>
      </c>
      <c r="D15" s="20">
        <v>1553</v>
      </c>
      <c r="E15" s="21">
        <v>1693.0648598495557</v>
      </c>
      <c r="F15" s="22" t="s">
        <v>240</v>
      </c>
      <c r="G15" s="37">
        <v>39.117901384515676</v>
      </c>
      <c r="H15" s="33">
        <v>9.0189864680975944</v>
      </c>
    </row>
    <row r="16" spans="1:8">
      <c r="A16" s="34"/>
      <c r="B16" s="25" t="s">
        <v>241</v>
      </c>
      <c r="C16" s="26">
        <v>503</v>
      </c>
      <c r="D16" s="26">
        <v>767</v>
      </c>
      <c r="E16" s="26">
        <v>785.15590579710101</v>
      </c>
      <c r="F16" s="27"/>
      <c r="G16" s="28">
        <v>56.094613478548922</v>
      </c>
      <c r="H16" s="29">
        <v>2.3671324376924474</v>
      </c>
    </row>
    <row r="17" spans="1:8">
      <c r="A17" s="30" t="s">
        <v>22</v>
      </c>
      <c r="B17" s="31" t="s">
        <v>3</v>
      </c>
      <c r="C17" s="20">
        <v>5176</v>
      </c>
      <c r="D17" s="20">
        <v>5417</v>
      </c>
      <c r="E17" s="21">
        <v>5994.3485249189052</v>
      </c>
      <c r="F17" s="22" t="s">
        <v>240</v>
      </c>
      <c r="G17" s="37">
        <v>15.810442908015943</v>
      </c>
      <c r="H17" s="33">
        <v>10.658086116280316</v>
      </c>
    </row>
    <row r="18" spans="1:8">
      <c r="A18" s="34"/>
      <c r="B18" s="25" t="s">
        <v>241</v>
      </c>
      <c r="C18" s="26">
        <v>1798</v>
      </c>
      <c r="D18" s="26">
        <v>2002</v>
      </c>
      <c r="E18" s="26">
        <v>2169.1559057970999</v>
      </c>
      <c r="F18" s="27"/>
      <c r="G18" s="28">
        <v>20.642708887491651</v>
      </c>
      <c r="H18" s="29">
        <v>8.3494458440109867</v>
      </c>
    </row>
    <row r="19" spans="1:8">
      <c r="A19" s="30" t="s">
        <v>190</v>
      </c>
      <c r="B19" s="31" t="s">
        <v>3</v>
      </c>
      <c r="C19" s="20">
        <v>47164</v>
      </c>
      <c r="D19" s="20">
        <v>47729</v>
      </c>
      <c r="E19" s="21">
        <v>49929.026868661102</v>
      </c>
      <c r="F19" s="22" t="s">
        <v>240</v>
      </c>
      <c r="G19" s="23">
        <v>5.862579231322826</v>
      </c>
      <c r="H19" s="24">
        <v>4.6094132889042356</v>
      </c>
    </row>
    <row r="20" spans="1:8">
      <c r="A20" s="30"/>
      <c r="B20" s="25" t="s">
        <v>241</v>
      </c>
      <c r="C20" s="26">
        <v>23406</v>
      </c>
      <c r="D20" s="26">
        <v>22775</v>
      </c>
      <c r="E20" s="26">
        <v>24134.336335403699</v>
      </c>
      <c r="F20" s="27"/>
      <c r="G20" s="38">
        <v>3.1117505571379098</v>
      </c>
      <c r="H20" s="24">
        <v>5.968545929324705</v>
      </c>
    </row>
    <row r="21" spans="1:8">
      <c r="A21" s="39" t="s">
        <v>12</v>
      </c>
      <c r="B21" s="31" t="s">
        <v>3</v>
      </c>
      <c r="C21" s="20">
        <v>1362</v>
      </c>
      <c r="D21" s="20">
        <v>1395</v>
      </c>
      <c r="E21" s="21">
        <v>1341.4973099136412</v>
      </c>
      <c r="F21" s="22" t="s">
        <v>240</v>
      </c>
      <c r="G21" s="37">
        <v>-1.5053370107458761</v>
      </c>
      <c r="H21" s="33">
        <v>-3.8353182857604935</v>
      </c>
    </row>
    <row r="22" spans="1:8">
      <c r="A22" s="34"/>
      <c r="B22" s="25" t="s">
        <v>241</v>
      </c>
      <c r="C22" s="26">
        <v>585</v>
      </c>
      <c r="D22" s="26">
        <v>652</v>
      </c>
      <c r="E22" s="26">
        <v>609.09354347826104</v>
      </c>
      <c r="F22" s="27"/>
      <c r="G22" s="28">
        <v>4.1185544407283743</v>
      </c>
      <c r="H22" s="29">
        <v>-6.5807448652973903</v>
      </c>
    </row>
    <row r="23" spans="1:8">
      <c r="A23" s="39" t="s">
        <v>23</v>
      </c>
      <c r="B23" s="31" t="s">
        <v>3</v>
      </c>
      <c r="C23" s="20">
        <v>4105</v>
      </c>
      <c r="D23" s="20">
        <v>3858</v>
      </c>
      <c r="E23" s="21">
        <v>3728.875010505652</v>
      </c>
      <c r="F23" s="22" t="s">
        <v>240</v>
      </c>
      <c r="G23" s="23">
        <v>-9.1626063214213787</v>
      </c>
      <c r="H23" s="24">
        <v>-3.3469411481168407</v>
      </c>
    </row>
    <row r="24" spans="1:8">
      <c r="A24" s="34"/>
      <c r="B24" s="25" t="s">
        <v>241</v>
      </c>
      <c r="C24" s="26">
        <v>1981</v>
      </c>
      <c r="D24" s="26">
        <v>2039</v>
      </c>
      <c r="E24" s="26">
        <v>1910.1559057971001</v>
      </c>
      <c r="F24" s="27"/>
      <c r="G24" s="28">
        <v>-3.5761784049924188</v>
      </c>
      <c r="H24" s="29">
        <v>-6.3189845121579111</v>
      </c>
    </row>
    <row r="25" spans="1:8">
      <c r="A25" s="30" t="s">
        <v>24</v>
      </c>
      <c r="B25" s="31" t="s">
        <v>3</v>
      </c>
      <c r="C25" s="20">
        <v>10167</v>
      </c>
      <c r="D25" s="20">
        <v>13787</v>
      </c>
      <c r="E25" s="21">
        <v>16293.353456685731</v>
      </c>
      <c r="F25" s="22" t="s">
        <v>240</v>
      </c>
      <c r="G25" s="23">
        <v>60.257238680886502</v>
      </c>
      <c r="H25" s="24">
        <v>18.179106815737512</v>
      </c>
    </row>
    <row r="26" spans="1:8" ht="13.5" thickBot="1">
      <c r="A26" s="41"/>
      <c r="B26" s="42" t="s">
        <v>241</v>
      </c>
      <c r="C26" s="43">
        <v>6708</v>
      </c>
      <c r="D26" s="43">
        <v>6445</v>
      </c>
      <c r="E26" s="43">
        <v>8436.3118115941998</v>
      </c>
      <c r="F26" s="44"/>
      <c r="G26" s="45">
        <v>25.764934579519988</v>
      </c>
      <c r="H26" s="46">
        <v>30.897002507280064</v>
      </c>
    </row>
    <row r="31" spans="1:8">
      <c r="A31" s="47"/>
      <c r="B31" s="48"/>
      <c r="C31" s="49"/>
      <c r="D31" s="55"/>
      <c r="E31" s="49"/>
      <c r="F31" s="49"/>
      <c r="G31" s="50"/>
      <c r="H31" s="51"/>
    </row>
    <row r="32" spans="1:8" ht="16.5" thickBot="1">
      <c r="A32" s="4" t="s">
        <v>43</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42</v>
      </c>
      <c r="B35" s="19" t="s">
        <v>3</v>
      </c>
      <c r="C35" s="80">
        <v>1283.8973522383801</v>
      </c>
      <c r="D35" s="80">
        <v>1338.3966990884501</v>
      </c>
      <c r="E35" s="83">
        <v>1217.9786996495095</v>
      </c>
      <c r="F35" s="22" t="s">
        <v>240</v>
      </c>
      <c r="G35" s="23">
        <v>-5.1342618998276066</v>
      </c>
      <c r="H35" s="24">
        <v>-8.9971829369389695</v>
      </c>
    </row>
    <row r="36" spans="1:8" ht="12.75" customHeight="1">
      <c r="A36" s="199"/>
      <c r="B36" s="25" t="s">
        <v>241</v>
      </c>
      <c r="C36" s="82">
        <v>665.67202456678604</v>
      </c>
      <c r="D36" s="82">
        <v>665.73642033391104</v>
      </c>
      <c r="E36" s="82">
        <v>614.15601791309598</v>
      </c>
      <c r="F36" s="27"/>
      <c r="G36" s="28">
        <v>-7.7389472221273365</v>
      </c>
      <c r="H36" s="29">
        <v>-7.7478715067059198</v>
      </c>
    </row>
    <row r="37" spans="1:8">
      <c r="A37" s="30" t="s">
        <v>18</v>
      </c>
      <c r="B37" s="31" t="s">
        <v>3</v>
      </c>
      <c r="C37" s="80">
        <v>433.23801897055898</v>
      </c>
      <c r="D37" s="80">
        <v>489.11580435044999</v>
      </c>
      <c r="E37" s="83">
        <v>429.89350738929755</v>
      </c>
      <c r="F37" s="22" t="s">
        <v>240</v>
      </c>
      <c r="G37" s="32">
        <v>-0.77198016674725523</v>
      </c>
      <c r="H37" s="33">
        <v>-12.108031765565244</v>
      </c>
    </row>
    <row r="38" spans="1:8">
      <c r="A38" s="34"/>
      <c r="B38" s="25" t="s">
        <v>241</v>
      </c>
      <c r="C38" s="82">
        <v>225.09424521944501</v>
      </c>
      <c r="D38" s="82">
        <v>255.638924573819</v>
      </c>
      <c r="E38" s="82">
        <v>224.241153853372</v>
      </c>
      <c r="F38" s="27"/>
      <c r="G38" s="35">
        <v>-0.37899297036285873</v>
      </c>
      <c r="H38" s="29">
        <v>-12.282077454672006</v>
      </c>
    </row>
    <row r="39" spans="1:8">
      <c r="A39" s="30" t="s">
        <v>19</v>
      </c>
      <c r="B39" s="31" t="s">
        <v>3</v>
      </c>
      <c r="C39" s="80">
        <v>150.14569225925399</v>
      </c>
      <c r="D39" s="80">
        <v>147.874460883343</v>
      </c>
      <c r="E39" s="83">
        <v>109.64240842578096</v>
      </c>
      <c r="F39" s="22" t="s">
        <v>240</v>
      </c>
      <c r="G39" s="37">
        <v>-26.975987938126593</v>
      </c>
      <c r="H39" s="33">
        <v>-25.854398541289029</v>
      </c>
    </row>
    <row r="40" spans="1:8">
      <c r="A40" s="34"/>
      <c r="B40" s="25" t="s">
        <v>241</v>
      </c>
      <c r="C40" s="82">
        <v>80.883684880436107</v>
      </c>
      <c r="D40" s="82">
        <v>52.114250589930997</v>
      </c>
      <c r="E40" s="82">
        <v>43.6745393676715</v>
      </c>
      <c r="F40" s="27"/>
      <c r="G40" s="28">
        <v>-46.003276888000244</v>
      </c>
      <c r="H40" s="29">
        <v>-16.194632229615394</v>
      </c>
    </row>
    <row r="41" spans="1:8">
      <c r="A41" s="30" t="s">
        <v>20</v>
      </c>
      <c r="B41" s="31" t="s">
        <v>3</v>
      </c>
      <c r="C41" s="80">
        <v>323.12567838198902</v>
      </c>
      <c r="D41" s="80">
        <v>317.07842387804698</v>
      </c>
      <c r="E41" s="83">
        <v>302.39848898402437</v>
      </c>
      <c r="F41" s="22" t="s">
        <v>240</v>
      </c>
      <c r="G41" s="23">
        <v>-6.4145906019457897</v>
      </c>
      <c r="H41" s="24">
        <v>-4.6297489165231696</v>
      </c>
    </row>
    <row r="42" spans="1:8">
      <c r="A42" s="34"/>
      <c r="B42" s="25" t="s">
        <v>241</v>
      </c>
      <c r="C42" s="82">
        <v>151.67648796765101</v>
      </c>
      <c r="D42" s="82">
        <v>156.52218534052</v>
      </c>
      <c r="E42" s="82">
        <v>146.75009674387101</v>
      </c>
      <c r="F42" s="27"/>
      <c r="G42" s="38">
        <v>-3.2479597133279441</v>
      </c>
      <c r="H42" s="24">
        <v>-6.2432610274316289</v>
      </c>
    </row>
    <row r="43" spans="1:8">
      <c r="A43" s="30" t="s">
        <v>21</v>
      </c>
      <c r="B43" s="31" t="s">
        <v>3</v>
      </c>
      <c r="C43" s="80">
        <v>5.7022714532732302</v>
      </c>
      <c r="D43" s="80">
        <v>7.71140324259175</v>
      </c>
      <c r="E43" s="83">
        <v>8.4415975315916967</v>
      </c>
      <c r="F43" s="22" t="s">
        <v>240</v>
      </c>
      <c r="G43" s="37">
        <v>48.039208598987926</v>
      </c>
      <c r="H43" s="33">
        <v>9.4690196586650472</v>
      </c>
    </row>
    <row r="44" spans="1:8">
      <c r="A44" s="34"/>
      <c r="B44" s="25" t="s">
        <v>241</v>
      </c>
      <c r="C44" s="82">
        <v>2.48892820880529</v>
      </c>
      <c r="D44" s="82">
        <v>3.8599760473160498</v>
      </c>
      <c r="E44" s="82">
        <v>4.0283602823681601</v>
      </c>
      <c r="F44" s="27"/>
      <c r="G44" s="28">
        <v>61.851204390576328</v>
      </c>
      <c r="H44" s="29">
        <v>4.3623129518949355</v>
      </c>
    </row>
    <row r="45" spans="1:8">
      <c r="A45" s="30" t="s">
        <v>22</v>
      </c>
      <c r="B45" s="31" t="s">
        <v>3</v>
      </c>
      <c r="C45" s="80">
        <v>24.846832920891</v>
      </c>
      <c r="D45" s="80">
        <v>26.796500518533001</v>
      </c>
      <c r="E45" s="83">
        <v>28.702976263097348</v>
      </c>
      <c r="F45" s="22" t="s">
        <v>240</v>
      </c>
      <c r="G45" s="37">
        <v>15.519657392488597</v>
      </c>
      <c r="H45" s="33">
        <v>7.1146444784675964</v>
      </c>
    </row>
    <row r="46" spans="1:8">
      <c r="A46" s="34"/>
      <c r="B46" s="25" t="s">
        <v>241</v>
      </c>
      <c r="C46" s="82">
        <v>9.7708625005479508</v>
      </c>
      <c r="D46" s="82">
        <v>10.5705864741248</v>
      </c>
      <c r="E46" s="82">
        <v>11.3108284249459</v>
      </c>
      <c r="F46" s="27"/>
      <c r="G46" s="28">
        <v>15.760798233641978</v>
      </c>
      <c r="H46" s="29">
        <v>7.0028465557053039</v>
      </c>
    </row>
    <row r="47" spans="1:8">
      <c r="A47" s="30" t="s">
        <v>190</v>
      </c>
      <c r="B47" s="31" t="s">
        <v>3</v>
      </c>
      <c r="C47" s="80">
        <v>168.26758628422201</v>
      </c>
      <c r="D47" s="80">
        <v>172.540394226427</v>
      </c>
      <c r="E47" s="83">
        <v>172.60135738287306</v>
      </c>
      <c r="F47" s="22" t="s">
        <v>240</v>
      </c>
      <c r="G47" s="23">
        <v>2.575523423347164</v>
      </c>
      <c r="H47" s="24">
        <v>3.533268642360099E-2</v>
      </c>
    </row>
    <row r="48" spans="1:8">
      <c r="A48" s="30"/>
      <c r="B48" s="25" t="s">
        <v>241</v>
      </c>
      <c r="C48" s="82">
        <v>100.053440660635</v>
      </c>
      <c r="D48" s="82">
        <v>90.330369193287098</v>
      </c>
      <c r="E48" s="82">
        <v>94.112229098672103</v>
      </c>
      <c r="F48" s="27"/>
      <c r="G48" s="38">
        <v>-5.9380382351013026</v>
      </c>
      <c r="H48" s="24">
        <v>4.1866981604964622</v>
      </c>
    </row>
    <row r="49" spans="1:8">
      <c r="A49" s="39" t="s">
        <v>12</v>
      </c>
      <c r="B49" s="31" t="s">
        <v>3</v>
      </c>
      <c r="C49" s="80">
        <v>12.9626434863301</v>
      </c>
      <c r="D49" s="80">
        <v>15.3561253221066</v>
      </c>
      <c r="E49" s="83">
        <v>11.614744237843539</v>
      </c>
      <c r="F49" s="22" t="s">
        <v>240</v>
      </c>
      <c r="G49" s="37">
        <v>-10.398336187429692</v>
      </c>
      <c r="H49" s="33">
        <v>-24.364095797505556</v>
      </c>
    </row>
    <row r="50" spans="1:8">
      <c r="A50" s="34"/>
      <c r="B50" s="25" t="s">
        <v>241</v>
      </c>
      <c r="C50" s="82">
        <v>7.5981396869822904</v>
      </c>
      <c r="D50" s="82">
        <v>9.0129409102130804</v>
      </c>
      <c r="E50" s="82">
        <v>6.8140301420357501</v>
      </c>
      <c r="F50" s="27"/>
      <c r="G50" s="28">
        <v>-10.319756904310879</v>
      </c>
      <c r="H50" s="29">
        <v>-24.39726156071454</v>
      </c>
    </row>
    <row r="51" spans="1:8">
      <c r="A51" s="39" t="s">
        <v>23</v>
      </c>
      <c r="B51" s="31" t="s">
        <v>3</v>
      </c>
      <c r="C51" s="80">
        <v>98.875533094773104</v>
      </c>
      <c r="D51" s="80">
        <v>91.380156328566002</v>
      </c>
      <c r="E51" s="83">
        <v>83.810062778513085</v>
      </c>
      <c r="F51" s="22" t="s">
        <v>240</v>
      </c>
      <c r="G51" s="23">
        <v>-15.236803124813108</v>
      </c>
      <c r="H51" s="24">
        <v>-8.2841766245550446</v>
      </c>
    </row>
    <row r="52" spans="1:8">
      <c r="A52" s="34"/>
      <c r="B52" s="25" t="s">
        <v>241</v>
      </c>
      <c r="C52" s="82">
        <v>48.633668923893097</v>
      </c>
      <c r="D52" s="82">
        <v>49.669396126103699</v>
      </c>
      <c r="E52" s="82">
        <v>44.013242552291899</v>
      </c>
      <c r="F52" s="27"/>
      <c r="G52" s="38">
        <v>-9.5004684487853694</v>
      </c>
      <c r="H52" s="24">
        <v>-11.387602860021914</v>
      </c>
    </row>
    <row r="53" spans="1:8">
      <c r="A53" s="30" t="s">
        <v>24</v>
      </c>
      <c r="B53" s="31" t="s">
        <v>3</v>
      </c>
      <c r="C53" s="80">
        <v>66.733095387091396</v>
      </c>
      <c r="D53" s="80">
        <v>70.5434303383811</v>
      </c>
      <c r="E53" s="83">
        <v>70.602912361374365</v>
      </c>
      <c r="F53" s="22" t="s">
        <v>240</v>
      </c>
      <c r="G53" s="37">
        <v>5.7989472117781133</v>
      </c>
      <c r="H53" s="33">
        <v>8.4319720075896498E-2</v>
      </c>
    </row>
    <row r="54" spans="1:8" ht="13.5" thickBot="1">
      <c r="A54" s="41"/>
      <c r="B54" s="42" t="s">
        <v>241</v>
      </c>
      <c r="C54" s="86">
        <v>39.472566518389499</v>
      </c>
      <c r="D54" s="86">
        <v>38.017791078596296</v>
      </c>
      <c r="E54" s="86">
        <v>39.211537447867101</v>
      </c>
      <c r="F54" s="44"/>
      <c r="G54" s="45">
        <v>-0.66129236972921035</v>
      </c>
      <c r="H54" s="46">
        <v>3.1399677240661106</v>
      </c>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H61" s="193">
        <v>14</v>
      </c>
    </row>
    <row r="62" spans="1:8" ht="12.75" customHeight="1">
      <c r="A62" s="54" t="s">
        <v>243</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150</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44</v>
      </c>
      <c r="B7" s="19" t="s">
        <v>3</v>
      </c>
      <c r="C7" s="20">
        <v>118928</v>
      </c>
      <c r="D7" s="20">
        <v>111974</v>
      </c>
      <c r="E7" s="21">
        <v>116284.04772339026</v>
      </c>
      <c r="F7" s="22" t="s">
        <v>240</v>
      </c>
      <c r="G7" s="23">
        <v>-2.2231537372273493</v>
      </c>
      <c r="H7" s="24">
        <v>3.8491504486668902</v>
      </c>
    </row>
    <row r="8" spans="1:8">
      <c r="A8" s="199"/>
      <c r="B8" s="25" t="s">
        <v>241</v>
      </c>
      <c r="C8" s="26">
        <v>53950</v>
      </c>
      <c r="D8" s="26">
        <v>50045</v>
      </c>
      <c r="E8" s="26">
        <v>52228.503339786199</v>
      </c>
      <c r="F8" s="27"/>
      <c r="G8" s="28">
        <v>-3.190911325697499</v>
      </c>
      <c r="H8" s="29">
        <v>4.3630799076555036</v>
      </c>
    </row>
    <row r="9" spans="1:8">
      <c r="A9" s="30" t="s">
        <v>18</v>
      </c>
      <c r="B9" s="31" t="s">
        <v>3</v>
      </c>
      <c r="C9" s="20">
        <v>11253</v>
      </c>
      <c r="D9" s="20">
        <v>16632</v>
      </c>
      <c r="E9" s="21">
        <v>16921.861616474464</v>
      </c>
      <c r="F9" s="22" t="s">
        <v>240</v>
      </c>
      <c r="G9" s="32">
        <v>50.376447316044306</v>
      </c>
      <c r="H9" s="33">
        <v>1.7427947118474236</v>
      </c>
    </row>
    <row r="10" spans="1:8">
      <c r="A10" s="34"/>
      <c r="B10" s="25" t="s">
        <v>241</v>
      </c>
      <c r="C10" s="26">
        <v>4455</v>
      </c>
      <c r="D10" s="26">
        <v>5102</v>
      </c>
      <c r="E10" s="26">
        <v>5612.1097217391298</v>
      </c>
      <c r="F10" s="27"/>
      <c r="G10" s="35">
        <v>25.973282193919857</v>
      </c>
      <c r="H10" s="29">
        <v>9.9982305319312132</v>
      </c>
    </row>
    <row r="11" spans="1:8">
      <c r="A11" s="30" t="s">
        <v>19</v>
      </c>
      <c r="B11" s="31" t="s">
        <v>3</v>
      </c>
      <c r="C11" s="20">
        <v>50710</v>
      </c>
      <c r="D11" s="20">
        <v>46560</v>
      </c>
      <c r="E11" s="21">
        <v>43141.091404054656</v>
      </c>
      <c r="F11" s="22" t="s">
        <v>240</v>
      </c>
      <c r="G11" s="37">
        <v>-14.925869840160416</v>
      </c>
      <c r="H11" s="33">
        <v>-7.3430167438688727</v>
      </c>
    </row>
    <row r="12" spans="1:8">
      <c r="A12" s="34"/>
      <c r="B12" s="25" t="s">
        <v>241</v>
      </c>
      <c r="C12" s="26">
        <v>26812</v>
      </c>
      <c r="D12" s="26">
        <v>21380</v>
      </c>
      <c r="E12" s="26">
        <v>20718.3657391304</v>
      </c>
      <c r="F12" s="27"/>
      <c r="G12" s="28">
        <v>-22.727264884639709</v>
      </c>
      <c r="H12" s="29">
        <v>-3.0946410704845562</v>
      </c>
    </row>
    <row r="13" spans="1:8">
      <c r="A13" s="30" t="s">
        <v>20</v>
      </c>
      <c r="B13" s="31" t="s">
        <v>3</v>
      </c>
      <c r="C13" s="20">
        <v>5447</v>
      </c>
      <c r="D13" s="20">
        <v>5709</v>
      </c>
      <c r="E13" s="21">
        <v>5053.4668275370204</v>
      </c>
      <c r="F13" s="22" t="s">
        <v>240</v>
      </c>
      <c r="G13" s="23">
        <v>-7.2247690923991144</v>
      </c>
      <c r="H13" s="24">
        <v>-11.482451786004205</v>
      </c>
    </row>
    <row r="14" spans="1:8">
      <c r="A14" s="34"/>
      <c r="B14" s="25" t="s">
        <v>241</v>
      </c>
      <c r="C14" s="26">
        <v>2310</v>
      </c>
      <c r="D14" s="26">
        <v>2667</v>
      </c>
      <c r="E14" s="26">
        <v>2283.4598757764002</v>
      </c>
      <c r="F14" s="27"/>
      <c r="G14" s="38">
        <v>-1.1489231265627637</v>
      </c>
      <c r="H14" s="24">
        <v>-14.380957038755156</v>
      </c>
    </row>
    <row r="15" spans="1:8">
      <c r="A15" s="30" t="s">
        <v>21</v>
      </c>
      <c r="B15" s="31" t="s">
        <v>3</v>
      </c>
      <c r="C15" s="20">
        <v>3012</v>
      </c>
      <c r="D15" s="20">
        <v>2952</v>
      </c>
      <c r="E15" s="21">
        <v>2892.7170897459205</v>
      </c>
      <c r="F15" s="22" t="s">
        <v>240</v>
      </c>
      <c r="G15" s="37">
        <v>-3.9602559845311873</v>
      </c>
      <c r="H15" s="33">
        <v>-2.0082286671436123</v>
      </c>
    </row>
    <row r="16" spans="1:8">
      <c r="A16" s="34"/>
      <c r="B16" s="25" t="s">
        <v>241</v>
      </c>
      <c r="C16" s="26">
        <v>1465</v>
      </c>
      <c r="D16" s="26">
        <v>1450</v>
      </c>
      <c r="E16" s="26">
        <v>1416.2174637681201</v>
      </c>
      <c r="F16" s="27"/>
      <c r="G16" s="28">
        <v>-3.3298659543945348</v>
      </c>
      <c r="H16" s="29">
        <v>-2.3298300849572371</v>
      </c>
    </row>
    <row r="17" spans="1:8">
      <c r="A17" s="30" t="s">
        <v>22</v>
      </c>
      <c r="B17" s="31" t="s">
        <v>3</v>
      </c>
      <c r="C17" s="20">
        <v>725</v>
      </c>
      <c r="D17" s="20">
        <v>773</v>
      </c>
      <c r="E17" s="21">
        <v>748.96038195596861</v>
      </c>
      <c r="F17" s="22" t="s">
        <v>240</v>
      </c>
      <c r="G17" s="37">
        <v>3.304880269788768</v>
      </c>
      <c r="H17" s="33">
        <v>-3.1099117780118206</v>
      </c>
    </row>
    <row r="18" spans="1:8">
      <c r="A18" s="34"/>
      <c r="B18" s="25" t="s">
        <v>241</v>
      </c>
      <c r="C18" s="26">
        <v>262</v>
      </c>
      <c r="D18" s="26">
        <v>262</v>
      </c>
      <c r="E18" s="26">
        <v>259.21746376811598</v>
      </c>
      <c r="F18" s="27"/>
      <c r="G18" s="28">
        <v>-1.0620367297267279</v>
      </c>
      <c r="H18" s="29">
        <v>-1.0620367297267279</v>
      </c>
    </row>
    <row r="19" spans="1:8">
      <c r="A19" s="30" t="s">
        <v>190</v>
      </c>
      <c r="B19" s="31" t="s">
        <v>3</v>
      </c>
      <c r="C19" s="20">
        <v>24816</v>
      </c>
      <c r="D19" s="20">
        <v>25975</v>
      </c>
      <c r="E19" s="21">
        <v>26947.426997046976</v>
      </c>
      <c r="F19" s="22" t="s">
        <v>240</v>
      </c>
      <c r="G19" s="23">
        <v>8.5889224574749079</v>
      </c>
      <c r="H19" s="24">
        <v>3.7437035497477353</v>
      </c>
    </row>
    <row r="20" spans="1:8">
      <c r="A20" s="30"/>
      <c r="B20" s="25" t="s">
        <v>241</v>
      </c>
      <c r="C20" s="26">
        <v>12726</v>
      </c>
      <c r="D20" s="26">
        <v>12742</v>
      </c>
      <c r="E20" s="26">
        <v>13413.149689440999</v>
      </c>
      <c r="F20" s="27"/>
      <c r="G20" s="38">
        <v>5.3995732315024441</v>
      </c>
      <c r="H20" s="24">
        <v>5.2672240577695817</v>
      </c>
    </row>
    <row r="21" spans="1:8">
      <c r="A21" s="39" t="s">
        <v>12</v>
      </c>
      <c r="B21" s="31" t="s">
        <v>3</v>
      </c>
      <c r="C21" s="20">
        <v>561</v>
      </c>
      <c r="D21" s="20">
        <v>544</v>
      </c>
      <c r="E21" s="21">
        <v>556.06356324370802</v>
      </c>
      <c r="F21" s="22" t="s">
        <v>240</v>
      </c>
      <c r="G21" s="37">
        <v>-0.8799352506759277</v>
      </c>
      <c r="H21" s="33">
        <v>2.2175667727404544</v>
      </c>
    </row>
    <row r="22" spans="1:8">
      <c r="A22" s="34"/>
      <c r="B22" s="25" t="s">
        <v>241</v>
      </c>
      <c r="C22" s="26">
        <v>240</v>
      </c>
      <c r="D22" s="26">
        <v>266</v>
      </c>
      <c r="E22" s="26">
        <v>259.53047826086998</v>
      </c>
      <c r="F22" s="27"/>
      <c r="G22" s="28">
        <v>8.1376992753624933</v>
      </c>
      <c r="H22" s="29">
        <v>-2.4321510297481268</v>
      </c>
    </row>
    <row r="23" spans="1:8">
      <c r="A23" s="39" t="s">
        <v>23</v>
      </c>
      <c r="B23" s="31" t="s">
        <v>3</v>
      </c>
      <c r="C23" s="20">
        <v>5920</v>
      </c>
      <c r="D23" s="20">
        <v>5844</v>
      </c>
      <c r="E23" s="21">
        <v>5618.8322222867628</v>
      </c>
      <c r="F23" s="22" t="s">
        <v>240</v>
      </c>
      <c r="G23" s="23">
        <v>-5.0872935424533239</v>
      </c>
      <c r="H23" s="24">
        <v>-3.8529736090560789</v>
      </c>
    </row>
    <row r="24" spans="1:8">
      <c r="A24" s="34"/>
      <c r="B24" s="25" t="s">
        <v>241</v>
      </c>
      <c r="C24" s="26">
        <v>2814</v>
      </c>
      <c r="D24" s="26">
        <v>2988</v>
      </c>
      <c r="E24" s="26">
        <v>2802.2174637681201</v>
      </c>
      <c r="F24" s="27"/>
      <c r="G24" s="28">
        <v>-0.41871130887987817</v>
      </c>
      <c r="H24" s="29">
        <v>-6.2176216945073577</v>
      </c>
    </row>
    <row r="25" spans="1:8">
      <c r="A25" s="30" t="s">
        <v>24</v>
      </c>
      <c r="B25" s="31" t="s">
        <v>3</v>
      </c>
      <c r="C25" s="20">
        <v>19525</v>
      </c>
      <c r="D25" s="20">
        <v>10455</v>
      </c>
      <c r="E25" s="21">
        <v>21801.135410636129</v>
      </c>
      <c r="F25" s="22" t="s">
        <v>240</v>
      </c>
      <c r="G25" s="23">
        <v>11.657543716446256</v>
      </c>
      <c r="H25" s="24">
        <v>108.52353333941781</v>
      </c>
    </row>
    <row r="26" spans="1:8" ht="13.5" thickBot="1">
      <c r="A26" s="41"/>
      <c r="B26" s="42" t="s">
        <v>241</v>
      </c>
      <c r="C26" s="43">
        <v>4180</v>
      </c>
      <c r="D26" s="43">
        <v>4700</v>
      </c>
      <c r="E26" s="43">
        <v>7171.4349275362301</v>
      </c>
      <c r="F26" s="44"/>
      <c r="G26" s="45">
        <v>71.565428888426567</v>
      </c>
      <c r="H26" s="46">
        <v>52.58372186247297</v>
      </c>
    </row>
    <row r="31" spans="1:8">
      <c r="A31" s="47"/>
      <c r="B31" s="48"/>
      <c r="C31" s="49"/>
      <c r="D31" s="55"/>
      <c r="E31" s="49"/>
      <c r="F31" s="49"/>
      <c r="G31" s="50"/>
      <c r="H31" s="51"/>
    </row>
    <row r="32" spans="1:8" ht="16.5" thickBot="1">
      <c r="A32" s="4" t="s">
        <v>99</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44</v>
      </c>
      <c r="B35" s="19" t="s">
        <v>3</v>
      </c>
      <c r="C35" s="80">
        <v>4467.9881743546503</v>
      </c>
      <c r="D35" s="80">
        <v>4469.1021373847798</v>
      </c>
      <c r="E35" s="83">
        <v>4334.9340690305044</v>
      </c>
      <c r="F35" s="22" t="s">
        <v>240</v>
      </c>
      <c r="G35" s="23">
        <v>-2.9779421997544517</v>
      </c>
      <c r="H35" s="24">
        <v>-3.0021258013312746</v>
      </c>
    </row>
    <row r="36" spans="1:8" ht="12.75" customHeight="1">
      <c r="A36" s="199"/>
      <c r="B36" s="25" t="s">
        <v>241</v>
      </c>
      <c r="C36" s="82">
        <v>2303.7929047584798</v>
      </c>
      <c r="D36" s="82">
        <v>2236.5754329596898</v>
      </c>
      <c r="E36" s="82">
        <v>2190.9153680213999</v>
      </c>
      <c r="F36" s="27"/>
      <c r="G36" s="28">
        <v>-4.8996390475867742</v>
      </c>
      <c r="H36" s="29">
        <v>-2.0415168773390064</v>
      </c>
    </row>
    <row r="37" spans="1:8">
      <c r="A37" s="30" t="s">
        <v>18</v>
      </c>
      <c r="B37" s="31" t="s">
        <v>3</v>
      </c>
      <c r="C37" s="80">
        <v>1755.96674908876</v>
      </c>
      <c r="D37" s="80">
        <v>1880.6190948656099</v>
      </c>
      <c r="E37" s="83">
        <v>1822.2538102634062</v>
      </c>
      <c r="F37" s="22" t="s">
        <v>240</v>
      </c>
      <c r="G37" s="32">
        <v>3.7749610696811402</v>
      </c>
      <c r="H37" s="33">
        <v>-3.1035144097786826</v>
      </c>
    </row>
    <row r="38" spans="1:8">
      <c r="A38" s="34"/>
      <c r="B38" s="25" t="s">
        <v>241</v>
      </c>
      <c r="C38" s="82">
        <v>871.12993597558295</v>
      </c>
      <c r="D38" s="82">
        <v>1040.75436208983</v>
      </c>
      <c r="E38" s="82">
        <v>971.05932679003104</v>
      </c>
      <c r="F38" s="27"/>
      <c r="G38" s="35">
        <v>11.471238294955</v>
      </c>
      <c r="H38" s="29">
        <v>-6.6965883438481768</v>
      </c>
    </row>
    <row r="39" spans="1:8">
      <c r="A39" s="30" t="s">
        <v>19</v>
      </c>
      <c r="B39" s="31" t="s">
        <v>3</v>
      </c>
      <c r="C39" s="80">
        <v>1946.44377082797</v>
      </c>
      <c r="D39" s="80">
        <v>1812.5979575168501</v>
      </c>
      <c r="E39" s="83">
        <v>1682.2100021413244</v>
      </c>
      <c r="F39" s="22" t="s">
        <v>240</v>
      </c>
      <c r="G39" s="37">
        <v>-13.575206879685354</v>
      </c>
      <c r="H39" s="33">
        <v>-7.193429454932712</v>
      </c>
    </row>
    <row r="40" spans="1:8">
      <c r="A40" s="34"/>
      <c r="B40" s="25" t="s">
        <v>241</v>
      </c>
      <c r="C40" s="82">
        <v>1049.3086594372901</v>
      </c>
      <c r="D40" s="82">
        <v>789.70954229206598</v>
      </c>
      <c r="E40" s="82">
        <v>782.96699885171199</v>
      </c>
      <c r="F40" s="27"/>
      <c r="G40" s="28">
        <v>-25.382584827652948</v>
      </c>
      <c r="H40" s="29">
        <v>-0.85380042651938481</v>
      </c>
    </row>
    <row r="41" spans="1:8">
      <c r="A41" s="30" t="s">
        <v>20</v>
      </c>
      <c r="B41" s="31" t="s">
        <v>3</v>
      </c>
      <c r="C41" s="80">
        <v>101.371686041329</v>
      </c>
      <c r="D41" s="80">
        <v>93.722217441800595</v>
      </c>
      <c r="E41" s="83">
        <v>94.78547705030779</v>
      </c>
      <c r="F41" s="22" t="s">
        <v>240</v>
      </c>
      <c r="G41" s="23">
        <v>-6.4970893236756808</v>
      </c>
      <c r="H41" s="24">
        <v>1.1344797824138766</v>
      </c>
    </row>
    <row r="42" spans="1:8">
      <c r="A42" s="34"/>
      <c r="B42" s="25" t="s">
        <v>241</v>
      </c>
      <c r="C42" s="82">
        <v>50.425302084505397</v>
      </c>
      <c r="D42" s="82">
        <v>44.012240913005598</v>
      </c>
      <c r="E42" s="82">
        <v>45.3573306576859</v>
      </c>
      <c r="F42" s="27"/>
      <c r="G42" s="38">
        <v>-10.050453279042969</v>
      </c>
      <c r="H42" s="24">
        <v>3.0561719121255209</v>
      </c>
    </row>
    <row r="43" spans="1:8">
      <c r="A43" s="30" t="s">
        <v>21</v>
      </c>
      <c r="B43" s="31" t="s">
        <v>3</v>
      </c>
      <c r="C43" s="80">
        <v>22.3273450724264</v>
      </c>
      <c r="D43" s="80">
        <v>24.349907473134699</v>
      </c>
      <c r="E43" s="83">
        <v>23.235422672329868</v>
      </c>
      <c r="F43" s="22" t="s">
        <v>240</v>
      </c>
      <c r="G43" s="37">
        <v>4.0671096225628531</v>
      </c>
      <c r="H43" s="33">
        <v>-4.5769570255428818</v>
      </c>
    </row>
    <row r="44" spans="1:8">
      <c r="A44" s="34"/>
      <c r="B44" s="25" t="s">
        <v>241</v>
      </c>
      <c r="C44" s="82">
        <v>12.0209880437246</v>
      </c>
      <c r="D44" s="82">
        <v>11.192183421974301</v>
      </c>
      <c r="E44" s="82">
        <v>11.227376470878699</v>
      </c>
      <c r="F44" s="27"/>
      <c r="G44" s="28">
        <v>-6.6018830561951631</v>
      </c>
      <c r="H44" s="29">
        <v>0.31444310352617322</v>
      </c>
    </row>
    <row r="45" spans="1:8">
      <c r="A45" s="30" t="s">
        <v>22</v>
      </c>
      <c r="B45" s="31" t="s">
        <v>3</v>
      </c>
      <c r="C45" s="80">
        <v>4.5109582542523201</v>
      </c>
      <c r="D45" s="80">
        <v>5.2687985166714402</v>
      </c>
      <c r="E45" s="83">
        <v>4.4387921111773929</v>
      </c>
      <c r="F45" s="22" t="s">
        <v>240</v>
      </c>
      <c r="G45" s="37">
        <v>-1.5997962962059944</v>
      </c>
      <c r="H45" s="33">
        <v>-15.753238672303667</v>
      </c>
    </row>
    <row r="46" spans="1:8">
      <c r="A46" s="34"/>
      <c r="B46" s="25" t="s">
        <v>241</v>
      </c>
      <c r="C46" s="82">
        <v>2.0239716611772098</v>
      </c>
      <c r="D46" s="82">
        <v>1.90461391507102</v>
      </c>
      <c r="E46" s="82">
        <v>1.7157108646203501</v>
      </c>
      <c r="F46" s="27"/>
      <c r="G46" s="28">
        <v>-15.23048975782423</v>
      </c>
      <c r="H46" s="29">
        <v>-9.9181807376234588</v>
      </c>
    </row>
    <row r="47" spans="1:8">
      <c r="A47" s="30" t="s">
        <v>190</v>
      </c>
      <c r="B47" s="31" t="s">
        <v>3</v>
      </c>
      <c r="C47" s="80">
        <v>276.93618063604998</v>
      </c>
      <c r="D47" s="80">
        <v>320.23655932653298</v>
      </c>
      <c r="E47" s="83">
        <v>318.21679250040012</v>
      </c>
      <c r="F47" s="22" t="s">
        <v>240</v>
      </c>
      <c r="G47" s="23">
        <v>14.906182272586904</v>
      </c>
      <c r="H47" s="24">
        <v>-0.63071088147476928</v>
      </c>
    </row>
    <row r="48" spans="1:8">
      <c r="A48" s="30"/>
      <c r="B48" s="25" t="s">
        <v>241</v>
      </c>
      <c r="C48" s="82">
        <v>149.83950931289701</v>
      </c>
      <c r="D48" s="82">
        <v>159.23361917806901</v>
      </c>
      <c r="E48" s="82">
        <v>162.619856544953</v>
      </c>
      <c r="F48" s="27"/>
      <c r="G48" s="38">
        <v>8.5293573708706418</v>
      </c>
      <c r="H48" s="24">
        <v>2.1265844388660184</v>
      </c>
    </row>
    <row r="49" spans="1:8">
      <c r="A49" s="39" t="s">
        <v>12</v>
      </c>
      <c r="B49" s="31" t="s">
        <v>3</v>
      </c>
      <c r="C49" s="80">
        <v>4.3023171066068802</v>
      </c>
      <c r="D49" s="80">
        <v>8.6793589231169008</v>
      </c>
      <c r="E49" s="83">
        <v>9.7378058543553134</v>
      </c>
      <c r="F49" s="22" t="s">
        <v>240</v>
      </c>
      <c r="G49" s="37">
        <v>126.33863597365686</v>
      </c>
      <c r="H49" s="33">
        <v>12.194989752288137</v>
      </c>
    </row>
    <row r="50" spans="1:8">
      <c r="A50" s="34"/>
      <c r="B50" s="25" t="s">
        <v>241</v>
      </c>
      <c r="C50" s="82">
        <v>2.8735544883548498</v>
      </c>
      <c r="D50" s="82">
        <v>2.2388794467272999</v>
      </c>
      <c r="E50" s="82">
        <v>3.1580307685699198</v>
      </c>
      <c r="F50" s="27"/>
      <c r="G50" s="28">
        <v>9.8998046276107488</v>
      </c>
      <c r="H50" s="29">
        <v>41.054078333078479</v>
      </c>
    </row>
    <row r="51" spans="1:8">
      <c r="A51" s="39" t="s">
        <v>23</v>
      </c>
      <c r="B51" s="31" t="s">
        <v>3</v>
      </c>
      <c r="C51" s="80">
        <v>148.077855183845</v>
      </c>
      <c r="D51" s="80">
        <v>141.88087199551899</v>
      </c>
      <c r="E51" s="83">
        <v>136.45254546452273</v>
      </c>
      <c r="F51" s="22" t="s">
        <v>240</v>
      </c>
      <c r="G51" s="23">
        <v>-7.8508090928849299</v>
      </c>
      <c r="H51" s="24">
        <v>-3.8259748862888898</v>
      </c>
    </row>
    <row r="52" spans="1:8">
      <c r="A52" s="34"/>
      <c r="B52" s="25" t="s">
        <v>241</v>
      </c>
      <c r="C52" s="82">
        <v>70.893160168374294</v>
      </c>
      <c r="D52" s="82">
        <v>72.246477354076504</v>
      </c>
      <c r="E52" s="82">
        <v>68.039884293387303</v>
      </c>
      <c r="F52" s="27"/>
      <c r="G52" s="28">
        <v>-4.0247548116212357</v>
      </c>
      <c r="H52" s="29">
        <v>-5.8225580190891435</v>
      </c>
    </row>
    <row r="53" spans="1:8">
      <c r="A53" s="30" t="s">
        <v>24</v>
      </c>
      <c r="B53" s="31" t="s">
        <v>3</v>
      </c>
      <c r="C53" s="80">
        <v>208.051312143405</v>
      </c>
      <c r="D53" s="80">
        <v>181.747371325545</v>
      </c>
      <c r="E53" s="83">
        <v>257.53182684105371</v>
      </c>
      <c r="F53" s="22" t="s">
        <v>240</v>
      </c>
      <c r="G53" s="23">
        <v>23.782841928698303</v>
      </c>
      <c r="H53" s="24">
        <v>41.697690020376655</v>
      </c>
    </row>
    <row r="54" spans="1:8" ht="13.5" thickBot="1">
      <c r="A54" s="41"/>
      <c r="B54" s="42" t="s">
        <v>241</v>
      </c>
      <c r="C54" s="86">
        <v>95.2778235865743</v>
      </c>
      <c r="D54" s="86">
        <v>115.28351434886901</v>
      </c>
      <c r="E54" s="86">
        <v>144.77085277956499</v>
      </c>
      <c r="F54" s="44"/>
      <c r="G54" s="45">
        <v>51.946011495548902</v>
      </c>
      <c r="H54" s="46">
        <v>25.578105071868222</v>
      </c>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G61" s="53"/>
      <c r="H61" s="201">
        <v>15</v>
      </c>
    </row>
    <row r="62" spans="1:8"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151</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ht="12.75" customHeight="1">
      <c r="A7" s="198" t="s">
        <v>45</v>
      </c>
      <c r="B7" s="19" t="s">
        <v>3</v>
      </c>
      <c r="C7" s="20">
        <v>14071</v>
      </c>
      <c r="D7" s="20">
        <v>15847</v>
      </c>
      <c r="E7" s="21">
        <v>17448.286302451925</v>
      </c>
      <c r="F7" s="22" t="s">
        <v>240</v>
      </c>
      <c r="G7" s="23">
        <v>24.001750426067275</v>
      </c>
      <c r="H7" s="24">
        <v>10.104665251794813</v>
      </c>
    </row>
    <row r="8" spans="1:8" ht="12.75" customHeight="1">
      <c r="A8" s="199"/>
      <c r="B8" s="25" t="s">
        <v>241</v>
      </c>
      <c r="C8" s="26">
        <v>7122</v>
      </c>
      <c r="D8" s="26">
        <v>7418</v>
      </c>
      <c r="E8" s="26">
        <v>8377.4704651284501</v>
      </c>
      <c r="F8" s="27"/>
      <c r="G8" s="28">
        <v>17.628060448307366</v>
      </c>
      <c r="H8" s="29">
        <v>12.934355151367626</v>
      </c>
    </row>
    <row r="9" spans="1:8">
      <c r="A9" s="30" t="s">
        <v>18</v>
      </c>
      <c r="B9" s="31" t="s">
        <v>3</v>
      </c>
      <c r="C9" s="20">
        <v>1773</v>
      </c>
      <c r="D9" s="20">
        <v>3370</v>
      </c>
      <c r="E9" s="21">
        <v>3361.6385944143331</v>
      </c>
      <c r="F9" s="22" t="s">
        <v>240</v>
      </c>
      <c r="G9" s="32">
        <v>89.601725573284426</v>
      </c>
      <c r="H9" s="33">
        <v>-0.24811292539071417</v>
      </c>
    </row>
    <row r="10" spans="1:8">
      <c r="A10" s="34"/>
      <c r="B10" s="25" t="s">
        <v>241</v>
      </c>
      <c r="C10" s="26">
        <v>625</v>
      </c>
      <c r="D10" s="26">
        <v>937</v>
      </c>
      <c r="E10" s="26">
        <v>1005.47819130435</v>
      </c>
      <c r="F10" s="27"/>
      <c r="G10" s="35">
        <v>60.876510608696009</v>
      </c>
      <c r="H10" s="29">
        <v>7.308238132801506</v>
      </c>
    </row>
    <row r="11" spans="1:8">
      <c r="A11" s="30" t="s">
        <v>19</v>
      </c>
      <c r="B11" s="31" t="s">
        <v>3</v>
      </c>
      <c r="C11" s="20">
        <v>4535</v>
      </c>
      <c r="D11" s="20">
        <v>3303</v>
      </c>
      <c r="E11" s="21">
        <v>3071.8633997613028</v>
      </c>
      <c r="F11" s="22" t="s">
        <v>240</v>
      </c>
      <c r="G11" s="37">
        <v>-32.263210589607439</v>
      </c>
      <c r="H11" s="33">
        <v>-6.9977777850044589</v>
      </c>
    </row>
    <row r="12" spans="1:8">
      <c r="A12" s="34"/>
      <c r="B12" s="25" t="s">
        <v>241</v>
      </c>
      <c r="C12" s="26">
        <v>2971</v>
      </c>
      <c r="D12" s="26">
        <v>1869</v>
      </c>
      <c r="E12" s="26">
        <v>1820.9273043478299</v>
      </c>
      <c r="F12" s="27"/>
      <c r="G12" s="28">
        <v>-38.709952731476605</v>
      </c>
      <c r="H12" s="29">
        <v>-2.5721078465580547</v>
      </c>
    </row>
    <row r="13" spans="1:8">
      <c r="A13" s="30" t="s">
        <v>20</v>
      </c>
      <c r="B13" s="31" t="s">
        <v>3</v>
      </c>
      <c r="C13" s="20">
        <v>2075</v>
      </c>
      <c r="D13" s="20">
        <v>2131</v>
      </c>
      <c r="E13" s="21">
        <v>1807.6588560039575</v>
      </c>
      <c r="F13" s="22" t="s">
        <v>240</v>
      </c>
      <c r="G13" s="23">
        <v>-12.883910554026144</v>
      </c>
      <c r="H13" s="24">
        <v>-15.173211825248359</v>
      </c>
    </row>
    <row r="14" spans="1:8">
      <c r="A14" s="34"/>
      <c r="B14" s="25" t="s">
        <v>241</v>
      </c>
      <c r="C14" s="26">
        <v>969</v>
      </c>
      <c r="D14" s="26">
        <v>1081</v>
      </c>
      <c r="E14" s="26">
        <v>891.34633540372704</v>
      </c>
      <c r="F14" s="27"/>
      <c r="G14" s="38">
        <v>-8.0137940759827586</v>
      </c>
      <c r="H14" s="24">
        <v>-17.544279796139961</v>
      </c>
    </row>
    <row r="15" spans="1:8">
      <c r="A15" s="30" t="s">
        <v>21</v>
      </c>
      <c r="B15" s="31" t="s">
        <v>3</v>
      </c>
      <c r="C15" s="20">
        <v>333</v>
      </c>
      <c r="D15" s="20">
        <v>411</v>
      </c>
      <c r="E15" s="21">
        <v>456.60943208784141</v>
      </c>
      <c r="F15" s="22" t="s">
        <v>240</v>
      </c>
      <c r="G15" s="37">
        <v>37.119949575928359</v>
      </c>
      <c r="H15" s="33">
        <v>11.097185422832467</v>
      </c>
    </row>
    <row r="16" spans="1:8">
      <c r="A16" s="34"/>
      <c r="B16" s="25" t="s">
        <v>241</v>
      </c>
      <c r="C16" s="26">
        <v>161</v>
      </c>
      <c r="D16" s="26">
        <v>188</v>
      </c>
      <c r="E16" s="26">
        <v>212.68434782608699</v>
      </c>
      <c r="F16" s="27"/>
      <c r="G16" s="28">
        <v>32.102079395085099</v>
      </c>
      <c r="H16" s="29">
        <v>13.129972247918602</v>
      </c>
    </row>
    <row r="17" spans="1:8">
      <c r="A17" s="30" t="s">
        <v>22</v>
      </c>
      <c r="B17" s="31" t="s">
        <v>3</v>
      </c>
      <c r="C17" s="20">
        <v>342</v>
      </c>
      <c r="D17" s="20">
        <v>390</v>
      </c>
      <c r="E17" s="21">
        <v>431.67108074534173</v>
      </c>
      <c r="F17" s="22" t="s">
        <v>240</v>
      </c>
      <c r="G17" s="37">
        <v>26.219614253023906</v>
      </c>
      <c r="H17" s="33">
        <v>10.684892498805581</v>
      </c>
    </row>
    <row r="18" spans="1:8">
      <c r="A18" s="34"/>
      <c r="B18" s="25" t="s">
        <v>241</v>
      </c>
      <c r="C18" s="26">
        <v>105</v>
      </c>
      <c r="D18" s="26">
        <v>140</v>
      </c>
      <c r="E18" s="26">
        <v>146.68434782608699</v>
      </c>
      <c r="F18" s="27"/>
      <c r="G18" s="28">
        <v>39.699378881987599</v>
      </c>
      <c r="H18" s="29">
        <v>4.7745341614907204</v>
      </c>
    </row>
    <row r="19" spans="1:8">
      <c r="A19" s="30" t="s">
        <v>190</v>
      </c>
      <c r="B19" s="31" t="s">
        <v>3</v>
      </c>
      <c r="C19" s="20">
        <v>2854</v>
      </c>
      <c r="D19" s="20">
        <v>3743</v>
      </c>
      <c r="E19" s="21">
        <v>4462.3830776292816</v>
      </c>
      <c r="F19" s="22" t="s">
        <v>240</v>
      </c>
      <c r="G19" s="23">
        <v>56.35539865554594</v>
      </c>
      <c r="H19" s="24">
        <v>19.219424996774819</v>
      </c>
    </row>
    <row r="20" spans="1:8">
      <c r="A20" s="30"/>
      <c r="B20" s="25" t="s">
        <v>241</v>
      </c>
      <c r="C20" s="26">
        <v>1372</v>
      </c>
      <c r="D20" s="26">
        <v>1937</v>
      </c>
      <c r="E20" s="26">
        <v>2251.8658385093199</v>
      </c>
      <c r="F20" s="27"/>
      <c r="G20" s="38">
        <v>64.130163156655954</v>
      </c>
      <c r="H20" s="24">
        <v>16.255334977249362</v>
      </c>
    </row>
    <row r="21" spans="1:8">
      <c r="A21" s="39" t="s">
        <v>12</v>
      </c>
      <c r="B21" s="31" t="s">
        <v>3</v>
      </c>
      <c r="C21" s="20">
        <v>44</v>
      </c>
      <c r="D21" s="20">
        <v>53</v>
      </c>
      <c r="E21" s="21">
        <v>43.602999687848431</v>
      </c>
      <c r="F21" s="22" t="s">
        <v>240</v>
      </c>
      <c r="G21" s="37">
        <v>-0.90227343670811422</v>
      </c>
      <c r="H21" s="33">
        <v>-17.730189268210509</v>
      </c>
    </row>
    <row r="22" spans="1:8">
      <c r="A22" s="34"/>
      <c r="B22" s="25" t="s">
        <v>241</v>
      </c>
      <c r="C22" s="26">
        <v>25</v>
      </c>
      <c r="D22" s="26">
        <v>26</v>
      </c>
      <c r="E22" s="26">
        <v>22.410608695652201</v>
      </c>
      <c r="F22" s="27"/>
      <c r="G22" s="28">
        <v>-10.357565217391198</v>
      </c>
      <c r="H22" s="29">
        <v>-13.805351170568457</v>
      </c>
    </row>
    <row r="23" spans="1:8">
      <c r="A23" s="39" t="s">
        <v>23</v>
      </c>
      <c r="B23" s="31" t="s">
        <v>3</v>
      </c>
      <c r="C23" s="20">
        <v>1454</v>
      </c>
      <c r="D23" s="20">
        <v>1427</v>
      </c>
      <c r="E23" s="21">
        <v>1710.9967264595819</v>
      </c>
      <c r="F23" s="22" t="s">
        <v>240</v>
      </c>
      <c r="G23" s="23">
        <v>17.675153126518708</v>
      </c>
      <c r="H23" s="24">
        <v>19.901662681119973</v>
      </c>
    </row>
    <row r="24" spans="1:8">
      <c r="A24" s="34"/>
      <c r="B24" s="25" t="s">
        <v>241</v>
      </c>
      <c r="C24" s="26">
        <v>631</v>
      </c>
      <c r="D24" s="26">
        <v>695</v>
      </c>
      <c r="E24" s="26">
        <v>800.68434782608699</v>
      </c>
      <c r="F24" s="27"/>
      <c r="G24" s="28">
        <v>26.891338799696825</v>
      </c>
      <c r="H24" s="29">
        <v>15.206380982170799</v>
      </c>
    </row>
    <row r="25" spans="1:8">
      <c r="A25" s="30" t="s">
        <v>24</v>
      </c>
      <c r="B25" s="31" t="s">
        <v>3</v>
      </c>
      <c r="C25" s="20">
        <v>1150</v>
      </c>
      <c r="D25" s="20">
        <v>1533</v>
      </c>
      <c r="E25" s="21">
        <v>3224.0716344677548</v>
      </c>
      <c r="F25" s="22" t="s">
        <v>240</v>
      </c>
      <c r="G25" s="23">
        <v>180.35405517110911</v>
      </c>
      <c r="H25" s="24">
        <v>110.31126121772701</v>
      </c>
    </row>
    <row r="26" spans="1:8" ht="13.5" thickBot="1">
      <c r="A26" s="41"/>
      <c r="B26" s="42" t="s">
        <v>241</v>
      </c>
      <c r="C26" s="43">
        <v>476</v>
      </c>
      <c r="D26" s="43">
        <v>797</v>
      </c>
      <c r="E26" s="43">
        <v>1544.3686956521699</v>
      </c>
      <c r="F26" s="44"/>
      <c r="G26" s="45">
        <v>224.44720496894325</v>
      </c>
      <c r="H26" s="46">
        <v>93.772734711690077</v>
      </c>
    </row>
    <row r="31" spans="1:8">
      <c r="A31" s="47"/>
      <c r="B31" s="48"/>
      <c r="C31" s="49"/>
      <c r="D31" s="55"/>
      <c r="E31" s="49"/>
      <c r="F31" s="49"/>
      <c r="G31" s="50"/>
      <c r="H31" s="51"/>
    </row>
    <row r="32" spans="1:8" ht="16.5" thickBot="1">
      <c r="A32" s="4" t="s">
        <v>98</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45</v>
      </c>
      <c r="B35" s="19" t="s">
        <v>3</v>
      </c>
      <c r="C35" s="80">
        <v>624.65958181684005</v>
      </c>
      <c r="D35" s="80">
        <v>812.54066571665601</v>
      </c>
      <c r="E35" s="83">
        <v>785.91252600076382</v>
      </c>
      <c r="F35" s="22" t="s">
        <v>240</v>
      </c>
      <c r="G35" s="23">
        <v>25.814531446858638</v>
      </c>
      <c r="H35" s="24">
        <v>-3.2771454819933581</v>
      </c>
    </row>
    <row r="36" spans="1:8" ht="12.75" customHeight="1">
      <c r="A36" s="199"/>
      <c r="B36" s="25" t="s">
        <v>241</v>
      </c>
      <c r="C36" s="82">
        <v>309.56723563497502</v>
      </c>
      <c r="D36" s="82">
        <v>401.60775589365301</v>
      </c>
      <c r="E36" s="82">
        <v>388.79056866490203</v>
      </c>
      <c r="F36" s="27"/>
      <c r="G36" s="28">
        <v>25.591640170648702</v>
      </c>
      <c r="H36" s="29">
        <v>-3.1914690492543656</v>
      </c>
    </row>
    <row r="37" spans="1:8">
      <c r="A37" s="30" t="s">
        <v>18</v>
      </c>
      <c r="B37" s="31" t="s">
        <v>3</v>
      </c>
      <c r="C37" s="80">
        <v>272.43924507677298</v>
      </c>
      <c r="D37" s="80">
        <v>447.37112666718599</v>
      </c>
      <c r="E37" s="83">
        <v>396.02726273528054</v>
      </c>
      <c r="F37" s="22" t="s">
        <v>240</v>
      </c>
      <c r="G37" s="32">
        <v>45.363514945756293</v>
      </c>
      <c r="H37" s="33">
        <v>-11.476794292560996</v>
      </c>
    </row>
    <row r="38" spans="1:8">
      <c r="A38" s="34"/>
      <c r="B38" s="25" t="s">
        <v>241</v>
      </c>
      <c r="C38" s="82">
        <v>102.44411232889701</v>
      </c>
      <c r="D38" s="82">
        <v>201.43125676923901</v>
      </c>
      <c r="E38" s="82">
        <v>167.304418079572</v>
      </c>
      <c r="F38" s="27"/>
      <c r="G38" s="35">
        <v>63.312868134813726</v>
      </c>
      <c r="H38" s="29">
        <v>-16.942176322100266</v>
      </c>
    </row>
    <row r="39" spans="1:8">
      <c r="A39" s="30" t="s">
        <v>19</v>
      </c>
      <c r="B39" s="31" t="s">
        <v>3</v>
      </c>
      <c r="C39" s="80">
        <v>191.53792300176801</v>
      </c>
      <c r="D39" s="80">
        <v>151.44972592679301</v>
      </c>
      <c r="E39" s="83">
        <v>142.63708907433781</v>
      </c>
      <c r="F39" s="22" t="s">
        <v>240</v>
      </c>
      <c r="G39" s="37">
        <v>-25.530627648593025</v>
      </c>
      <c r="H39" s="33">
        <v>-5.81885295501624</v>
      </c>
    </row>
    <row r="40" spans="1:8">
      <c r="A40" s="34"/>
      <c r="B40" s="25" t="s">
        <v>241</v>
      </c>
      <c r="C40" s="82">
        <v>122.684144666771</v>
      </c>
      <c r="D40" s="82">
        <v>84.6889946663091</v>
      </c>
      <c r="E40" s="82">
        <v>83.286261437183896</v>
      </c>
      <c r="F40" s="27"/>
      <c r="G40" s="28">
        <v>-32.113263972779706</v>
      </c>
      <c r="H40" s="29">
        <v>-1.6563347276139524</v>
      </c>
    </row>
    <row r="41" spans="1:8">
      <c r="A41" s="30" t="s">
        <v>20</v>
      </c>
      <c r="B41" s="31" t="s">
        <v>3</v>
      </c>
      <c r="C41" s="80">
        <v>54.069255399008803</v>
      </c>
      <c r="D41" s="80">
        <v>54.706122268580998</v>
      </c>
      <c r="E41" s="83">
        <v>46.663491110728742</v>
      </c>
      <c r="F41" s="22" t="s">
        <v>240</v>
      </c>
      <c r="G41" s="23">
        <v>-13.696812048970486</v>
      </c>
      <c r="H41" s="24">
        <v>-14.701519362616793</v>
      </c>
    </row>
    <row r="42" spans="1:8">
      <c r="A42" s="34"/>
      <c r="B42" s="25" t="s">
        <v>241</v>
      </c>
      <c r="C42" s="82">
        <v>29.583881406649301</v>
      </c>
      <c r="D42" s="82">
        <v>31.555055420072598</v>
      </c>
      <c r="E42" s="82">
        <v>26.438220240064201</v>
      </c>
      <c r="F42" s="27"/>
      <c r="G42" s="38">
        <v>-10.633023852908224</v>
      </c>
      <c r="H42" s="24">
        <v>-16.215579760172147</v>
      </c>
    </row>
    <row r="43" spans="1:8">
      <c r="A43" s="30" t="s">
        <v>21</v>
      </c>
      <c r="B43" s="31" t="s">
        <v>3</v>
      </c>
      <c r="C43" s="80">
        <v>4.7290969644520597</v>
      </c>
      <c r="D43" s="80">
        <v>7.6826485287493096</v>
      </c>
      <c r="E43" s="83">
        <v>13.356910451561047</v>
      </c>
      <c r="F43" s="22" t="s">
        <v>240</v>
      </c>
      <c r="G43" s="37">
        <v>182.4410358248735</v>
      </c>
      <c r="H43" s="33">
        <v>73.858148027702043</v>
      </c>
    </row>
    <row r="44" spans="1:8">
      <c r="A44" s="34"/>
      <c r="B44" s="25" t="s">
        <v>241</v>
      </c>
      <c r="C44" s="82">
        <v>2.1384834699242301</v>
      </c>
      <c r="D44" s="82">
        <v>2.26872635114115</v>
      </c>
      <c r="E44" s="82">
        <v>4.4601936345510804</v>
      </c>
      <c r="F44" s="27"/>
      <c r="G44" s="28">
        <v>108.56806691655709</v>
      </c>
      <c r="H44" s="29">
        <v>96.594606145762839</v>
      </c>
    </row>
    <row r="45" spans="1:8">
      <c r="A45" s="30" t="s">
        <v>22</v>
      </c>
      <c r="B45" s="31" t="s">
        <v>3</v>
      </c>
      <c r="C45" s="80">
        <v>1.6111612926766501</v>
      </c>
      <c r="D45" s="80">
        <v>2.5836813402527099</v>
      </c>
      <c r="E45" s="83">
        <v>2.0807194317507247</v>
      </c>
      <c r="F45" s="22" t="s">
        <v>240</v>
      </c>
      <c r="G45" s="37">
        <v>29.14408018665776</v>
      </c>
      <c r="H45" s="33">
        <v>-19.466870804307106</v>
      </c>
    </row>
    <row r="46" spans="1:8">
      <c r="A46" s="34"/>
      <c r="B46" s="25" t="s">
        <v>241</v>
      </c>
      <c r="C46" s="82">
        <v>0.65113718067778503</v>
      </c>
      <c r="D46" s="82">
        <v>0.99303991541376402</v>
      </c>
      <c r="E46" s="82">
        <v>0.81299689902303496</v>
      </c>
      <c r="F46" s="27"/>
      <c r="G46" s="28">
        <v>24.858005831699884</v>
      </c>
      <c r="H46" s="29">
        <v>-18.130491392756525</v>
      </c>
    </row>
    <row r="47" spans="1:8">
      <c r="A47" s="30" t="s">
        <v>190</v>
      </c>
      <c r="B47" s="31" t="s">
        <v>3</v>
      </c>
      <c r="C47" s="80">
        <v>45.751627769086497</v>
      </c>
      <c r="D47" s="80">
        <v>86.685713365759497</v>
      </c>
      <c r="E47" s="83">
        <v>118.59415995159551</v>
      </c>
      <c r="F47" s="22" t="s">
        <v>240</v>
      </c>
      <c r="G47" s="23">
        <v>159.21298483663423</v>
      </c>
      <c r="H47" s="24">
        <v>36.809348792230992</v>
      </c>
    </row>
    <row r="48" spans="1:8">
      <c r="A48" s="30"/>
      <c r="B48" s="25" t="s">
        <v>241</v>
      </c>
      <c r="C48" s="82">
        <v>26.947103730451701</v>
      </c>
      <c r="D48" s="82">
        <v>49.701622040590102</v>
      </c>
      <c r="E48" s="82">
        <v>68.603408715346802</v>
      </c>
      <c r="F48" s="27"/>
      <c r="G48" s="38">
        <v>154.5854626960195</v>
      </c>
      <c r="H48" s="24">
        <v>38.030522744952009</v>
      </c>
    </row>
    <row r="49" spans="1:8">
      <c r="A49" s="39" t="s">
        <v>12</v>
      </c>
      <c r="B49" s="31" t="s">
        <v>3</v>
      </c>
      <c r="C49" s="80">
        <v>1.2098447310935601</v>
      </c>
      <c r="D49" s="80">
        <v>0.81083148586960696</v>
      </c>
      <c r="E49" s="83">
        <v>0.76813404794833684</v>
      </c>
      <c r="F49" s="22" t="s">
        <v>240</v>
      </c>
      <c r="G49" s="37">
        <v>-36.509700112176191</v>
      </c>
      <c r="H49" s="33">
        <v>-5.265883067611469</v>
      </c>
    </row>
    <row r="50" spans="1:8">
      <c r="A50" s="34"/>
      <c r="B50" s="25" t="s">
        <v>241</v>
      </c>
      <c r="C50" s="82">
        <v>0.62141420575122197</v>
      </c>
      <c r="D50" s="82">
        <v>0.30763715993205998</v>
      </c>
      <c r="E50" s="82">
        <v>0.31924572165034198</v>
      </c>
      <c r="F50" s="27"/>
      <c r="G50" s="28">
        <v>-48.625937628122173</v>
      </c>
      <c r="H50" s="29">
        <v>3.7734588763092489</v>
      </c>
    </row>
    <row r="51" spans="1:8">
      <c r="A51" s="39" t="s">
        <v>23</v>
      </c>
      <c r="B51" s="31" t="s">
        <v>3</v>
      </c>
      <c r="C51" s="80">
        <v>37.307269444546101</v>
      </c>
      <c r="D51" s="80">
        <v>36.339093021899899</v>
      </c>
      <c r="E51" s="83">
        <v>39.599029015635367</v>
      </c>
      <c r="F51" s="22" t="s">
        <v>240</v>
      </c>
      <c r="G51" s="23">
        <v>6.1429303329094012</v>
      </c>
      <c r="H51" s="24">
        <v>8.9708788047375236</v>
      </c>
    </row>
    <row r="52" spans="1:8">
      <c r="A52" s="34"/>
      <c r="B52" s="25" t="s">
        <v>241</v>
      </c>
      <c r="C52" s="82">
        <v>16.630709982473199</v>
      </c>
      <c r="D52" s="82">
        <v>18.514337502868401</v>
      </c>
      <c r="E52" s="82">
        <v>19.257779873179501</v>
      </c>
      <c r="F52" s="27"/>
      <c r="G52" s="28">
        <v>15.796498727203613</v>
      </c>
      <c r="H52" s="29">
        <v>4.015495397531339</v>
      </c>
    </row>
    <row r="53" spans="1:8">
      <c r="A53" s="30" t="s">
        <v>24</v>
      </c>
      <c r="B53" s="31" t="s">
        <v>3</v>
      </c>
      <c r="C53" s="80">
        <v>16.004158137435301</v>
      </c>
      <c r="D53" s="80">
        <v>24.910723111565598</v>
      </c>
      <c r="E53" s="83">
        <v>37.34891262965656</v>
      </c>
      <c r="F53" s="22" t="s">
        <v>240</v>
      </c>
      <c r="G53" s="23">
        <v>133.3700548877593</v>
      </c>
      <c r="H53" s="24">
        <v>49.931065679567268</v>
      </c>
    </row>
    <row r="54" spans="1:8" ht="13.5" thickBot="1">
      <c r="A54" s="41"/>
      <c r="B54" s="42" t="s">
        <v>241</v>
      </c>
      <c r="C54" s="86">
        <v>7.8662486633795199</v>
      </c>
      <c r="D54" s="86">
        <v>12.147086068087701</v>
      </c>
      <c r="E54" s="86">
        <v>18.260404064331102</v>
      </c>
      <c r="F54" s="44"/>
      <c r="G54" s="45">
        <v>132.13611526597754</v>
      </c>
      <c r="H54" s="46">
        <v>50.327444474967905</v>
      </c>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H61" s="193">
        <v>16</v>
      </c>
    </row>
    <row r="62" spans="1:8" ht="12.75" customHeight="1">
      <c r="A62" s="54" t="s">
        <v>243</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164</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166</v>
      </c>
      <c r="B7" s="19" t="s">
        <v>3</v>
      </c>
      <c r="C7" s="20">
        <v>42880</v>
      </c>
      <c r="D7" s="20">
        <v>46146</v>
      </c>
      <c r="E7" s="79">
        <v>45523.944053818006</v>
      </c>
      <c r="F7" s="22" t="s">
        <v>240</v>
      </c>
      <c r="G7" s="23">
        <v>6.1659143046128833</v>
      </c>
      <c r="H7" s="24">
        <v>-1.348017046292199</v>
      </c>
    </row>
    <row r="8" spans="1:8">
      <c r="A8" s="199"/>
      <c r="B8" s="25" t="s">
        <v>241</v>
      </c>
      <c r="C8" s="26">
        <v>25068</v>
      </c>
      <c r="D8" s="26">
        <v>20669</v>
      </c>
      <c r="E8" s="26">
        <v>22114.084249084201</v>
      </c>
      <c r="F8" s="27"/>
      <c r="G8" s="28">
        <v>-11.783611580165143</v>
      </c>
      <c r="H8" s="29">
        <v>6.9915537717557754</v>
      </c>
    </row>
    <row r="9" spans="1:8">
      <c r="A9" s="30" t="s">
        <v>18</v>
      </c>
      <c r="B9" s="31" t="s">
        <v>3</v>
      </c>
      <c r="C9" s="20">
        <v>6072</v>
      </c>
      <c r="D9" s="20">
        <v>7893</v>
      </c>
      <c r="E9" s="36">
        <v>8601.6214098879955</v>
      </c>
      <c r="F9" s="22" t="s">
        <v>240</v>
      </c>
      <c r="G9" s="32">
        <v>41.660431651646832</v>
      </c>
      <c r="H9" s="33">
        <v>8.9778463181045822</v>
      </c>
    </row>
    <row r="10" spans="1:8">
      <c r="A10" s="34"/>
      <c r="B10" s="25" t="s">
        <v>241</v>
      </c>
      <c r="C10" s="26">
        <v>2784</v>
      </c>
      <c r="D10" s="26">
        <v>2639</v>
      </c>
      <c r="E10" s="26">
        <v>3161.25833333333</v>
      </c>
      <c r="F10" s="27"/>
      <c r="G10" s="35">
        <v>13.550945881225942</v>
      </c>
      <c r="H10" s="29">
        <v>19.790008841732856</v>
      </c>
    </row>
    <row r="11" spans="1:8">
      <c r="A11" s="30" t="s">
        <v>19</v>
      </c>
      <c r="B11" s="31" t="s">
        <v>3</v>
      </c>
      <c r="C11" s="20">
        <v>18865</v>
      </c>
      <c r="D11" s="20">
        <v>19070</v>
      </c>
      <c r="E11" s="36">
        <v>17323.038619121577</v>
      </c>
      <c r="F11" s="22" t="s">
        <v>240</v>
      </c>
      <c r="G11" s="37">
        <v>-8.1736622363022775</v>
      </c>
      <c r="H11" s="33">
        <v>-9.1607833291999157</v>
      </c>
    </row>
    <row r="12" spans="1:8">
      <c r="A12" s="34"/>
      <c r="B12" s="25" t="s">
        <v>241</v>
      </c>
      <c r="C12" s="26">
        <v>12760</v>
      </c>
      <c r="D12" s="26">
        <v>9086</v>
      </c>
      <c r="E12" s="26">
        <v>9155.7545454545507</v>
      </c>
      <c r="F12" s="27"/>
      <c r="G12" s="28">
        <v>-28.246437731547417</v>
      </c>
      <c r="H12" s="29">
        <v>0.76771456586561726</v>
      </c>
    </row>
    <row r="13" spans="1:8">
      <c r="A13" s="30" t="s">
        <v>20</v>
      </c>
      <c r="B13" s="31" t="s">
        <v>3</v>
      </c>
      <c r="C13" s="20">
        <v>4079</v>
      </c>
      <c r="D13" s="20">
        <v>3868</v>
      </c>
      <c r="E13" s="36">
        <v>3331.4276807709284</v>
      </c>
      <c r="F13" s="22" t="s">
        <v>240</v>
      </c>
      <c r="G13" s="23">
        <v>-18.327342957319729</v>
      </c>
      <c r="H13" s="24">
        <v>-13.872086846666804</v>
      </c>
    </row>
    <row r="14" spans="1:8">
      <c r="A14" s="34"/>
      <c r="B14" s="25" t="s">
        <v>241</v>
      </c>
      <c r="C14" s="26">
        <v>2169</v>
      </c>
      <c r="D14" s="26">
        <v>1986</v>
      </c>
      <c r="E14" s="26">
        <v>1730.355</v>
      </c>
      <c r="F14" s="27"/>
      <c r="G14" s="38">
        <v>-20.223374827109268</v>
      </c>
      <c r="H14" s="24">
        <v>-12.872356495468267</v>
      </c>
    </row>
    <row r="15" spans="1:8">
      <c r="A15" s="30" t="s">
        <v>21</v>
      </c>
      <c r="B15" s="31" t="s">
        <v>3</v>
      </c>
      <c r="C15" s="20">
        <v>839</v>
      </c>
      <c r="D15" s="20">
        <v>1235</v>
      </c>
      <c r="E15" s="36">
        <v>1355.3589326241133</v>
      </c>
      <c r="F15" s="22" t="s">
        <v>240</v>
      </c>
      <c r="G15" s="37">
        <v>61.544568846735814</v>
      </c>
      <c r="H15" s="33">
        <v>9.7456625606569389</v>
      </c>
    </row>
    <row r="16" spans="1:8">
      <c r="A16" s="34"/>
      <c r="B16" s="25" t="s">
        <v>241</v>
      </c>
      <c r="C16" s="26">
        <v>470</v>
      </c>
      <c r="D16" s="26">
        <v>598</v>
      </c>
      <c r="E16" s="26">
        <v>687.35500000000002</v>
      </c>
      <c r="F16" s="27"/>
      <c r="G16" s="28">
        <v>46.245744680851089</v>
      </c>
      <c r="H16" s="29">
        <v>14.942307692307693</v>
      </c>
    </row>
    <row r="17" spans="1:8">
      <c r="A17" s="30" t="s">
        <v>190</v>
      </c>
      <c r="B17" s="31" t="s">
        <v>3</v>
      </c>
      <c r="C17" s="20">
        <v>6677</v>
      </c>
      <c r="D17" s="20">
        <v>7513</v>
      </c>
      <c r="E17" s="36">
        <v>7824.1012723109361</v>
      </c>
      <c r="F17" s="22" t="s">
        <v>240</v>
      </c>
      <c r="G17" s="37">
        <v>17.179890254769163</v>
      </c>
      <c r="H17" s="33">
        <v>4.1408395089968906</v>
      </c>
    </row>
    <row r="18" spans="1:8">
      <c r="A18" s="34"/>
      <c r="B18" s="25" t="s">
        <v>241</v>
      </c>
      <c r="C18" s="26">
        <v>4611</v>
      </c>
      <c r="D18" s="26">
        <v>3599</v>
      </c>
      <c r="E18" s="26">
        <v>4174.2583333333296</v>
      </c>
      <c r="F18" s="27"/>
      <c r="G18" s="28">
        <v>-9.4717342586569231</v>
      </c>
      <c r="H18" s="29">
        <v>15.983838103176694</v>
      </c>
    </row>
    <row r="19" spans="1:8">
      <c r="A19" s="39" t="s">
        <v>12</v>
      </c>
      <c r="B19" s="31" t="s">
        <v>3</v>
      </c>
      <c r="C19" s="20">
        <v>891</v>
      </c>
      <c r="D19" s="20">
        <v>740</v>
      </c>
      <c r="E19" s="36">
        <v>566.36928932600415</v>
      </c>
      <c r="F19" s="22" t="s">
        <v>240</v>
      </c>
      <c r="G19" s="37">
        <v>-36.434423195734666</v>
      </c>
      <c r="H19" s="33">
        <v>-23.463609550539971</v>
      </c>
    </row>
    <row r="20" spans="1:8">
      <c r="A20" s="34"/>
      <c r="B20" s="25" t="s">
        <v>241</v>
      </c>
      <c r="C20" s="26">
        <v>479</v>
      </c>
      <c r="D20" s="26">
        <v>436</v>
      </c>
      <c r="E20" s="26">
        <v>323.35500000000002</v>
      </c>
      <c r="F20" s="27"/>
      <c r="G20" s="28">
        <v>-32.493736951983294</v>
      </c>
      <c r="H20" s="29">
        <v>-25.836009174311926</v>
      </c>
    </row>
    <row r="21" spans="1:8">
      <c r="A21" s="39" t="s">
        <v>23</v>
      </c>
      <c r="B21" s="31" t="s">
        <v>3</v>
      </c>
      <c r="C21" s="20">
        <v>1139</v>
      </c>
      <c r="D21" s="20">
        <v>1003</v>
      </c>
      <c r="E21" s="36">
        <v>986.78393043071674</v>
      </c>
      <c r="F21" s="22" t="s">
        <v>240</v>
      </c>
      <c r="G21" s="23">
        <v>-13.36400961977904</v>
      </c>
      <c r="H21" s="24">
        <v>-1.6167566868677312</v>
      </c>
    </row>
    <row r="22" spans="1:8">
      <c r="A22" s="34"/>
      <c r="B22" s="25" t="s">
        <v>241</v>
      </c>
      <c r="C22" s="26">
        <v>581</v>
      </c>
      <c r="D22" s="26">
        <v>531</v>
      </c>
      <c r="E22" s="26">
        <v>515.90333333333297</v>
      </c>
      <c r="F22" s="27"/>
      <c r="G22" s="38">
        <v>-11.204245553643204</v>
      </c>
      <c r="H22" s="24">
        <v>-2.8430634023855106</v>
      </c>
    </row>
    <row r="23" spans="1:8">
      <c r="A23" s="30" t="s">
        <v>24</v>
      </c>
      <c r="B23" s="31" t="s">
        <v>3</v>
      </c>
      <c r="C23" s="20">
        <v>5255</v>
      </c>
      <c r="D23" s="20">
        <v>5892</v>
      </c>
      <c r="E23" s="36">
        <v>8108.0258848708709</v>
      </c>
      <c r="F23" s="22" t="s">
        <v>240</v>
      </c>
      <c r="G23" s="37">
        <v>54.291643860530371</v>
      </c>
      <c r="H23" s="33">
        <v>37.610758399030374</v>
      </c>
    </row>
    <row r="24" spans="1:8" ht="13.5" thickBot="1">
      <c r="A24" s="41"/>
      <c r="B24" s="42" t="s">
        <v>241</v>
      </c>
      <c r="C24" s="43">
        <v>1640</v>
      </c>
      <c r="D24" s="43">
        <v>2226</v>
      </c>
      <c r="E24" s="43">
        <v>2862.3065000000001</v>
      </c>
      <c r="F24" s="44"/>
      <c r="G24" s="45">
        <v>74.530884146341492</v>
      </c>
      <c r="H24" s="46">
        <v>28.585197663971257</v>
      </c>
    </row>
    <row r="29" spans="1:8">
      <c r="A29" s="58"/>
      <c r="B29" s="58"/>
      <c r="C29" s="21"/>
      <c r="D29" s="21"/>
      <c r="E29" s="21"/>
      <c r="F29" s="59"/>
      <c r="G29" s="38"/>
      <c r="H29" s="60"/>
    </row>
    <row r="30" spans="1:8">
      <c r="A30" s="58"/>
      <c r="B30" s="62"/>
      <c r="C30" s="21"/>
      <c r="D30" s="21"/>
      <c r="E30" s="21"/>
      <c r="F30" s="63"/>
      <c r="G30" s="38"/>
      <c r="H30" s="60"/>
    </row>
    <row r="31" spans="1:8">
      <c r="A31" s="47"/>
      <c r="B31" s="48"/>
      <c r="C31" s="49"/>
      <c r="D31" s="55"/>
      <c r="E31" s="49"/>
      <c r="F31" s="49"/>
      <c r="G31" s="50"/>
      <c r="H31" s="51"/>
    </row>
    <row r="32" spans="1:8" ht="16.5" thickBot="1">
      <c r="A32" s="4" t="s">
        <v>165</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166</v>
      </c>
      <c r="B35" s="19" t="s">
        <v>3</v>
      </c>
      <c r="C35" s="80">
        <v>4901.7139453122199</v>
      </c>
      <c r="D35" s="80">
        <v>5057.4810805438901</v>
      </c>
      <c r="E35" s="81">
        <v>5570.362772681915</v>
      </c>
      <c r="F35" s="22" t="s">
        <v>240</v>
      </c>
      <c r="G35" s="23">
        <v>13.641122979221592</v>
      </c>
      <c r="H35" s="24">
        <v>10.141050138794967</v>
      </c>
    </row>
    <row r="36" spans="1:8" ht="12.75" customHeight="1">
      <c r="A36" s="199"/>
      <c r="B36" s="25" t="s">
        <v>241</v>
      </c>
      <c r="C36" s="82">
        <v>2485.7333494792501</v>
      </c>
      <c r="D36" s="82">
        <v>2400.9521996285898</v>
      </c>
      <c r="E36" s="82">
        <v>2701.9457569922702</v>
      </c>
      <c r="F36" s="27"/>
      <c r="G36" s="28">
        <v>8.6981335933846538</v>
      </c>
      <c r="H36" s="29">
        <v>12.536424399046425</v>
      </c>
    </row>
    <row r="37" spans="1:8">
      <c r="A37" s="30" t="s">
        <v>18</v>
      </c>
      <c r="B37" s="31" t="s">
        <v>3</v>
      </c>
      <c r="C37" s="80">
        <v>2346.0749177829898</v>
      </c>
      <c r="D37" s="80">
        <v>2179.60748046033</v>
      </c>
      <c r="E37" s="83">
        <v>2242.6204301388434</v>
      </c>
      <c r="F37" s="22" t="s">
        <v>240</v>
      </c>
      <c r="G37" s="32">
        <v>-4.4096838877553637</v>
      </c>
      <c r="H37" s="33">
        <v>2.8910228214671605</v>
      </c>
    </row>
    <row r="38" spans="1:8">
      <c r="A38" s="34"/>
      <c r="B38" s="25" t="s">
        <v>241</v>
      </c>
      <c r="C38" s="82">
        <v>1076.76479410357</v>
      </c>
      <c r="D38" s="82">
        <v>1135.1726729465099</v>
      </c>
      <c r="E38" s="82">
        <v>1117.77948810257</v>
      </c>
      <c r="F38" s="27"/>
      <c r="G38" s="35">
        <v>3.8090671448025546</v>
      </c>
      <c r="H38" s="29">
        <v>-1.5322060915008962</v>
      </c>
    </row>
    <row r="39" spans="1:8">
      <c r="A39" s="30" t="s">
        <v>19</v>
      </c>
      <c r="B39" s="31" t="s">
        <v>3</v>
      </c>
      <c r="C39" s="80">
        <v>1370.3271052084899</v>
      </c>
      <c r="D39" s="80">
        <v>1448.91362108157</v>
      </c>
      <c r="E39" s="83">
        <v>1555.5391775375053</v>
      </c>
      <c r="F39" s="22" t="s">
        <v>240</v>
      </c>
      <c r="G39" s="37">
        <v>13.51590227070902</v>
      </c>
      <c r="H39" s="33">
        <v>7.3590002126105105</v>
      </c>
    </row>
    <row r="40" spans="1:8">
      <c r="A40" s="34"/>
      <c r="B40" s="25" t="s">
        <v>241</v>
      </c>
      <c r="C40" s="82">
        <v>779.149786363001</v>
      </c>
      <c r="D40" s="82">
        <v>688.42759072219599</v>
      </c>
      <c r="E40" s="82">
        <v>781.92830191172595</v>
      </c>
      <c r="F40" s="27"/>
      <c r="G40" s="28">
        <v>0.35660865180939538</v>
      </c>
      <c r="H40" s="29">
        <v>13.581778599466503</v>
      </c>
    </row>
    <row r="41" spans="1:8">
      <c r="A41" s="30" t="s">
        <v>20</v>
      </c>
      <c r="B41" s="31" t="s">
        <v>3</v>
      </c>
      <c r="C41" s="80">
        <v>198.19028947634601</v>
      </c>
      <c r="D41" s="80">
        <v>199.47013567627801</v>
      </c>
      <c r="E41" s="83">
        <v>191.19141804376986</v>
      </c>
      <c r="F41" s="22" t="s">
        <v>240</v>
      </c>
      <c r="G41" s="23">
        <v>-3.5313896816380037</v>
      </c>
      <c r="H41" s="24">
        <v>-4.1503544399968462</v>
      </c>
    </row>
    <row r="42" spans="1:8">
      <c r="A42" s="34"/>
      <c r="B42" s="25" t="s">
        <v>241</v>
      </c>
      <c r="C42" s="82">
        <v>115.381615492666</v>
      </c>
      <c r="D42" s="82">
        <v>90.518964901532797</v>
      </c>
      <c r="E42" s="82">
        <v>93.645539769812302</v>
      </c>
      <c r="F42" s="27"/>
      <c r="G42" s="38">
        <v>-18.838422074472788</v>
      </c>
      <c r="H42" s="24">
        <v>3.4540550388314983</v>
      </c>
    </row>
    <row r="43" spans="1:8">
      <c r="A43" s="30" t="s">
        <v>21</v>
      </c>
      <c r="B43" s="31" t="s">
        <v>3</v>
      </c>
      <c r="C43" s="80">
        <v>13.5695477007515</v>
      </c>
      <c r="D43" s="80">
        <v>16.128485691828899</v>
      </c>
      <c r="E43" s="83">
        <v>15.340136149219147</v>
      </c>
      <c r="F43" s="22" t="s">
        <v>240</v>
      </c>
      <c r="G43" s="37">
        <v>13.048249562287097</v>
      </c>
      <c r="H43" s="33">
        <v>-4.887932802080428</v>
      </c>
    </row>
    <row r="44" spans="1:8">
      <c r="A44" s="34"/>
      <c r="B44" s="25" t="s">
        <v>241</v>
      </c>
      <c r="C44" s="82">
        <v>8.8391636009416903</v>
      </c>
      <c r="D44" s="82">
        <v>7.7246534780593299</v>
      </c>
      <c r="E44" s="82">
        <v>8.0581922459744906</v>
      </c>
      <c r="F44" s="27"/>
      <c r="G44" s="28">
        <v>-8.8353535495597981</v>
      </c>
      <c r="H44" s="29">
        <v>4.3178476401889867</v>
      </c>
    </row>
    <row r="45" spans="1:8">
      <c r="A45" s="30" t="s">
        <v>190</v>
      </c>
      <c r="B45" s="31" t="s">
        <v>3</v>
      </c>
      <c r="C45" s="80">
        <v>493.96127976220401</v>
      </c>
      <c r="D45" s="80">
        <v>637.38066514732202</v>
      </c>
      <c r="E45" s="83">
        <v>661.17104513588276</v>
      </c>
      <c r="F45" s="22" t="s">
        <v>240</v>
      </c>
      <c r="G45" s="37">
        <v>33.850783902368732</v>
      </c>
      <c r="H45" s="33">
        <v>3.732523010101346</v>
      </c>
    </row>
    <row r="46" spans="1:8">
      <c r="A46" s="34"/>
      <c r="B46" s="25" t="s">
        <v>241</v>
      </c>
      <c r="C46" s="82">
        <v>304.93363505845798</v>
      </c>
      <c r="D46" s="82">
        <v>255.80416028771199</v>
      </c>
      <c r="E46" s="82">
        <v>300.38454247724701</v>
      </c>
      <c r="F46" s="27"/>
      <c r="G46" s="28">
        <v>-1.4918303716606687</v>
      </c>
      <c r="H46" s="29">
        <v>17.427543844241583</v>
      </c>
    </row>
    <row r="47" spans="1:8">
      <c r="A47" s="39" t="s">
        <v>12</v>
      </c>
      <c r="B47" s="31" t="s">
        <v>3</v>
      </c>
      <c r="C47" s="80">
        <v>43.954682500984099</v>
      </c>
      <c r="D47" s="80">
        <v>32.125484286436297</v>
      </c>
      <c r="E47" s="83">
        <v>25.963225048498565</v>
      </c>
      <c r="F47" s="22" t="s">
        <v>240</v>
      </c>
      <c r="G47" s="37">
        <v>-40.931833490283374</v>
      </c>
      <c r="H47" s="33">
        <v>-19.181840756061391</v>
      </c>
    </row>
    <row r="48" spans="1:8">
      <c r="A48" s="34"/>
      <c r="B48" s="25" t="s">
        <v>241</v>
      </c>
      <c r="C48" s="82">
        <v>18.4212075868681</v>
      </c>
      <c r="D48" s="82">
        <v>15.3354615412727</v>
      </c>
      <c r="E48" s="82">
        <v>11.844914676829699</v>
      </c>
      <c r="F48" s="27"/>
      <c r="G48" s="28">
        <v>-35.699575497571786</v>
      </c>
      <c r="H48" s="29">
        <v>-22.761276894398037</v>
      </c>
    </row>
    <row r="49" spans="1:8">
      <c r="A49" s="39" t="s">
        <v>23</v>
      </c>
      <c r="B49" s="31" t="s">
        <v>3</v>
      </c>
      <c r="C49" s="80">
        <v>35.6774992422841</v>
      </c>
      <c r="D49" s="80">
        <v>33.162352260056998</v>
      </c>
      <c r="E49" s="83">
        <v>29.247244520344118</v>
      </c>
      <c r="F49" s="22" t="s">
        <v>240</v>
      </c>
      <c r="G49" s="23">
        <v>-18.023277579721736</v>
      </c>
      <c r="H49" s="24">
        <v>-11.805880683646507</v>
      </c>
    </row>
    <row r="50" spans="1:8">
      <c r="A50" s="34"/>
      <c r="B50" s="25" t="s">
        <v>241</v>
      </c>
      <c r="C50" s="82">
        <v>16.823905512066499</v>
      </c>
      <c r="D50" s="82">
        <v>16.2641044377771</v>
      </c>
      <c r="E50" s="82">
        <v>14.155034383871</v>
      </c>
      <c r="F50" s="27"/>
      <c r="G50" s="38">
        <v>-15.863564653767952</v>
      </c>
      <c r="H50" s="24">
        <v>-12.967637179009401</v>
      </c>
    </row>
    <row r="51" spans="1:8">
      <c r="A51" s="30" t="s">
        <v>24</v>
      </c>
      <c r="B51" s="31" t="s">
        <v>3</v>
      </c>
      <c r="C51" s="80">
        <v>399.95862363816599</v>
      </c>
      <c r="D51" s="80">
        <v>510.692855940058</v>
      </c>
      <c r="E51" s="83">
        <v>966.02507417193988</v>
      </c>
      <c r="F51" s="22" t="s">
        <v>240</v>
      </c>
      <c r="G51" s="37">
        <v>141.53125275425543</v>
      </c>
      <c r="H51" s="33">
        <v>89.159699991050189</v>
      </c>
    </row>
    <row r="52" spans="1:8" ht="13.5" thickBot="1">
      <c r="A52" s="41"/>
      <c r="B52" s="42" t="s">
        <v>241</v>
      </c>
      <c r="C52" s="86">
        <v>165.419241761682</v>
      </c>
      <c r="D52" s="86">
        <v>191.704591313534</v>
      </c>
      <c r="E52" s="86">
        <v>374.14974342423602</v>
      </c>
      <c r="F52" s="44"/>
      <c r="G52" s="45">
        <v>126.18272181616584</v>
      </c>
      <c r="H52" s="46">
        <v>95.169943954191439</v>
      </c>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G61" s="53"/>
      <c r="H61" s="201">
        <v>17</v>
      </c>
    </row>
    <row r="62" spans="1:8"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152</v>
      </c>
      <c r="B4" s="5"/>
      <c r="C4" s="5"/>
      <c r="D4" s="5"/>
      <c r="E4" s="5"/>
      <c r="F4" s="5"/>
      <c r="G4" s="5"/>
      <c r="H4" s="6"/>
    </row>
    <row r="5" spans="1:9">
      <c r="A5" s="7"/>
      <c r="B5" s="8"/>
      <c r="C5" s="9"/>
      <c r="D5" s="8"/>
      <c r="E5" s="10"/>
      <c r="F5" s="11"/>
      <c r="G5" s="196" t="s">
        <v>1</v>
      </c>
      <c r="H5" s="197"/>
    </row>
    <row r="6" spans="1:9">
      <c r="A6" s="12"/>
      <c r="B6" s="13"/>
      <c r="C6" s="14" t="s">
        <v>235</v>
      </c>
      <c r="D6" s="15" t="s">
        <v>236</v>
      </c>
      <c r="E6" s="15" t="s">
        <v>237</v>
      </c>
      <c r="F6" s="16"/>
      <c r="G6" s="17" t="s">
        <v>238</v>
      </c>
      <c r="H6" s="18" t="s">
        <v>239</v>
      </c>
    </row>
    <row r="7" spans="1:9">
      <c r="A7" s="198" t="s">
        <v>58</v>
      </c>
      <c r="B7" s="19" t="s">
        <v>3</v>
      </c>
      <c r="C7" s="20">
        <v>9389</v>
      </c>
      <c r="D7" s="20">
        <v>9130</v>
      </c>
      <c r="E7" s="79">
        <v>8228.1399122910625</v>
      </c>
      <c r="F7" s="22" t="s">
        <v>240</v>
      </c>
      <c r="G7" s="23">
        <v>-12.36404396324356</v>
      </c>
      <c r="H7" s="24">
        <v>-9.8779856266039161</v>
      </c>
    </row>
    <row r="8" spans="1:9">
      <c r="A8" s="199"/>
      <c r="B8" s="25" t="s">
        <v>241</v>
      </c>
      <c r="C8" s="26">
        <v>4946</v>
      </c>
      <c r="D8" s="26">
        <v>5922</v>
      </c>
      <c r="E8" s="26">
        <v>4955</v>
      </c>
      <c r="F8" s="27"/>
      <c r="G8" s="28">
        <v>0.18196522442377727</v>
      </c>
      <c r="H8" s="29">
        <v>-16.32894292468761</v>
      </c>
    </row>
    <row r="9" spans="1:9">
      <c r="A9" s="30" t="s">
        <v>9</v>
      </c>
      <c r="B9" s="31" t="s">
        <v>3</v>
      </c>
      <c r="C9" s="20">
        <v>8683</v>
      </c>
      <c r="D9" s="20">
        <v>8389</v>
      </c>
      <c r="E9" s="21">
        <v>7552.5157035457614</v>
      </c>
      <c r="F9" s="22" t="s">
        <v>240</v>
      </c>
      <c r="G9" s="32">
        <v>-13.019512800348252</v>
      </c>
      <c r="H9" s="33">
        <v>-9.9712039152966838</v>
      </c>
    </row>
    <row r="10" spans="1:9">
      <c r="A10" s="34"/>
      <c r="B10" s="25" t="s">
        <v>241</v>
      </c>
      <c r="C10" s="26">
        <v>4564</v>
      </c>
      <c r="D10" s="26">
        <v>5406</v>
      </c>
      <c r="E10" s="26">
        <v>4526</v>
      </c>
      <c r="F10" s="27"/>
      <c r="G10" s="35">
        <v>-0.83260297984224962</v>
      </c>
      <c r="H10" s="29">
        <v>-16.278209396966332</v>
      </c>
    </row>
    <row r="11" spans="1:9">
      <c r="A11" s="30" t="s">
        <v>46</v>
      </c>
      <c r="B11" s="31" t="s">
        <v>3</v>
      </c>
      <c r="C11" s="20">
        <v>706</v>
      </c>
      <c r="D11" s="20">
        <v>742</v>
      </c>
      <c r="E11" s="21">
        <v>678.70094836099952</v>
      </c>
      <c r="F11" s="22" t="s">
        <v>240</v>
      </c>
      <c r="G11" s="37">
        <v>-3.8667211953258516</v>
      </c>
      <c r="H11" s="33">
        <v>-8.5308694931267439</v>
      </c>
    </row>
    <row r="12" spans="1:9" ht="13.5" thickBot="1">
      <c r="A12" s="56"/>
      <c r="B12" s="42" t="s">
        <v>241</v>
      </c>
      <c r="C12" s="43">
        <v>382</v>
      </c>
      <c r="D12" s="43">
        <v>516</v>
      </c>
      <c r="E12" s="43">
        <v>431</v>
      </c>
      <c r="F12" s="44"/>
      <c r="G12" s="57">
        <v>12.827225130890056</v>
      </c>
      <c r="H12" s="46">
        <v>-16.472868217054256</v>
      </c>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59</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58</v>
      </c>
      <c r="B35" s="19" t="s">
        <v>3</v>
      </c>
      <c r="C35" s="80">
        <v>2573.20470325621</v>
      </c>
      <c r="D35" s="80">
        <v>2434.7493424126801</v>
      </c>
      <c r="E35" s="81">
        <v>2139.657569359671</v>
      </c>
      <c r="F35" s="22" t="s">
        <v>240</v>
      </c>
      <c r="G35" s="23">
        <v>-16.848528737255748</v>
      </c>
      <c r="H35" s="24">
        <v>-12.120006273852908</v>
      </c>
    </row>
    <row r="36" spans="1:9" ht="12.75" customHeight="1">
      <c r="A36" s="199"/>
      <c r="B36" s="25" t="s">
        <v>241</v>
      </c>
      <c r="C36" s="82">
        <v>1350.9354376814499</v>
      </c>
      <c r="D36" s="82">
        <v>1323.3736207708</v>
      </c>
      <c r="E36" s="82">
        <v>1149.4538215065099</v>
      </c>
      <c r="F36" s="27"/>
      <c r="G36" s="28">
        <v>-14.914229840674992</v>
      </c>
      <c r="H36" s="29">
        <v>-13.142154002056529</v>
      </c>
    </row>
    <row r="37" spans="1:9">
      <c r="A37" s="30" t="s">
        <v>9</v>
      </c>
      <c r="B37" s="31" t="s">
        <v>3</v>
      </c>
      <c r="C37" s="80">
        <v>1806.7170198262399</v>
      </c>
      <c r="D37" s="80">
        <v>1752.04453673696</v>
      </c>
      <c r="E37" s="83">
        <v>1543.2024415110816</v>
      </c>
      <c r="F37" s="22" t="s">
        <v>240</v>
      </c>
      <c r="G37" s="32">
        <v>-14.585271264035683</v>
      </c>
      <c r="H37" s="33">
        <v>-11.919907904557604</v>
      </c>
    </row>
    <row r="38" spans="1:9">
      <c r="A38" s="34"/>
      <c r="B38" s="25" t="s">
        <v>241</v>
      </c>
      <c r="C38" s="82">
        <v>964.85981774485094</v>
      </c>
      <c r="D38" s="82">
        <v>930.51081788198906</v>
      </c>
      <c r="E38" s="82">
        <v>821.10176008461599</v>
      </c>
      <c r="F38" s="27"/>
      <c r="G38" s="35">
        <v>-14.899372428653734</v>
      </c>
      <c r="H38" s="29">
        <v>-11.757956564804687</v>
      </c>
    </row>
    <row r="39" spans="1:9">
      <c r="A39" s="30" t="s">
        <v>46</v>
      </c>
      <c r="B39" s="31" t="s">
        <v>3</v>
      </c>
      <c r="C39" s="80">
        <v>766.487683429973</v>
      </c>
      <c r="D39" s="80">
        <v>682.65880567571605</v>
      </c>
      <c r="E39" s="83">
        <v>597.67017610872722</v>
      </c>
      <c r="F39" s="22" t="s">
        <v>240</v>
      </c>
      <c r="G39" s="37">
        <v>-22.024816702311583</v>
      </c>
      <c r="H39" s="33">
        <v>-12.449649643479603</v>
      </c>
    </row>
    <row r="40" spans="1:9" ht="13.5" thickBot="1">
      <c r="A40" s="56"/>
      <c r="B40" s="42" t="s">
        <v>241</v>
      </c>
      <c r="C40" s="86">
        <v>386.07561993660403</v>
      </c>
      <c r="D40" s="86">
        <v>392.86280288880801</v>
      </c>
      <c r="E40" s="86">
        <v>328.352061421896</v>
      </c>
      <c r="F40" s="44"/>
      <c r="G40" s="57">
        <v>-14.951360700835394</v>
      </c>
      <c r="H40" s="46">
        <v>-16.420679431228947</v>
      </c>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242</v>
      </c>
      <c r="H61" s="193">
        <v>18</v>
      </c>
    </row>
    <row r="62" spans="1:9" ht="12.75" customHeight="1">
      <c r="A62" s="54" t="s">
        <v>243</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153</v>
      </c>
      <c r="B4" s="5"/>
      <c r="C4" s="5"/>
      <c r="D4" s="5"/>
      <c r="E4" s="5"/>
      <c r="F4" s="5"/>
      <c r="G4" s="5"/>
      <c r="H4" s="6"/>
    </row>
    <row r="5" spans="1:9">
      <c r="A5" s="7"/>
      <c r="B5" s="8"/>
      <c r="C5" s="9"/>
      <c r="D5" s="8"/>
      <c r="E5" s="10"/>
      <c r="F5" s="11"/>
      <c r="G5" s="196" t="s">
        <v>1</v>
      </c>
      <c r="H5" s="197"/>
    </row>
    <row r="6" spans="1:9">
      <c r="A6" s="12"/>
      <c r="B6" s="13"/>
      <c r="C6" s="14" t="s">
        <v>235</v>
      </c>
      <c r="D6" s="15" t="s">
        <v>236</v>
      </c>
      <c r="E6" s="15" t="s">
        <v>237</v>
      </c>
      <c r="F6" s="16"/>
      <c r="G6" s="17" t="s">
        <v>238</v>
      </c>
      <c r="H6" s="18" t="s">
        <v>239</v>
      </c>
    </row>
    <row r="7" spans="1:9">
      <c r="A7" s="198" t="s">
        <v>57</v>
      </c>
      <c r="B7" s="19" t="s">
        <v>3</v>
      </c>
      <c r="C7" s="20">
        <v>4064</v>
      </c>
      <c r="D7" s="20">
        <v>4548</v>
      </c>
      <c r="E7" s="79">
        <v>5235.3358749487925</v>
      </c>
      <c r="F7" s="22" t="s">
        <v>240</v>
      </c>
      <c r="G7" s="23">
        <v>28.822241017440746</v>
      </c>
      <c r="H7" s="24">
        <v>15.112926010307675</v>
      </c>
    </row>
    <row r="8" spans="1:9">
      <c r="A8" s="199"/>
      <c r="B8" s="25" t="s">
        <v>241</v>
      </c>
      <c r="C8" s="26">
        <v>2645</v>
      </c>
      <c r="D8" s="26">
        <v>2218</v>
      </c>
      <c r="E8" s="26">
        <v>2786</v>
      </c>
      <c r="F8" s="27"/>
      <c r="G8" s="28">
        <v>5.3308128544423425</v>
      </c>
      <c r="H8" s="29">
        <v>25.608656447249771</v>
      </c>
    </row>
    <row r="9" spans="1:9">
      <c r="A9" s="30" t="s">
        <v>9</v>
      </c>
      <c r="B9" s="31" t="s">
        <v>3</v>
      </c>
      <c r="C9" s="20">
        <v>2067</v>
      </c>
      <c r="D9" s="20">
        <v>1754</v>
      </c>
      <c r="E9" s="21">
        <v>1582.7379480987943</v>
      </c>
      <c r="F9" s="22" t="s">
        <v>240</v>
      </c>
      <c r="G9" s="32">
        <v>-23.428256018442468</v>
      </c>
      <c r="H9" s="33">
        <v>-9.7640850570812887</v>
      </c>
    </row>
    <row r="10" spans="1:9">
      <c r="A10" s="34"/>
      <c r="B10" s="25" t="s">
        <v>241</v>
      </c>
      <c r="C10" s="26">
        <v>1284</v>
      </c>
      <c r="D10" s="26">
        <v>1045</v>
      </c>
      <c r="E10" s="26">
        <v>956</v>
      </c>
      <c r="F10" s="27"/>
      <c r="G10" s="35">
        <v>-25.545171339563865</v>
      </c>
      <c r="H10" s="29">
        <v>-8.5167464114832541</v>
      </c>
    </row>
    <row r="11" spans="1:9">
      <c r="A11" s="30" t="s">
        <v>46</v>
      </c>
      <c r="B11" s="31" t="s">
        <v>3</v>
      </c>
      <c r="C11" s="20">
        <v>1313</v>
      </c>
      <c r="D11" s="20">
        <v>1978</v>
      </c>
      <c r="E11" s="21">
        <v>2134.644602335316</v>
      </c>
      <c r="F11" s="22" t="s">
        <v>240</v>
      </c>
      <c r="G11" s="37">
        <v>62.577654404822226</v>
      </c>
      <c r="H11" s="33">
        <v>7.919342888539731</v>
      </c>
    </row>
    <row r="12" spans="1:9">
      <c r="A12" s="34"/>
      <c r="B12" s="25" t="s">
        <v>241</v>
      </c>
      <c r="C12" s="26">
        <v>1020</v>
      </c>
      <c r="D12" s="26">
        <v>1068</v>
      </c>
      <c r="E12" s="26">
        <v>1283</v>
      </c>
      <c r="F12" s="27"/>
      <c r="G12" s="28">
        <v>25.784313725490193</v>
      </c>
      <c r="H12" s="29">
        <v>20.131086142322104</v>
      </c>
    </row>
    <row r="13" spans="1:9">
      <c r="A13" s="30" t="s">
        <v>24</v>
      </c>
      <c r="B13" s="31" t="s">
        <v>3</v>
      </c>
      <c r="C13" s="20">
        <v>714</v>
      </c>
      <c r="D13" s="20">
        <v>867</v>
      </c>
      <c r="E13" s="21">
        <v>1073.5145215672596</v>
      </c>
      <c r="F13" s="22" t="s">
        <v>240</v>
      </c>
      <c r="G13" s="23">
        <v>50.352173888971919</v>
      </c>
      <c r="H13" s="24">
        <v>23.819437320329826</v>
      </c>
    </row>
    <row r="14" spans="1:9" ht="13.5" thickBot="1">
      <c r="A14" s="56"/>
      <c r="B14" s="42" t="s">
        <v>241</v>
      </c>
      <c r="C14" s="43">
        <v>366</v>
      </c>
      <c r="D14" s="43">
        <v>470</v>
      </c>
      <c r="E14" s="43">
        <v>571</v>
      </c>
      <c r="F14" s="44"/>
      <c r="G14" s="57">
        <v>56.010928961748647</v>
      </c>
      <c r="H14" s="46">
        <v>21.489361702127653</v>
      </c>
    </row>
    <row r="15" spans="1:9">
      <c r="A15" s="58"/>
      <c r="B15" s="62"/>
      <c r="C15" s="21"/>
      <c r="D15" s="21"/>
      <c r="E15" s="21"/>
      <c r="F15" s="63"/>
      <c r="G15" s="38"/>
      <c r="H15" s="60"/>
      <c r="I15" s="61"/>
    </row>
    <row r="16" spans="1:9">
      <c r="A16" s="58"/>
      <c r="B16" s="62"/>
      <c r="C16" s="21"/>
      <c r="D16" s="21"/>
      <c r="E16" s="21"/>
      <c r="F16" s="63"/>
      <c r="G16" s="38"/>
      <c r="H16" s="60"/>
      <c r="I16" s="61"/>
    </row>
    <row r="17" spans="1:9">
      <c r="A17" s="58"/>
      <c r="B17" s="62"/>
      <c r="C17" s="21"/>
      <c r="D17" s="21"/>
      <c r="E17" s="21"/>
      <c r="F17" s="63"/>
      <c r="G17" s="38"/>
      <c r="H17" s="60"/>
      <c r="I17" s="61"/>
    </row>
    <row r="18" spans="1:9">
      <c r="A18" s="58"/>
      <c r="B18" s="62"/>
      <c r="C18" s="21"/>
      <c r="D18" s="21"/>
      <c r="E18" s="21"/>
      <c r="F18" s="63"/>
      <c r="G18" s="38"/>
      <c r="H18" s="60"/>
      <c r="I18" s="61"/>
    </row>
    <row r="19" spans="1:9">
      <c r="A19" s="58"/>
      <c r="B19" s="62"/>
      <c r="C19" s="21"/>
      <c r="D19" s="21"/>
      <c r="E19" s="21"/>
      <c r="F19" s="63"/>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66" t="s">
        <v>73</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57</v>
      </c>
      <c r="B35" s="19" t="s">
        <v>3</v>
      </c>
      <c r="C35" s="80">
        <v>1695.5254231061699</v>
      </c>
      <c r="D35" s="80">
        <v>1700.2469333249901</v>
      </c>
      <c r="E35" s="81">
        <v>1928.7138728006803</v>
      </c>
      <c r="F35" s="22" t="s">
        <v>240</v>
      </c>
      <c r="G35" s="23">
        <v>13.753167396765647</v>
      </c>
      <c r="H35" s="24">
        <v>13.43727990315513</v>
      </c>
    </row>
    <row r="36" spans="1:9" ht="12.75" customHeight="1">
      <c r="A36" s="199"/>
      <c r="B36" s="25" t="s">
        <v>241</v>
      </c>
      <c r="C36" s="82">
        <v>901.23865502744798</v>
      </c>
      <c r="D36" s="82">
        <v>902.33012338781305</v>
      </c>
      <c r="E36" s="82">
        <v>1024.1144424735901</v>
      </c>
      <c r="F36" s="27"/>
      <c r="G36" s="28">
        <v>13.634100885563981</v>
      </c>
      <c r="H36" s="29">
        <v>13.49664783754929</v>
      </c>
    </row>
    <row r="37" spans="1:9">
      <c r="A37" s="30" t="s">
        <v>9</v>
      </c>
      <c r="B37" s="31" t="s">
        <v>3</v>
      </c>
      <c r="C37" s="80">
        <v>517.90074357458695</v>
      </c>
      <c r="D37" s="80">
        <v>413.05969491538002</v>
      </c>
      <c r="E37" s="83">
        <v>513.68483704682603</v>
      </c>
      <c r="F37" s="22" t="s">
        <v>240</v>
      </c>
      <c r="G37" s="32">
        <v>-0.81403755064386019</v>
      </c>
      <c r="H37" s="33">
        <v>24.360920072838439</v>
      </c>
    </row>
    <row r="38" spans="1:9">
      <c r="A38" s="34"/>
      <c r="B38" s="25" t="s">
        <v>241</v>
      </c>
      <c r="C38" s="82">
        <v>206.86930038695601</v>
      </c>
      <c r="D38" s="82">
        <v>218.830571005953</v>
      </c>
      <c r="E38" s="82">
        <v>245.44274916546499</v>
      </c>
      <c r="F38" s="27"/>
      <c r="G38" s="35">
        <v>18.646289568513083</v>
      </c>
      <c r="H38" s="29">
        <v>12.161087930802879</v>
      </c>
    </row>
    <row r="39" spans="1:9">
      <c r="A39" s="30" t="s">
        <v>46</v>
      </c>
      <c r="B39" s="31" t="s">
        <v>3</v>
      </c>
      <c r="C39" s="80">
        <v>849.156364069814</v>
      </c>
      <c r="D39" s="80">
        <v>868.00740165853199</v>
      </c>
      <c r="E39" s="83">
        <v>921.39762088577208</v>
      </c>
      <c r="F39" s="22" t="s">
        <v>240</v>
      </c>
      <c r="G39" s="37">
        <v>8.5074151090056063</v>
      </c>
      <c r="H39" s="33">
        <v>6.1508944653266155</v>
      </c>
    </row>
    <row r="40" spans="1:9">
      <c r="A40" s="34"/>
      <c r="B40" s="25" t="s">
        <v>241</v>
      </c>
      <c r="C40" s="82">
        <v>532.54877773501596</v>
      </c>
      <c r="D40" s="82">
        <v>457.48054259989698</v>
      </c>
      <c r="E40" s="82">
        <v>512.909297269425</v>
      </c>
      <c r="F40" s="27"/>
      <c r="G40" s="28">
        <v>-3.6878275355582701</v>
      </c>
      <c r="H40" s="29">
        <v>12.116090086481535</v>
      </c>
    </row>
    <row r="41" spans="1:9">
      <c r="A41" s="30" t="s">
        <v>24</v>
      </c>
      <c r="B41" s="31" t="s">
        <v>3</v>
      </c>
      <c r="C41" s="80">
        <v>328.46831546176901</v>
      </c>
      <c r="D41" s="80">
        <v>419.17983675108201</v>
      </c>
      <c r="E41" s="83">
        <v>508.41005546111205</v>
      </c>
      <c r="F41" s="22" t="s">
        <v>240</v>
      </c>
      <c r="G41" s="23">
        <v>54.782069237447274</v>
      </c>
      <c r="H41" s="24">
        <v>21.286858500070664</v>
      </c>
    </row>
    <row r="42" spans="1:9" ht="13.5" thickBot="1">
      <c r="A42" s="56"/>
      <c r="B42" s="42" t="s">
        <v>241</v>
      </c>
      <c r="C42" s="86">
        <v>161.820576905476</v>
      </c>
      <c r="D42" s="86">
        <v>226.01900978196301</v>
      </c>
      <c r="E42" s="86">
        <v>265.76239603869698</v>
      </c>
      <c r="F42" s="44"/>
      <c r="G42" s="57">
        <v>64.232757737562849</v>
      </c>
      <c r="H42" s="46">
        <v>17.584090070597952</v>
      </c>
    </row>
    <row r="43" spans="1:9">
      <c r="A43" s="58"/>
      <c r="B43" s="62"/>
      <c r="C43" s="21"/>
      <c r="D43" s="21"/>
      <c r="E43" s="21"/>
      <c r="F43" s="63"/>
      <c r="G43" s="38"/>
      <c r="H43" s="60"/>
    </row>
    <row r="44" spans="1:9">
      <c r="A44" s="58"/>
      <c r="B44" s="62"/>
      <c r="C44" s="21"/>
      <c r="D44" s="21"/>
      <c r="E44" s="21"/>
      <c r="F44" s="63"/>
      <c r="G44" s="38"/>
      <c r="H44" s="60"/>
    </row>
    <row r="45" spans="1:9">
      <c r="A45" s="58"/>
      <c r="B45" s="62"/>
      <c r="C45" s="21"/>
      <c r="D45" s="21"/>
      <c r="E45" s="21"/>
      <c r="F45" s="63"/>
      <c r="G45" s="38"/>
      <c r="H45" s="60"/>
    </row>
    <row r="46" spans="1:9">
      <c r="A46" s="58"/>
      <c r="B46" s="62"/>
      <c r="C46" s="21"/>
      <c r="D46" s="21"/>
      <c r="E46" s="21"/>
      <c r="F46" s="63"/>
      <c r="G46" s="38"/>
      <c r="H46" s="60"/>
    </row>
    <row r="47" spans="1:9">
      <c r="A47" s="58"/>
      <c r="B47" s="62"/>
      <c r="C47" s="21"/>
      <c r="D47" s="21"/>
      <c r="E47" s="21"/>
      <c r="F47" s="63"/>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242</v>
      </c>
      <c r="G61" s="53"/>
      <c r="H61" s="201">
        <v>19</v>
      </c>
    </row>
    <row r="62" spans="1:9"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154</v>
      </c>
      <c r="B4" s="5"/>
      <c r="C4" s="5"/>
      <c r="D4" s="5"/>
      <c r="E4" s="5"/>
      <c r="F4" s="5"/>
      <c r="G4" s="5"/>
      <c r="H4" s="6"/>
    </row>
    <row r="5" spans="1:9">
      <c r="A5" s="7"/>
      <c r="B5" s="8"/>
      <c r="C5" s="9"/>
      <c r="D5" s="8"/>
      <c r="E5" s="10"/>
      <c r="F5" s="11"/>
      <c r="G5" s="196" t="s">
        <v>1</v>
      </c>
      <c r="H5" s="197"/>
    </row>
    <row r="6" spans="1:9">
      <c r="A6" s="12"/>
      <c r="B6" s="13"/>
      <c r="C6" s="14" t="s">
        <v>235</v>
      </c>
      <c r="D6" s="15" t="s">
        <v>236</v>
      </c>
      <c r="E6" s="15" t="s">
        <v>237</v>
      </c>
      <c r="F6" s="16"/>
      <c r="G6" s="17" t="s">
        <v>238</v>
      </c>
      <c r="H6" s="18" t="s">
        <v>239</v>
      </c>
    </row>
    <row r="7" spans="1:9" ht="12.75" customHeight="1">
      <c r="A7" s="198" t="s">
        <v>60</v>
      </c>
      <c r="B7" s="19" t="s">
        <v>3</v>
      </c>
      <c r="C7" s="20">
        <v>18904</v>
      </c>
      <c r="D7" s="20">
        <v>22664</v>
      </c>
      <c r="E7" s="79">
        <v>23490.77787119411</v>
      </c>
      <c r="F7" s="22" t="s">
        <v>240</v>
      </c>
      <c r="G7" s="23">
        <v>24.263530846350562</v>
      </c>
      <c r="H7" s="24">
        <v>3.6479786056923302</v>
      </c>
    </row>
    <row r="8" spans="1:9" ht="13.5" customHeight="1" thickBot="1">
      <c r="A8" s="204"/>
      <c r="B8" s="42" t="s">
        <v>241</v>
      </c>
      <c r="C8" s="43">
        <v>10038</v>
      </c>
      <c r="D8" s="43">
        <v>12291</v>
      </c>
      <c r="E8" s="43">
        <v>12649.5233333333</v>
      </c>
      <c r="F8" s="44"/>
      <c r="G8" s="57">
        <v>26.01637112306534</v>
      </c>
      <c r="H8" s="46">
        <v>2.9169582079025247</v>
      </c>
    </row>
    <row r="9" spans="1:9">
      <c r="A9" s="58"/>
      <c r="B9" s="58"/>
      <c r="C9" s="21"/>
      <c r="D9" s="21"/>
      <c r="E9" s="21"/>
      <c r="F9" s="59"/>
      <c r="G9" s="38"/>
      <c r="H9" s="60"/>
      <c r="I9" s="61"/>
    </row>
    <row r="10" spans="1:9">
      <c r="A10" s="58"/>
      <c r="B10" s="58"/>
      <c r="C10" s="21"/>
      <c r="D10" s="21"/>
      <c r="E10" s="21"/>
      <c r="F10" s="59"/>
      <c r="G10" s="38"/>
      <c r="H10" s="60"/>
      <c r="I10" s="61"/>
    </row>
    <row r="11" spans="1:9">
      <c r="A11" s="58"/>
      <c r="B11" s="58"/>
      <c r="C11" s="21"/>
      <c r="D11" s="21"/>
      <c r="E11" s="21"/>
      <c r="F11" s="59"/>
      <c r="G11" s="38"/>
      <c r="H11" s="60"/>
      <c r="I11" s="61"/>
    </row>
    <row r="12" spans="1:9">
      <c r="A12" s="58"/>
      <c r="B12" s="58"/>
      <c r="C12" s="21"/>
      <c r="D12" s="21"/>
      <c r="E12" s="21"/>
      <c r="F12" s="59"/>
      <c r="G12" s="38"/>
      <c r="H12" s="60"/>
      <c r="I12" s="61"/>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72</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60</v>
      </c>
      <c r="B35" s="19" t="s">
        <v>3</v>
      </c>
      <c r="C35" s="80">
        <v>625.94929511716498</v>
      </c>
      <c r="D35" s="80">
        <v>643.954555996468</v>
      </c>
      <c r="E35" s="81">
        <v>596.82799508948642</v>
      </c>
      <c r="F35" s="22" t="s">
        <v>240</v>
      </c>
      <c r="G35" s="23">
        <v>-4.6523416920259706</v>
      </c>
      <c r="H35" s="24">
        <v>-7.3183053785615471</v>
      </c>
    </row>
    <row r="36" spans="1:9" ht="12.75" customHeight="1" thickBot="1">
      <c r="A36" s="204"/>
      <c r="B36" s="42" t="s">
        <v>241</v>
      </c>
      <c r="C36" s="86">
        <v>328.45145593653899</v>
      </c>
      <c r="D36" s="86">
        <v>349.44877136087598</v>
      </c>
      <c r="E36" s="86">
        <v>320.22656303745299</v>
      </c>
      <c r="F36" s="44"/>
      <c r="G36" s="57">
        <v>-2.5041426215127416</v>
      </c>
      <c r="H36" s="46">
        <v>-8.3623726046085238</v>
      </c>
    </row>
    <row r="37" spans="1:9">
      <c r="A37" s="58"/>
      <c r="B37" s="58"/>
      <c r="C37" s="21"/>
      <c r="D37" s="21"/>
      <c r="E37" s="21"/>
      <c r="F37" s="59"/>
      <c r="G37" s="38"/>
      <c r="H37" s="60"/>
      <c r="I37" s="61"/>
    </row>
    <row r="38" spans="1:9">
      <c r="A38" s="58"/>
      <c r="B38" s="62"/>
      <c r="C38" s="21"/>
      <c r="D38" s="21"/>
      <c r="E38" s="21"/>
      <c r="F38" s="63"/>
      <c r="G38" s="38"/>
      <c r="H38" s="60"/>
      <c r="I38" s="61"/>
    </row>
    <row r="39" spans="1:9">
      <c r="A39" s="58"/>
      <c r="B39" s="58"/>
      <c r="C39" s="21"/>
      <c r="D39" s="21"/>
      <c r="E39" s="21"/>
      <c r="F39" s="59"/>
      <c r="G39" s="38"/>
      <c r="H39" s="60"/>
      <c r="I39" s="61"/>
    </row>
    <row r="40" spans="1:9">
      <c r="A40" s="58"/>
      <c r="B40" s="62"/>
      <c r="C40" s="21"/>
      <c r="D40" s="21"/>
      <c r="E40" s="21"/>
      <c r="F40" s="63"/>
      <c r="G40" s="38"/>
      <c r="H40" s="60"/>
      <c r="I40" s="61"/>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242</v>
      </c>
      <c r="H61" s="193">
        <v>20</v>
      </c>
    </row>
    <row r="62" spans="1:9" ht="12.75" customHeight="1">
      <c r="A62" s="54" t="s">
        <v>243</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217</v>
      </c>
      <c r="B4" s="119"/>
      <c r="C4" s="119"/>
      <c r="D4" s="119"/>
      <c r="E4" s="119"/>
      <c r="F4" s="119"/>
      <c r="G4" s="119"/>
      <c r="H4" s="120"/>
    </row>
    <row r="5" spans="1:8">
      <c r="A5" s="121"/>
      <c r="B5" s="122"/>
      <c r="C5" s="123"/>
      <c r="D5" s="122"/>
      <c r="E5" s="124"/>
      <c r="F5" s="125"/>
      <c r="G5" s="207" t="s">
        <v>1</v>
      </c>
      <c r="H5" s="208"/>
    </row>
    <row r="6" spans="1:8">
      <c r="A6" s="126"/>
      <c r="B6" s="127"/>
      <c r="C6" s="128" t="s">
        <v>235</v>
      </c>
      <c r="D6" s="129" t="s">
        <v>236</v>
      </c>
      <c r="E6" s="129" t="s">
        <v>237</v>
      </c>
      <c r="F6" s="130"/>
      <c r="G6" s="131" t="s">
        <v>238</v>
      </c>
      <c r="H6" s="132" t="s">
        <v>239</v>
      </c>
    </row>
    <row r="7" spans="1:8" ht="12.75" customHeight="1">
      <c r="A7" s="209" t="s">
        <v>197</v>
      </c>
      <c r="B7" s="133" t="s">
        <v>3</v>
      </c>
      <c r="C7" s="20">
        <v>4539.3666666666704</v>
      </c>
      <c r="D7" s="20">
        <v>4802</v>
      </c>
      <c r="E7" s="79">
        <v>4684.6318742985404</v>
      </c>
      <c r="F7" s="22" t="s">
        <v>240</v>
      </c>
      <c r="G7" s="134">
        <v>3.2001205960861654</v>
      </c>
      <c r="H7" s="135">
        <v>-2.4441508892432182</v>
      </c>
    </row>
    <row r="8" spans="1:8" ht="12.75" customHeight="1">
      <c r="A8" s="210"/>
      <c r="B8" s="136" t="s">
        <v>241</v>
      </c>
      <c r="C8" s="26">
        <v>0</v>
      </c>
      <c r="D8" s="26">
        <v>2376</v>
      </c>
      <c r="E8" s="26">
        <v>2326</v>
      </c>
      <c r="F8" s="27"/>
      <c r="G8" s="137">
        <v>67.942238267148014</v>
      </c>
      <c r="H8" s="138">
        <v>-2.1043771043771073</v>
      </c>
    </row>
    <row r="9" spans="1:8">
      <c r="A9" s="139" t="s">
        <v>198</v>
      </c>
      <c r="B9" s="140" t="s">
        <v>3</v>
      </c>
      <c r="C9" s="20">
        <v>1997.86</v>
      </c>
      <c r="D9" s="20">
        <v>1861</v>
      </c>
      <c r="E9" s="21">
        <v>1957.8903150525084</v>
      </c>
      <c r="F9" s="22" t="s">
        <v>240</v>
      </c>
      <c r="G9" s="141">
        <v>-2.000624916034738</v>
      </c>
      <c r="H9" s="142">
        <v>5.2063576062605392</v>
      </c>
    </row>
    <row r="10" spans="1:8">
      <c r="A10" s="143"/>
      <c r="B10" s="136" t="s">
        <v>241</v>
      </c>
      <c r="C10" s="26">
        <v>0</v>
      </c>
      <c r="D10" s="26">
        <v>857</v>
      </c>
      <c r="E10" s="26">
        <v>926</v>
      </c>
      <c r="F10" s="27"/>
      <c r="G10" s="144">
        <v>9.5857988165680439</v>
      </c>
      <c r="H10" s="138">
        <v>8.0513418903150438</v>
      </c>
    </row>
    <row r="11" spans="1:8">
      <c r="A11" s="139" t="s">
        <v>199</v>
      </c>
      <c r="B11" s="140" t="s">
        <v>3</v>
      </c>
      <c r="C11" s="20">
        <v>357.86</v>
      </c>
      <c r="D11" s="20">
        <v>292</v>
      </c>
      <c r="E11" s="21">
        <v>352.18333333333334</v>
      </c>
      <c r="F11" s="22" t="s">
        <v>240</v>
      </c>
      <c r="G11" s="145">
        <v>-1.586281413588182</v>
      </c>
      <c r="H11" s="142">
        <v>20.610730593607315</v>
      </c>
    </row>
    <row r="12" spans="1:8">
      <c r="A12" s="143"/>
      <c r="B12" s="136" t="s">
        <v>241</v>
      </c>
      <c r="C12" s="26">
        <v>0</v>
      </c>
      <c r="D12" s="26">
        <v>160</v>
      </c>
      <c r="E12" s="26">
        <v>187</v>
      </c>
      <c r="F12" s="27"/>
      <c r="G12" s="137">
        <v>40.601503759398497</v>
      </c>
      <c r="H12" s="138">
        <v>16.875</v>
      </c>
    </row>
    <row r="13" spans="1:8">
      <c r="A13" s="139" t="s">
        <v>234</v>
      </c>
      <c r="B13" s="140" t="s">
        <v>3</v>
      </c>
      <c r="C13" s="20">
        <v>121</v>
      </c>
      <c r="D13" s="20">
        <v>202</v>
      </c>
      <c r="E13" s="21">
        <v>239.41379310344826</v>
      </c>
      <c r="F13" s="22" t="s">
        <v>240</v>
      </c>
      <c r="G13" s="134">
        <v>97.862638928469636</v>
      </c>
      <c r="H13" s="135">
        <v>18.521679754182301</v>
      </c>
    </row>
    <row r="14" spans="1:8">
      <c r="A14" s="143"/>
      <c r="B14" s="136" t="s">
        <v>241</v>
      </c>
      <c r="C14" s="26">
        <v>0</v>
      </c>
      <c r="D14" s="26">
        <v>116</v>
      </c>
      <c r="E14" s="26">
        <v>131</v>
      </c>
      <c r="F14" s="27"/>
      <c r="G14" s="146">
        <v>445.83333333333326</v>
      </c>
      <c r="H14" s="135">
        <v>12.931034482758633</v>
      </c>
    </row>
    <row r="15" spans="1:8">
      <c r="A15" s="139" t="s">
        <v>200</v>
      </c>
      <c r="B15" s="140" t="s">
        <v>3</v>
      </c>
      <c r="C15" s="20">
        <v>1462.5</v>
      </c>
      <c r="D15" s="20">
        <v>1585</v>
      </c>
      <c r="E15" s="21">
        <v>1928.1095890410957</v>
      </c>
      <c r="F15" s="22" t="s">
        <v>240</v>
      </c>
      <c r="G15" s="145">
        <v>31.83655309682706</v>
      </c>
      <c r="H15" s="142">
        <v>21.647292683980794</v>
      </c>
    </row>
    <row r="16" spans="1:8">
      <c r="A16" s="143"/>
      <c r="B16" s="136" t="s">
        <v>241</v>
      </c>
      <c r="C16" s="26">
        <v>0</v>
      </c>
      <c r="D16" s="26">
        <v>730</v>
      </c>
      <c r="E16" s="26">
        <v>912</v>
      </c>
      <c r="F16" s="27"/>
      <c r="G16" s="137">
        <v>37.349397590361434</v>
      </c>
      <c r="H16" s="138">
        <v>24.93150684931507</v>
      </c>
    </row>
    <row r="17" spans="1:9">
      <c r="A17" s="139" t="s">
        <v>201</v>
      </c>
      <c r="B17" s="140" t="s">
        <v>3</v>
      </c>
      <c r="C17" s="20">
        <v>410.5</v>
      </c>
      <c r="D17" s="20">
        <v>361</v>
      </c>
      <c r="E17" s="21">
        <v>465.50335570469792</v>
      </c>
      <c r="F17" s="22" t="s">
        <v>240</v>
      </c>
      <c r="G17" s="145">
        <v>13.399112230133483</v>
      </c>
      <c r="H17" s="142">
        <v>28.948297979140705</v>
      </c>
    </row>
    <row r="18" spans="1:9">
      <c r="A18" s="139"/>
      <c r="B18" s="136" t="s">
        <v>241</v>
      </c>
      <c r="C18" s="26">
        <v>0</v>
      </c>
      <c r="D18" s="26">
        <v>149</v>
      </c>
      <c r="E18" s="26">
        <v>204</v>
      </c>
      <c r="F18" s="27"/>
      <c r="G18" s="137">
        <v>88.888888888888886</v>
      </c>
      <c r="H18" s="138">
        <v>36.912751677852356</v>
      </c>
    </row>
    <row r="19" spans="1:9">
      <c r="A19" s="147" t="s">
        <v>202</v>
      </c>
      <c r="B19" s="140" t="s">
        <v>3</v>
      </c>
      <c r="C19" s="20">
        <v>24</v>
      </c>
      <c r="D19" s="20">
        <v>34</v>
      </c>
      <c r="E19" s="21">
        <v>46.93333333333333</v>
      </c>
      <c r="F19" s="22" t="s">
        <v>240</v>
      </c>
      <c r="G19" s="134">
        <v>95.555555555555543</v>
      </c>
      <c r="H19" s="135">
        <v>38.039215686274503</v>
      </c>
    </row>
    <row r="20" spans="1:9">
      <c r="A20" s="143"/>
      <c r="B20" s="136" t="s">
        <v>241</v>
      </c>
      <c r="C20" s="26">
        <v>0</v>
      </c>
      <c r="D20" s="26">
        <v>10</v>
      </c>
      <c r="E20" s="26">
        <v>16</v>
      </c>
      <c r="F20" s="27"/>
      <c r="G20" s="146">
        <v>166.66666666666663</v>
      </c>
      <c r="H20" s="135">
        <v>60</v>
      </c>
    </row>
    <row r="21" spans="1:9">
      <c r="A21" s="147" t="s">
        <v>203</v>
      </c>
      <c r="B21" s="140" t="s">
        <v>3</v>
      </c>
      <c r="C21" s="20">
        <v>13.446666666666699</v>
      </c>
      <c r="D21" s="20">
        <v>15</v>
      </c>
      <c r="E21" s="21">
        <v>24.916666666666664</v>
      </c>
      <c r="F21" s="22" t="s">
        <v>240</v>
      </c>
      <c r="G21" s="145">
        <v>85.299950421417492</v>
      </c>
      <c r="H21" s="142">
        <v>66.111111111111086</v>
      </c>
    </row>
    <row r="22" spans="1:9">
      <c r="A22" s="143"/>
      <c r="B22" s="136" t="s">
        <v>241</v>
      </c>
      <c r="C22" s="26">
        <v>0</v>
      </c>
      <c r="D22" s="26">
        <v>8</v>
      </c>
      <c r="E22" s="26">
        <v>13</v>
      </c>
      <c r="F22" s="27"/>
      <c r="G22" s="137">
        <v>160</v>
      </c>
      <c r="H22" s="138">
        <v>62.5</v>
      </c>
    </row>
    <row r="23" spans="1:9">
      <c r="A23" s="147" t="s">
        <v>204</v>
      </c>
      <c r="B23" s="140" t="s">
        <v>3</v>
      </c>
      <c r="C23" s="20">
        <v>97</v>
      </c>
      <c r="D23" s="20">
        <v>116</v>
      </c>
      <c r="E23" s="21">
        <v>135.34640522875816</v>
      </c>
      <c r="F23" s="22" t="s">
        <v>240</v>
      </c>
      <c r="G23" s="145">
        <v>39.532376524492946</v>
      </c>
      <c r="H23" s="142">
        <v>16.677935542032898</v>
      </c>
    </row>
    <row r="24" spans="1:9">
      <c r="A24" s="143"/>
      <c r="B24" s="136" t="s">
        <v>241</v>
      </c>
      <c r="C24" s="26">
        <v>0</v>
      </c>
      <c r="D24" s="26">
        <v>51</v>
      </c>
      <c r="E24" s="26">
        <v>62</v>
      </c>
      <c r="F24" s="27"/>
      <c r="G24" s="137">
        <v>55</v>
      </c>
      <c r="H24" s="138">
        <v>21.568627450980387</v>
      </c>
    </row>
    <row r="25" spans="1:9">
      <c r="A25" s="139" t="s">
        <v>24</v>
      </c>
      <c r="B25" s="140" t="s">
        <v>3</v>
      </c>
      <c r="C25" s="20">
        <v>1223.2</v>
      </c>
      <c r="D25" s="20">
        <v>1700</v>
      </c>
      <c r="E25" s="21">
        <v>1131.6107382550335</v>
      </c>
      <c r="F25" s="22" t="s">
        <v>240</v>
      </c>
      <c r="G25" s="134">
        <v>-7.4876767286597925</v>
      </c>
      <c r="H25" s="135">
        <v>-33.434662455586263</v>
      </c>
      <c r="I25" s="148"/>
    </row>
    <row r="26" spans="1:9" ht="13.5" thickBot="1">
      <c r="A26" s="149"/>
      <c r="B26" s="150" t="s">
        <v>241</v>
      </c>
      <c r="C26" s="43">
        <v>0</v>
      </c>
      <c r="D26" s="43">
        <v>894</v>
      </c>
      <c r="E26" s="43">
        <v>585</v>
      </c>
      <c r="F26" s="44"/>
      <c r="G26" s="151">
        <v>3150</v>
      </c>
      <c r="H26" s="152">
        <v>-34.56375838926175</v>
      </c>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218</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235</v>
      </c>
      <c r="D34" s="129" t="s">
        <v>236</v>
      </c>
      <c r="E34" s="129" t="s">
        <v>237</v>
      </c>
      <c r="F34" s="130"/>
      <c r="G34" s="131" t="s">
        <v>238</v>
      </c>
      <c r="H34" s="132" t="s">
        <v>239</v>
      </c>
    </row>
    <row r="35" spans="1:8" ht="12.75" customHeight="1">
      <c r="A35" s="209" t="s">
        <v>197</v>
      </c>
      <c r="B35" s="133" t="s">
        <v>3</v>
      </c>
      <c r="C35" s="80">
        <v>723.77313835179098</v>
      </c>
      <c r="D35" s="80">
        <v>901.02329223526601</v>
      </c>
      <c r="E35" s="81">
        <v>946.43159759035984</v>
      </c>
      <c r="F35" s="22" t="s">
        <v>240</v>
      </c>
      <c r="G35" s="134">
        <v>30.763570439435881</v>
      </c>
      <c r="H35" s="135">
        <v>5.0396372376173133</v>
      </c>
    </row>
    <row r="36" spans="1:8" ht="12.75" customHeight="1">
      <c r="A36" s="210"/>
      <c r="B36" s="136" t="s">
        <v>241</v>
      </c>
      <c r="C36" s="82">
        <v>0</v>
      </c>
      <c r="D36" s="82">
        <v>408.46761543821202</v>
      </c>
      <c r="E36" s="82">
        <v>442.82857052815899</v>
      </c>
      <c r="F36" s="27"/>
      <c r="G36" s="137">
        <v>611.25843603711883</v>
      </c>
      <c r="H36" s="138">
        <v>8.4121614030732559</v>
      </c>
    </row>
    <row r="37" spans="1:8">
      <c r="A37" s="139" t="s">
        <v>198</v>
      </c>
      <c r="B37" s="140" t="s">
        <v>3</v>
      </c>
      <c r="C37" s="80">
        <v>391.45389011140298</v>
      </c>
      <c r="D37" s="80">
        <v>478.10329378774901</v>
      </c>
      <c r="E37" s="83">
        <v>483.32249562743016</v>
      </c>
      <c r="F37" s="22" t="s">
        <v>240</v>
      </c>
      <c r="G37" s="141">
        <v>23.468563689552951</v>
      </c>
      <c r="H37" s="142">
        <v>1.0916473296664293</v>
      </c>
    </row>
    <row r="38" spans="1:8">
      <c r="A38" s="143"/>
      <c r="B38" s="136" t="s">
        <v>241</v>
      </c>
      <c r="C38" s="82">
        <v>0</v>
      </c>
      <c r="D38" s="82">
        <v>211.34854578699901</v>
      </c>
      <c r="E38" s="82">
        <v>222.24070065576899</v>
      </c>
      <c r="F38" s="27"/>
      <c r="G38" s="144">
        <v>412.01329206591322</v>
      </c>
      <c r="H38" s="138">
        <v>5.1536455234223837</v>
      </c>
    </row>
    <row r="39" spans="1:8">
      <c r="A39" s="139" t="s">
        <v>199</v>
      </c>
      <c r="B39" s="140" t="s">
        <v>3</v>
      </c>
      <c r="C39" s="80">
        <v>50.3650539389253</v>
      </c>
      <c r="D39" s="80">
        <v>58.283790598468599</v>
      </c>
      <c r="E39" s="83">
        <v>61.00370000967898</v>
      </c>
      <c r="F39" s="22" t="s">
        <v>240</v>
      </c>
      <c r="G39" s="145">
        <v>21.123070936555592</v>
      </c>
      <c r="H39" s="142">
        <v>4.666665265388275</v>
      </c>
    </row>
    <row r="40" spans="1:8">
      <c r="A40" s="143"/>
      <c r="B40" s="136" t="s">
        <v>241</v>
      </c>
      <c r="C40" s="82">
        <v>0</v>
      </c>
      <c r="D40" s="82">
        <v>25.765428348374801</v>
      </c>
      <c r="E40" s="82">
        <v>28.0511790819711</v>
      </c>
      <c r="F40" s="27"/>
      <c r="G40" s="137">
        <v>397.84982431291809</v>
      </c>
      <c r="H40" s="138">
        <v>8.8713865055555203</v>
      </c>
    </row>
    <row r="41" spans="1:8">
      <c r="A41" s="139" t="s">
        <v>234</v>
      </c>
      <c r="B41" s="140" t="s">
        <v>3</v>
      </c>
      <c r="C41" s="80">
        <v>72.434441381014906</v>
      </c>
      <c r="D41" s="80">
        <v>102.429032740232</v>
      </c>
      <c r="E41" s="83">
        <v>121.72669608960906</v>
      </c>
      <c r="F41" s="22" t="s">
        <v>240</v>
      </c>
      <c r="G41" s="134">
        <v>68.050852286290535</v>
      </c>
      <c r="H41" s="135">
        <v>18.840032784764688</v>
      </c>
    </row>
    <row r="42" spans="1:8">
      <c r="A42" s="143"/>
      <c r="B42" s="136" t="s">
        <v>241</v>
      </c>
      <c r="C42" s="82">
        <v>0</v>
      </c>
      <c r="D42" s="82">
        <v>51.174292025785398</v>
      </c>
      <c r="E42" s="82">
        <v>60.831471283379003</v>
      </c>
      <c r="F42" s="27"/>
      <c r="G42" s="146">
        <v>2583.3467703299075</v>
      </c>
      <c r="H42" s="135">
        <v>18.871153611128804</v>
      </c>
    </row>
    <row r="43" spans="1:8">
      <c r="A43" s="139" t="s">
        <v>200</v>
      </c>
      <c r="B43" s="140" t="s">
        <v>3</v>
      </c>
      <c r="C43" s="80">
        <v>28.304374342089499</v>
      </c>
      <c r="D43" s="80">
        <v>35.192316541763297</v>
      </c>
      <c r="E43" s="83">
        <v>36.839599129430823</v>
      </c>
      <c r="F43" s="22" t="s">
        <v>240</v>
      </c>
      <c r="G43" s="145">
        <v>30.155143809871021</v>
      </c>
      <c r="H43" s="142">
        <v>4.6808018043162036</v>
      </c>
    </row>
    <row r="44" spans="1:8">
      <c r="A44" s="143"/>
      <c r="B44" s="136" t="s">
        <v>241</v>
      </c>
      <c r="C44" s="82">
        <v>0</v>
      </c>
      <c r="D44" s="82">
        <v>16.981033077410601</v>
      </c>
      <c r="E44" s="82">
        <v>17.985459701407901</v>
      </c>
      <c r="F44" s="27"/>
      <c r="G44" s="137">
        <v>620.65416581986403</v>
      </c>
      <c r="H44" s="138">
        <v>5.9149912694855971</v>
      </c>
    </row>
    <row r="45" spans="1:8">
      <c r="A45" s="139" t="s">
        <v>201</v>
      </c>
      <c r="B45" s="140" t="s">
        <v>3</v>
      </c>
      <c r="C45" s="80">
        <v>10.711329638417901</v>
      </c>
      <c r="D45" s="80">
        <v>10.845290228352701</v>
      </c>
      <c r="E45" s="83">
        <v>11.456723824360028</v>
      </c>
      <c r="F45" s="22" t="s">
        <v>240</v>
      </c>
      <c r="G45" s="145">
        <v>6.9589323744519049</v>
      </c>
      <c r="H45" s="142">
        <v>5.637779931503033</v>
      </c>
    </row>
    <row r="46" spans="1:8">
      <c r="A46" s="139"/>
      <c r="B46" s="136" t="s">
        <v>241</v>
      </c>
      <c r="C46" s="82">
        <v>0</v>
      </c>
      <c r="D46" s="82">
        <v>4.3870441454821201</v>
      </c>
      <c r="E46" s="82">
        <v>4.94945344028159</v>
      </c>
      <c r="F46" s="27"/>
      <c r="G46" s="137">
        <v>473.23158105249877</v>
      </c>
      <c r="H46" s="138">
        <v>12.819777420718509</v>
      </c>
    </row>
    <row r="47" spans="1:8">
      <c r="A47" s="147" t="s">
        <v>202</v>
      </c>
      <c r="B47" s="140" t="s">
        <v>3</v>
      </c>
      <c r="C47" s="80">
        <v>6.3021519484179098</v>
      </c>
      <c r="D47" s="80">
        <v>8.0477832283526602</v>
      </c>
      <c r="E47" s="83">
        <v>9.509206936426926</v>
      </c>
      <c r="F47" s="22" t="s">
        <v>240</v>
      </c>
      <c r="G47" s="134">
        <v>50.888252366147952</v>
      </c>
      <c r="H47" s="135">
        <v>18.159332410018351</v>
      </c>
    </row>
    <row r="48" spans="1:8">
      <c r="A48" s="143"/>
      <c r="B48" s="136" t="s">
        <v>241</v>
      </c>
      <c r="C48" s="82">
        <v>0</v>
      </c>
      <c r="D48" s="82">
        <v>3.38425933548212</v>
      </c>
      <c r="E48" s="82">
        <v>4.2225554402815897</v>
      </c>
      <c r="F48" s="27"/>
      <c r="G48" s="146">
        <v>1047.4335435547798</v>
      </c>
      <c r="H48" s="135">
        <v>24.770445220033537</v>
      </c>
    </row>
    <row r="49" spans="1:9">
      <c r="A49" s="147" t="s">
        <v>203</v>
      </c>
      <c r="B49" s="140" t="s">
        <v>3</v>
      </c>
      <c r="C49" s="80">
        <v>6.0638809484179097</v>
      </c>
      <c r="D49" s="80">
        <v>6.1016602283526602</v>
      </c>
      <c r="E49" s="83">
        <v>6.9350091866608583</v>
      </c>
      <c r="F49" s="22" t="s">
        <v>240</v>
      </c>
      <c r="G49" s="145">
        <v>14.365853248986184</v>
      </c>
      <c r="H49" s="142">
        <v>13.657741124880502</v>
      </c>
    </row>
    <row r="50" spans="1:9">
      <c r="A50" s="143"/>
      <c r="B50" s="136" t="s">
        <v>241</v>
      </c>
      <c r="C50" s="82">
        <v>0</v>
      </c>
      <c r="D50" s="82">
        <v>2.9648893354821202</v>
      </c>
      <c r="E50" s="82">
        <v>3.40176844028159</v>
      </c>
      <c r="F50" s="27"/>
      <c r="G50" s="137">
        <v>937.12452447609439</v>
      </c>
      <c r="H50" s="138">
        <v>14.735089757690019</v>
      </c>
    </row>
    <row r="51" spans="1:9">
      <c r="A51" s="147" t="s">
        <v>204</v>
      </c>
      <c r="B51" s="140" t="s">
        <v>3</v>
      </c>
      <c r="C51" s="80">
        <v>43.287423742089501</v>
      </c>
      <c r="D51" s="80">
        <v>51.721295141763299</v>
      </c>
      <c r="E51" s="83">
        <v>56.343736872144966</v>
      </c>
      <c r="F51" s="22" t="s">
        <v>240</v>
      </c>
      <c r="G51" s="145">
        <v>30.161908474494084</v>
      </c>
      <c r="H51" s="142">
        <v>8.9372118731984216</v>
      </c>
    </row>
    <row r="52" spans="1:9">
      <c r="A52" s="143"/>
      <c r="B52" s="136" t="s">
        <v>241</v>
      </c>
      <c r="C52" s="82">
        <v>0</v>
      </c>
      <c r="D52" s="82">
        <v>23.114446677410601</v>
      </c>
      <c r="E52" s="82">
        <v>26.104257201407901</v>
      </c>
      <c r="F52" s="27"/>
      <c r="G52" s="137">
        <v>296.90219251038314</v>
      </c>
      <c r="H52" s="138">
        <v>12.934813304093467</v>
      </c>
    </row>
    <row r="53" spans="1:9">
      <c r="A53" s="139" t="s">
        <v>24</v>
      </c>
      <c r="B53" s="140" t="s">
        <v>3</v>
      </c>
      <c r="C53" s="80">
        <v>114.850592301015</v>
      </c>
      <c r="D53" s="80">
        <v>150.29882974023201</v>
      </c>
      <c r="E53" s="83">
        <v>155.72929727993235</v>
      </c>
      <c r="F53" s="22" t="s">
        <v>240</v>
      </c>
      <c r="G53" s="134">
        <v>35.592942239058942</v>
      </c>
      <c r="H53" s="135">
        <v>3.6131136543684761</v>
      </c>
      <c r="I53" s="148"/>
    </row>
    <row r="54" spans="1:9" ht="13.5" thickBot="1">
      <c r="A54" s="149"/>
      <c r="B54" s="150" t="s">
        <v>241</v>
      </c>
      <c r="C54" s="86">
        <v>0</v>
      </c>
      <c r="D54" s="86">
        <v>69.347676705785403</v>
      </c>
      <c r="E54" s="86">
        <v>73.751218283379004</v>
      </c>
      <c r="F54" s="44"/>
      <c r="G54" s="151">
        <v>22875.457409152339</v>
      </c>
      <c r="H54" s="152">
        <v>6.3499482416347917</v>
      </c>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242</v>
      </c>
      <c r="G61" s="163"/>
      <c r="H61" s="205">
        <v>21</v>
      </c>
    </row>
    <row r="62" spans="1:9" ht="12.75" customHeight="1">
      <c r="A62" s="162" t="s">
        <v>243</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219</v>
      </c>
      <c r="B4" s="119"/>
      <c r="C4" s="119"/>
      <c r="D4" s="119"/>
      <c r="E4" s="119"/>
      <c r="F4" s="119"/>
      <c r="G4" s="119"/>
      <c r="H4" s="120"/>
    </row>
    <row r="5" spans="1:8">
      <c r="A5" s="121"/>
      <c r="B5" s="122"/>
      <c r="C5" s="123"/>
      <c r="D5" s="122"/>
      <c r="E5" s="124"/>
      <c r="F5" s="125"/>
      <c r="G5" s="207" t="s">
        <v>1</v>
      </c>
      <c r="H5" s="208"/>
    </row>
    <row r="6" spans="1:8">
      <c r="A6" s="126"/>
      <c r="B6" s="127"/>
      <c r="C6" s="128" t="s">
        <v>235</v>
      </c>
      <c r="D6" s="129" t="s">
        <v>236</v>
      </c>
      <c r="E6" s="129" t="s">
        <v>237</v>
      </c>
      <c r="F6" s="130"/>
      <c r="G6" s="131" t="s">
        <v>238</v>
      </c>
      <c r="H6" s="132" t="s">
        <v>239</v>
      </c>
    </row>
    <row r="7" spans="1:8" ht="12.75" customHeight="1">
      <c r="A7" s="209" t="s">
        <v>205</v>
      </c>
      <c r="B7" s="133" t="s">
        <v>3</v>
      </c>
      <c r="C7" s="20">
        <v>455</v>
      </c>
      <c r="D7" s="20">
        <v>575</v>
      </c>
      <c r="E7" s="79">
        <v>615.97222222222217</v>
      </c>
      <c r="F7" s="22" t="s">
        <v>240</v>
      </c>
      <c r="G7" s="134">
        <v>35.378510378510356</v>
      </c>
      <c r="H7" s="135">
        <v>7.1256038647342876</v>
      </c>
    </row>
    <row r="8" spans="1:8" ht="12.75" customHeight="1">
      <c r="A8" s="210"/>
      <c r="B8" s="136" t="s">
        <v>241</v>
      </c>
      <c r="C8" s="26">
        <v>0</v>
      </c>
      <c r="D8" s="26">
        <v>312</v>
      </c>
      <c r="E8" s="26">
        <v>325</v>
      </c>
      <c r="F8" s="27"/>
      <c r="G8" s="137">
        <v>116.66666666666666</v>
      </c>
      <c r="H8" s="138">
        <v>4.1666666666666714</v>
      </c>
    </row>
    <row r="9" spans="1:8">
      <c r="A9" s="139" t="s">
        <v>206</v>
      </c>
      <c r="B9" s="140" t="s">
        <v>3</v>
      </c>
      <c r="C9" s="20">
        <v>235</v>
      </c>
      <c r="D9" s="20">
        <v>306</v>
      </c>
      <c r="E9" s="21">
        <v>368.49056603773585</v>
      </c>
      <c r="F9" s="22" t="s">
        <v>240</v>
      </c>
      <c r="G9" s="141">
        <v>56.804496186270569</v>
      </c>
      <c r="H9" s="142">
        <v>20.421753607103213</v>
      </c>
    </row>
    <row r="10" spans="1:8">
      <c r="A10" s="143"/>
      <c r="B10" s="136" t="s">
        <v>241</v>
      </c>
      <c r="C10" s="26">
        <v>0</v>
      </c>
      <c r="D10" s="26">
        <v>159</v>
      </c>
      <c r="E10" s="26">
        <v>189</v>
      </c>
      <c r="F10" s="27"/>
      <c r="G10" s="144">
        <v>166.19718309859155</v>
      </c>
      <c r="H10" s="138">
        <v>18.867924528301884</v>
      </c>
    </row>
    <row r="11" spans="1:8">
      <c r="A11" s="139" t="s">
        <v>207</v>
      </c>
      <c r="B11" s="140" t="s">
        <v>3</v>
      </c>
      <c r="C11" s="20">
        <v>72</v>
      </c>
      <c r="D11" s="20">
        <v>99</v>
      </c>
      <c r="E11" s="21">
        <v>115.2</v>
      </c>
      <c r="F11" s="22" t="s">
        <v>240</v>
      </c>
      <c r="G11" s="145">
        <v>60</v>
      </c>
      <c r="H11" s="142">
        <v>16.36363636363636</v>
      </c>
    </row>
    <row r="12" spans="1:8">
      <c r="A12" s="143"/>
      <c r="B12" s="136" t="s">
        <v>241</v>
      </c>
      <c r="C12" s="26">
        <v>0</v>
      </c>
      <c r="D12" s="26">
        <v>45</v>
      </c>
      <c r="E12" s="26">
        <v>54</v>
      </c>
      <c r="F12" s="27"/>
      <c r="G12" s="137">
        <v>200</v>
      </c>
      <c r="H12" s="138">
        <v>20</v>
      </c>
    </row>
    <row r="13" spans="1:8">
      <c r="A13" s="139" t="s">
        <v>208</v>
      </c>
      <c r="B13" s="140" t="s">
        <v>3</v>
      </c>
      <c r="C13" s="20">
        <v>32</v>
      </c>
      <c r="D13" s="20">
        <v>38</v>
      </c>
      <c r="E13" s="21">
        <v>32.86666666666666</v>
      </c>
      <c r="F13" s="22" t="s">
        <v>240</v>
      </c>
      <c r="G13" s="134">
        <v>2.7083333333333144</v>
      </c>
      <c r="H13" s="135">
        <v>-13.508771929824576</v>
      </c>
    </row>
    <row r="14" spans="1:8">
      <c r="A14" s="143"/>
      <c r="B14" s="136" t="s">
        <v>241</v>
      </c>
      <c r="C14" s="26">
        <v>0</v>
      </c>
      <c r="D14" s="26">
        <v>20</v>
      </c>
      <c r="E14" s="26">
        <v>17</v>
      </c>
      <c r="F14" s="27"/>
      <c r="G14" s="146">
        <v>112.5</v>
      </c>
      <c r="H14" s="135">
        <v>-15</v>
      </c>
    </row>
    <row r="15" spans="1:8">
      <c r="A15" s="139" t="s">
        <v>209</v>
      </c>
      <c r="B15" s="140" t="s">
        <v>3</v>
      </c>
      <c r="C15" s="20">
        <v>2</v>
      </c>
      <c r="D15" s="20">
        <v>3</v>
      </c>
      <c r="E15" s="21">
        <v>3.333333333333333</v>
      </c>
      <c r="F15" s="22" t="s">
        <v>240</v>
      </c>
      <c r="G15" s="145">
        <v>66.666666666666657</v>
      </c>
      <c r="H15" s="142">
        <v>11.1111111111111</v>
      </c>
    </row>
    <row r="16" spans="1:8">
      <c r="A16" s="143"/>
      <c r="B16" s="136" t="s">
        <v>241</v>
      </c>
      <c r="C16" s="26">
        <v>0</v>
      </c>
      <c r="D16" s="26">
        <v>2</v>
      </c>
      <c r="E16" s="26">
        <v>2</v>
      </c>
      <c r="F16" s="27"/>
      <c r="G16" s="137">
        <v>0</v>
      </c>
      <c r="H16" s="138">
        <v>0</v>
      </c>
    </row>
    <row r="17" spans="1:9">
      <c r="A17" s="139" t="s">
        <v>210</v>
      </c>
      <c r="B17" s="140" t="s">
        <v>3</v>
      </c>
      <c r="C17" s="20">
        <v>21</v>
      </c>
      <c r="D17" s="20">
        <v>35</v>
      </c>
      <c r="E17" s="21">
        <v>31.090909090909086</v>
      </c>
      <c r="F17" s="22" t="s">
        <v>240</v>
      </c>
      <c r="G17" s="145">
        <v>48.051948051948045</v>
      </c>
      <c r="H17" s="142">
        <v>-11.16883116883119</v>
      </c>
    </row>
    <row r="18" spans="1:9">
      <c r="A18" s="143"/>
      <c r="B18" s="136" t="s">
        <v>241</v>
      </c>
      <c r="C18" s="26">
        <v>0</v>
      </c>
      <c r="D18" s="26">
        <v>22</v>
      </c>
      <c r="E18" s="26">
        <v>18</v>
      </c>
      <c r="F18" s="27"/>
      <c r="G18" s="137">
        <v>157.14285714285717</v>
      </c>
      <c r="H18" s="138">
        <v>-18.181818181818173</v>
      </c>
    </row>
    <row r="19" spans="1:9">
      <c r="A19" s="139" t="s">
        <v>211</v>
      </c>
      <c r="B19" s="140" t="s">
        <v>3</v>
      </c>
      <c r="C19" s="20">
        <v>96</v>
      </c>
      <c r="D19" s="20">
        <v>94</v>
      </c>
      <c r="E19" s="21">
        <v>80.099502487562191</v>
      </c>
      <c r="F19" s="22" t="s">
        <v>240</v>
      </c>
      <c r="G19" s="134">
        <v>-16.563018242122723</v>
      </c>
      <c r="H19" s="135">
        <v>-14.787763311104058</v>
      </c>
    </row>
    <row r="20" spans="1:9" ht="13.5" thickBot="1">
      <c r="A20" s="149"/>
      <c r="B20" s="150" t="s">
        <v>241</v>
      </c>
      <c r="C20" s="43">
        <v>0</v>
      </c>
      <c r="D20" s="43">
        <v>67</v>
      </c>
      <c r="E20" s="43">
        <v>50</v>
      </c>
      <c r="F20" s="44"/>
      <c r="G20" s="151">
        <v>13.63636363636364</v>
      </c>
      <c r="H20" s="152">
        <v>-25.373134328358205</v>
      </c>
    </row>
    <row r="25" spans="1:9">
      <c r="I25" s="148"/>
    </row>
    <row r="26" spans="1:9">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220</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235</v>
      </c>
      <c r="D34" s="129" t="s">
        <v>236</v>
      </c>
      <c r="E34" s="129" t="s">
        <v>237</v>
      </c>
      <c r="F34" s="130"/>
      <c r="G34" s="131" t="s">
        <v>238</v>
      </c>
      <c r="H34" s="132" t="s">
        <v>239</v>
      </c>
    </row>
    <row r="35" spans="1:8" ht="12.75" customHeight="1">
      <c r="A35" s="209" t="s">
        <v>205</v>
      </c>
      <c r="B35" s="133" t="s">
        <v>3</v>
      </c>
      <c r="C35" s="80">
        <v>129.06116876264201</v>
      </c>
      <c r="D35" s="80">
        <v>290.80328065433002</v>
      </c>
      <c r="E35" s="81">
        <v>370.41527624962322</v>
      </c>
      <c r="F35" s="22" t="s">
        <v>240</v>
      </c>
      <c r="G35" s="134">
        <v>187.00753278537132</v>
      </c>
      <c r="H35" s="135">
        <v>27.376580971218758</v>
      </c>
    </row>
    <row r="36" spans="1:8" ht="12.75" customHeight="1">
      <c r="A36" s="210"/>
      <c r="B36" s="136" t="s">
        <v>241</v>
      </c>
      <c r="C36" s="82">
        <v>0</v>
      </c>
      <c r="D36" s="82">
        <v>115.298669787977</v>
      </c>
      <c r="E36" s="82">
        <v>157.75000061269699</v>
      </c>
      <c r="F36" s="27"/>
      <c r="G36" s="137">
        <v>366.79056796234511</v>
      </c>
      <c r="H36" s="138">
        <v>36.818578135189085</v>
      </c>
    </row>
    <row r="37" spans="1:8">
      <c r="A37" s="139" t="s">
        <v>206</v>
      </c>
      <c r="B37" s="140" t="s">
        <v>3</v>
      </c>
      <c r="C37" s="80">
        <v>70.368766974705693</v>
      </c>
      <c r="D37" s="80">
        <v>166.174737912968</v>
      </c>
      <c r="E37" s="83">
        <v>233.26396664907026</v>
      </c>
      <c r="F37" s="22" t="s">
        <v>240</v>
      </c>
      <c r="G37" s="141">
        <v>231.48792664353181</v>
      </c>
      <c r="H37" s="142">
        <v>40.372700194201258</v>
      </c>
    </row>
    <row r="38" spans="1:8">
      <c r="A38" s="143"/>
      <c r="B38" s="136" t="s">
        <v>241</v>
      </c>
      <c r="C38" s="82">
        <v>0</v>
      </c>
      <c r="D38" s="82">
        <v>58.890741019146702</v>
      </c>
      <c r="E38" s="82">
        <v>91.553941863110296</v>
      </c>
      <c r="F38" s="27"/>
      <c r="G38" s="144">
        <v>478.3718328121281</v>
      </c>
      <c r="H38" s="138">
        <v>55.464068338593421</v>
      </c>
    </row>
    <row r="39" spans="1:8">
      <c r="A39" s="139" t="s">
        <v>207</v>
      </c>
      <c r="B39" s="140" t="s">
        <v>3</v>
      </c>
      <c r="C39" s="80">
        <v>21.926340324901901</v>
      </c>
      <c r="D39" s="80">
        <v>53.798922304322701</v>
      </c>
      <c r="E39" s="83">
        <v>76.834621052468691</v>
      </c>
      <c r="F39" s="22" t="s">
        <v>240</v>
      </c>
      <c r="G39" s="145">
        <v>250.42154738977149</v>
      </c>
      <c r="H39" s="142">
        <v>42.818141630868865</v>
      </c>
    </row>
    <row r="40" spans="1:8">
      <c r="A40" s="143"/>
      <c r="B40" s="136" t="s">
        <v>241</v>
      </c>
      <c r="C40" s="82">
        <v>0</v>
      </c>
      <c r="D40" s="82">
        <v>18.3512243397156</v>
      </c>
      <c r="E40" s="82">
        <v>29.314064494158501</v>
      </c>
      <c r="F40" s="27"/>
      <c r="G40" s="137">
        <v>618.83434267186124</v>
      </c>
      <c r="H40" s="138">
        <v>59.739012239729391</v>
      </c>
    </row>
    <row r="41" spans="1:8">
      <c r="A41" s="139" t="s">
        <v>208</v>
      </c>
      <c r="B41" s="140" t="s">
        <v>3</v>
      </c>
      <c r="C41" s="80">
        <v>9.5357211381320806</v>
      </c>
      <c r="D41" s="80">
        <v>17.264892132716501</v>
      </c>
      <c r="E41" s="83">
        <v>22.883867551591067</v>
      </c>
      <c r="F41" s="22" t="s">
        <v>240</v>
      </c>
      <c r="G41" s="134">
        <v>139.98046104852548</v>
      </c>
      <c r="H41" s="135">
        <v>32.545673472391769</v>
      </c>
    </row>
    <row r="42" spans="1:8">
      <c r="A42" s="143"/>
      <c r="B42" s="136" t="s">
        <v>241</v>
      </c>
      <c r="C42" s="82">
        <v>0</v>
      </c>
      <c r="D42" s="82">
        <v>4.9694800893988296</v>
      </c>
      <c r="E42" s="82">
        <v>7.6719677328887901</v>
      </c>
      <c r="F42" s="27"/>
      <c r="G42" s="146">
        <v>802.58443916338717</v>
      </c>
      <c r="H42" s="135">
        <v>54.381697780720714</v>
      </c>
    </row>
    <row r="43" spans="1:8">
      <c r="A43" s="139" t="s">
        <v>209</v>
      </c>
      <c r="B43" s="140" t="s">
        <v>3</v>
      </c>
      <c r="C43" s="80">
        <v>0.139544227626415</v>
      </c>
      <c r="D43" s="80">
        <v>1.8461962265433001</v>
      </c>
      <c r="E43" s="83">
        <v>1.5516125896714543</v>
      </c>
      <c r="F43" s="22" t="s">
        <v>240</v>
      </c>
      <c r="G43" s="145">
        <v>1011.9145636216499</v>
      </c>
      <c r="H43" s="142">
        <v>-15.956247371570313</v>
      </c>
    </row>
    <row r="44" spans="1:8">
      <c r="A44" s="143"/>
      <c r="B44" s="136" t="s">
        <v>241</v>
      </c>
      <c r="C44" s="82">
        <v>0</v>
      </c>
      <c r="D44" s="82">
        <v>0.94269601787976698</v>
      </c>
      <c r="E44" s="82">
        <v>0.78670967612696996</v>
      </c>
      <c r="F44" s="27"/>
      <c r="G44" s="137" t="s">
        <v>244</v>
      </c>
      <c r="H44" s="138">
        <v>-16.546833633988228</v>
      </c>
    </row>
    <row r="45" spans="1:8">
      <c r="A45" s="139" t="s">
        <v>210</v>
      </c>
      <c r="B45" s="140" t="s">
        <v>3</v>
      </c>
      <c r="C45" s="80">
        <v>5.7776326828792497</v>
      </c>
      <c r="D45" s="80">
        <v>11.543588679629901</v>
      </c>
      <c r="E45" s="83">
        <v>14.390970436106777</v>
      </c>
      <c r="F45" s="22" t="s">
        <v>240</v>
      </c>
      <c r="G45" s="145">
        <v>149.08074337697633</v>
      </c>
      <c r="H45" s="142">
        <v>24.666348009275808</v>
      </c>
    </row>
    <row r="46" spans="1:8">
      <c r="A46" s="143"/>
      <c r="B46" s="136" t="s">
        <v>241</v>
      </c>
      <c r="C46" s="82">
        <v>0</v>
      </c>
      <c r="D46" s="82">
        <v>7.3470880536393004</v>
      </c>
      <c r="E46" s="82">
        <v>8.3955483806348497</v>
      </c>
      <c r="F46" s="27"/>
      <c r="G46" s="137">
        <v>460.07660978217802</v>
      </c>
      <c r="H46" s="138">
        <v>14.270420054054014</v>
      </c>
    </row>
    <row r="47" spans="1:8">
      <c r="A47" s="139" t="s">
        <v>211</v>
      </c>
      <c r="B47" s="140" t="s">
        <v>3</v>
      </c>
      <c r="C47" s="80">
        <v>21.3131634143962</v>
      </c>
      <c r="D47" s="80">
        <v>40.174943398149502</v>
      </c>
      <c r="E47" s="83">
        <v>34.983499443640689</v>
      </c>
      <c r="F47" s="22" t="s">
        <v>240</v>
      </c>
      <c r="G47" s="134">
        <v>64.140342582888081</v>
      </c>
      <c r="H47" s="135">
        <v>-12.922094010337631</v>
      </c>
    </row>
    <row r="48" spans="1:8" ht="13.5" thickBot="1">
      <c r="A48" s="149"/>
      <c r="B48" s="150" t="s">
        <v>241</v>
      </c>
      <c r="C48" s="86">
        <v>0</v>
      </c>
      <c r="D48" s="86">
        <v>24.7974402681965</v>
      </c>
      <c r="E48" s="86">
        <v>20.027768465777601</v>
      </c>
      <c r="F48" s="44"/>
      <c r="G48" s="151">
        <v>73.580936607536842</v>
      </c>
      <c r="H48" s="152">
        <v>-19.234532882557858</v>
      </c>
    </row>
    <row r="53" spans="1:9">
      <c r="I53" s="148"/>
    </row>
    <row r="54" spans="1:9">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242</v>
      </c>
      <c r="G61" s="163"/>
      <c r="H61" s="205">
        <v>22</v>
      </c>
    </row>
    <row r="62" spans="1:9" ht="12.75" customHeight="1">
      <c r="A62" s="162" t="s">
        <v>243</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221</v>
      </c>
      <c r="B4" s="119"/>
      <c r="C4" s="119"/>
      <c r="D4" s="119"/>
      <c r="E4" s="119"/>
      <c r="F4" s="119"/>
      <c r="G4" s="119"/>
      <c r="H4" s="120"/>
    </row>
    <row r="5" spans="1:8">
      <c r="A5" s="121"/>
      <c r="B5" s="122"/>
      <c r="C5" s="123"/>
      <c r="D5" s="122"/>
      <c r="E5" s="124"/>
      <c r="F5" s="125"/>
      <c r="G5" s="207" t="s">
        <v>1</v>
      </c>
      <c r="H5" s="208"/>
    </row>
    <row r="6" spans="1:8">
      <c r="A6" s="126"/>
      <c r="B6" s="127"/>
      <c r="C6" s="128" t="s">
        <v>235</v>
      </c>
      <c r="D6" s="129" t="s">
        <v>236</v>
      </c>
      <c r="E6" s="129" t="s">
        <v>237</v>
      </c>
      <c r="F6" s="130"/>
      <c r="G6" s="131" t="s">
        <v>238</v>
      </c>
      <c r="H6" s="132" t="s">
        <v>239</v>
      </c>
    </row>
    <row r="7" spans="1:8" ht="12.75" customHeight="1">
      <c r="A7" s="209" t="s">
        <v>212</v>
      </c>
      <c r="B7" s="133" t="s">
        <v>3</v>
      </c>
      <c r="C7" s="20">
        <v>179542</v>
      </c>
      <c r="D7" s="20">
        <v>200240.61617925501</v>
      </c>
      <c r="E7" s="79">
        <v>215205.50895466551</v>
      </c>
      <c r="F7" s="22" t="s">
        <v>240</v>
      </c>
      <c r="G7" s="134">
        <v>19.863602363049054</v>
      </c>
      <c r="H7" s="135">
        <v>7.4734552165051156</v>
      </c>
    </row>
    <row r="8" spans="1:8" ht="12.75" customHeight="1">
      <c r="A8" s="210"/>
      <c r="B8" s="136" t="s">
        <v>241</v>
      </c>
      <c r="C8" s="26">
        <v>0</v>
      </c>
      <c r="D8" s="26">
        <v>86842</v>
      </c>
      <c r="E8" s="26">
        <v>97648.9471429978</v>
      </c>
      <c r="F8" s="27"/>
      <c r="G8" s="137">
        <v>41.493555044698525</v>
      </c>
      <c r="H8" s="138">
        <v>12.444378460880444</v>
      </c>
    </row>
    <row r="9" spans="1:8">
      <c r="A9" s="139" t="s">
        <v>232</v>
      </c>
      <c r="B9" s="140" t="s">
        <v>3</v>
      </c>
      <c r="C9" s="20">
        <v>11159</v>
      </c>
      <c r="D9" s="20">
        <v>8813.3918875372292</v>
      </c>
      <c r="E9" s="21">
        <v>10195.309882362066</v>
      </c>
      <c r="F9" s="22" t="s">
        <v>240</v>
      </c>
      <c r="G9" s="141">
        <v>-8.6359899420909869</v>
      </c>
      <c r="H9" s="142">
        <v>15.679752046189705</v>
      </c>
    </row>
    <row r="10" spans="1:8">
      <c r="A10" s="143"/>
      <c r="B10" s="136" t="s">
        <v>241</v>
      </c>
      <c r="C10" s="26">
        <v>0</v>
      </c>
      <c r="D10" s="26">
        <v>4037.8726812816199</v>
      </c>
      <c r="E10" s="26">
        <v>4805.0559185134698</v>
      </c>
      <c r="F10" s="27"/>
      <c r="G10" s="144">
        <v>37.580128304584406</v>
      </c>
      <c r="H10" s="138">
        <v>18.999688642692576</v>
      </c>
    </row>
    <row r="11" spans="1:8">
      <c r="A11" s="139" t="s">
        <v>213</v>
      </c>
      <c r="B11" s="140" t="s">
        <v>3</v>
      </c>
      <c r="C11" s="20">
        <v>105003</v>
      </c>
      <c r="D11" s="20">
        <v>120203.458974138</v>
      </c>
      <c r="E11" s="21">
        <v>126577.77930143094</v>
      </c>
      <c r="F11" s="22" t="s">
        <v>240</v>
      </c>
      <c r="G11" s="145">
        <v>20.546821806454034</v>
      </c>
      <c r="H11" s="142">
        <v>5.3029425123817759</v>
      </c>
    </row>
    <row r="12" spans="1:8">
      <c r="A12" s="143"/>
      <c r="B12" s="136" t="s">
        <v>241</v>
      </c>
      <c r="C12" s="26">
        <v>0</v>
      </c>
      <c r="D12" s="26">
        <v>50173.877740303498</v>
      </c>
      <c r="E12" s="26">
        <v>55913.228946231102</v>
      </c>
      <c r="F12" s="27"/>
      <c r="G12" s="137">
        <v>13.5251960865385</v>
      </c>
      <c r="H12" s="138">
        <v>11.438922930442175</v>
      </c>
    </row>
    <row r="13" spans="1:8">
      <c r="A13" s="139" t="s">
        <v>214</v>
      </c>
      <c r="B13" s="140" t="s">
        <v>3</v>
      </c>
      <c r="C13" s="20">
        <v>65527</v>
      </c>
      <c r="D13" s="20">
        <v>71751.232997766798</v>
      </c>
      <c r="E13" s="21">
        <v>81294.274437371729</v>
      </c>
      <c r="F13" s="22" t="s">
        <v>240</v>
      </c>
      <c r="G13" s="134">
        <v>24.062255921027557</v>
      </c>
      <c r="H13" s="135">
        <v>13.300177628866592</v>
      </c>
    </row>
    <row r="14" spans="1:8">
      <c r="A14" s="143"/>
      <c r="B14" s="136" t="s">
        <v>241</v>
      </c>
      <c r="C14" s="26">
        <v>0</v>
      </c>
      <c r="D14" s="26">
        <v>32137.572512647599</v>
      </c>
      <c r="E14" s="26">
        <v>37722.071595079702</v>
      </c>
      <c r="F14" s="27"/>
      <c r="G14" s="146">
        <v>97.819435360539075</v>
      </c>
      <c r="H14" s="135">
        <v>17.376854086394815</v>
      </c>
    </row>
    <row r="15" spans="1:8">
      <c r="A15" s="139" t="s">
        <v>215</v>
      </c>
      <c r="B15" s="140" t="s">
        <v>3</v>
      </c>
      <c r="C15" s="20">
        <v>3355</v>
      </c>
      <c r="D15" s="20">
        <v>4184.0132306691203</v>
      </c>
      <c r="E15" s="21">
        <v>4239.3632769407686</v>
      </c>
      <c r="F15" s="22" t="s">
        <v>240</v>
      </c>
      <c r="G15" s="145">
        <v>26.359561160678652</v>
      </c>
      <c r="H15" s="142">
        <v>1.3228936721788642</v>
      </c>
    </row>
    <row r="16" spans="1:8">
      <c r="A16" s="143"/>
      <c r="B16" s="136" t="s">
        <v>241</v>
      </c>
      <c r="C16" s="26">
        <v>0</v>
      </c>
      <c r="D16" s="26">
        <v>1699.7816188870199</v>
      </c>
      <c r="E16" s="26">
        <v>1837.07758976475</v>
      </c>
      <c r="F16" s="27"/>
      <c r="G16" s="137">
        <v>-3.2019692338764116E-2</v>
      </c>
      <c r="H16" s="138">
        <v>8.0772711830845907</v>
      </c>
    </row>
    <row r="17" spans="1:9">
      <c r="A17" s="139" t="s">
        <v>216</v>
      </c>
      <c r="B17" s="140" t="s">
        <v>3</v>
      </c>
      <c r="C17" s="20">
        <v>12571</v>
      </c>
      <c r="D17" s="20">
        <v>12510.103082202901</v>
      </c>
      <c r="E17" s="21">
        <v>12465.797862734487</v>
      </c>
      <c r="F17" s="22" t="s">
        <v>240</v>
      </c>
      <c r="G17" s="134">
        <v>-0.83686371223859624</v>
      </c>
      <c r="H17" s="135">
        <v>-0.35415551076826546</v>
      </c>
    </row>
    <row r="18" spans="1:9" ht="13.5" thickBot="1">
      <c r="A18" s="149"/>
      <c r="B18" s="150" t="s">
        <v>241</v>
      </c>
      <c r="C18" s="43">
        <v>0</v>
      </c>
      <c r="D18" s="43">
        <v>4943.9742833052296</v>
      </c>
      <c r="E18" s="43">
        <v>5296.5203571314396</v>
      </c>
      <c r="F18" s="44"/>
      <c r="G18" s="151">
        <v>24.732980997308871</v>
      </c>
      <c r="H18" s="152">
        <v>7.1308233745609186</v>
      </c>
    </row>
    <row r="25" spans="1:9">
      <c r="I25" s="148"/>
    </row>
    <row r="26" spans="1:9">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222</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235</v>
      </c>
      <c r="D34" s="129" t="s">
        <v>236</v>
      </c>
      <c r="E34" s="129" t="s">
        <v>237</v>
      </c>
      <c r="F34" s="130"/>
      <c r="G34" s="131" t="s">
        <v>238</v>
      </c>
      <c r="H34" s="132" t="s">
        <v>239</v>
      </c>
    </row>
    <row r="35" spans="1:8" ht="12.75" customHeight="1">
      <c r="A35" s="209" t="s">
        <v>212</v>
      </c>
      <c r="B35" s="133" t="s">
        <v>3</v>
      </c>
      <c r="C35" s="80">
        <v>562.24680055355304</v>
      </c>
      <c r="D35" s="80">
        <v>698.64237269422802</v>
      </c>
      <c r="E35" s="81">
        <v>786.3132105308008</v>
      </c>
      <c r="F35" s="22" t="s">
        <v>240</v>
      </c>
      <c r="G35" s="134">
        <v>39.851967099972114</v>
      </c>
      <c r="H35" s="135">
        <v>12.54874328599351</v>
      </c>
    </row>
    <row r="36" spans="1:8" ht="12.75" customHeight="1">
      <c r="A36" s="210"/>
      <c r="B36" s="136" t="s">
        <v>241</v>
      </c>
      <c r="C36" s="82">
        <v>0</v>
      </c>
      <c r="D36" s="82">
        <v>336.19368649158599</v>
      </c>
      <c r="E36" s="82">
        <v>383.18176290653997</v>
      </c>
      <c r="F36" s="27"/>
      <c r="G36" s="137">
        <v>102.14292878760637</v>
      </c>
      <c r="H36" s="138">
        <v>13.976489833972522</v>
      </c>
    </row>
    <row r="37" spans="1:8">
      <c r="A37" s="139" t="s">
        <v>232</v>
      </c>
      <c r="B37" s="140" t="s">
        <v>3</v>
      </c>
      <c r="C37" s="80">
        <v>202.58026053560801</v>
      </c>
      <c r="D37" s="80">
        <v>223.34273136216501</v>
      </c>
      <c r="E37" s="83">
        <v>273.7022701679665</v>
      </c>
      <c r="F37" s="22" t="s">
        <v>240</v>
      </c>
      <c r="G37" s="141">
        <v>35.108065042624048</v>
      </c>
      <c r="H37" s="142">
        <v>22.548098386125744</v>
      </c>
    </row>
    <row r="38" spans="1:8">
      <c r="A38" s="143"/>
      <c r="B38" s="136" t="s">
        <v>241</v>
      </c>
      <c r="C38" s="82">
        <v>0</v>
      </c>
      <c r="D38" s="82">
        <v>105.564029419739</v>
      </c>
      <c r="E38" s="82">
        <v>131.76886862209901</v>
      </c>
      <c r="F38" s="27"/>
      <c r="G38" s="144">
        <v>146.81067407022095</v>
      </c>
      <c r="H38" s="138">
        <v>24.82364432885133</v>
      </c>
    </row>
    <row r="39" spans="1:8">
      <c r="A39" s="139" t="s">
        <v>213</v>
      </c>
      <c r="B39" s="140" t="s">
        <v>3</v>
      </c>
      <c r="C39" s="80">
        <v>138.81392867252401</v>
      </c>
      <c r="D39" s="80">
        <v>174.58551054868099</v>
      </c>
      <c r="E39" s="83">
        <v>197.98190936621015</v>
      </c>
      <c r="F39" s="22" t="s">
        <v>240</v>
      </c>
      <c r="G39" s="145">
        <v>42.62395082360166</v>
      </c>
      <c r="H39" s="142">
        <v>13.401111434734659</v>
      </c>
    </row>
    <row r="40" spans="1:8">
      <c r="A40" s="143"/>
      <c r="B40" s="136" t="s">
        <v>241</v>
      </c>
      <c r="C40" s="82">
        <v>0</v>
      </c>
      <c r="D40" s="82">
        <v>88.373125699212395</v>
      </c>
      <c r="E40" s="82">
        <v>99.804367022744998</v>
      </c>
      <c r="F40" s="27"/>
      <c r="G40" s="137">
        <v>63.308871433591662</v>
      </c>
      <c r="H40" s="138">
        <v>12.93520086914215</v>
      </c>
    </row>
    <row r="41" spans="1:8">
      <c r="A41" s="139" t="s">
        <v>214</v>
      </c>
      <c r="B41" s="140" t="s">
        <v>3</v>
      </c>
      <c r="C41" s="80">
        <v>170.617133252337</v>
      </c>
      <c r="D41" s="80">
        <v>220.964672315797</v>
      </c>
      <c r="E41" s="83">
        <v>246.65348047800754</v>
      </c>
      <c r="F41" s="22" t="s">
        <v>240</v>
      </c>
      <c r="G41" s="134">
        <v>44.565481658407293</v>
      </c>
      <c r="H41" s="135">
        <v>11.625753516605926</v>
      </c>
    </row>
    <row r="42" spans="1:8">
      <c r="A42" s="143"/>
      <c r="B42" s="136" t="s">
        <v>241</v>
      </c>
      <c r="C42" s="82">
        <v>0</v>
      </c>
      <c r="D42" s="82">
        <v>106.86427710210801</v>
      </c>
      <c r="E42" s="82">
        <v>120.60456802001499</v>
      </c>
      <c r="F42" s="27"/>
      <c r="G42" s="146">
        <v>120.93583685320013</v>
      </c>
      <c r="H42" s="135">
        <v>12.857702583603555</v>
      </c>
    </row>
    <row r="43" spans="1:8">
      <c r="A43" s="139" t="s">
        <v>215</v>
      </c>
      <c r="B43" s="140" t="s">
        <v>3</v>
      </c>
      <c r="C43" s="80">
        <v>9.0937188266355307</v>
      </c>
      <c r="D43" s="80">
        <v>13.824757662934401</v>
      </c>
      <c r="E43" s="83">
        <v>15.792911113775258</v>
      </c>
      <c r="F43" s="22" t="s">
        <v>240</v>
      </c>
      <c r="G43" s="145">
        <v>73.668346414205956</v>
      </c>
      <c r="H43" s="142">
        <v>14.236440875326736</v>
      </c>
    </row>
    <row r="44" spans="1:8">
      <c r="A44" s="143"/>
      <c r="B44" s="136" t="s">
        <v>241</v>
      </c>
      <c r="C44" s="82">
        <v>0</v>
      </c>
      <c r="D44" s="82">
        <v>5.9898592488158604</v>
      </c>
      <c r="E44" s="82">
        <v>7.1611766547308102</v>
      </c>
      <c r="F44" s="27"/>
      <c r="G44" s="137">
        <v>49.3069293426108</v>
      </c>
      <c r="H44" s="138">
        <v>19.555007175611166</v>
      </c>
    </row>
    <row r="45" spans="1:8">
      <c r="A45" s="139" t="s">
        <v>216</v>
      </c>
      <c r="B45" s="140" t="s">
        <v>3</v>
      </c>
      <c r="C45" s="80">
        <v>41.141759266448702</v>
      </c>
      <c r="D45" s="80">
        <v>65.924700804650996</v>
      </c>
      <c r="E45" s="83">
        <v>51.534650352010487</v>
      </c>
      <c r="F45" s="22" t="s">
        <v>240</v>
      </c>
      <c r="G45" s="134">
        <v>25.261173247973474</v>
      </c>
      <c r="H45" s="135">
        <v>-21.828010255641971</v>
      </c>
    </row>
    <row r="46" spans="1:8" ht="13.5" thickBot="1">
      <c r="A46" s="149"/>
      <c r="B46" s="150" t="s">
        <v>241</v>
      </c>
      <c r="C46" s="86">
        <v>0</v>
      </c>
      <c r="D46" s="86">
        <v>29.402395021711001</v>
      </c>
      <c r="E46" s="86">
        <v>23.842782586950602</v>
      </c>
      <c r="F46" s="44"/>
      <c r="G46" s="151">
        <v>52.126714255133038</v>
      </c>
      <c r="H46" s="152">
        <v>-18.908706010701266</v>
      </c>
    </row>
    <row r="53" spans="1:9">
      <c r="I53" s="148"/>
    </row>
    <row r="54" spans="1:9">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242</v>
      </c>
      <c r="G61" s="163"/>
      <c r="H61" s="205">
        <v>23</v>
      </c>
    </row>
    <row r="62" spans="1:9" ht="12.75" customHeight="1">
      <c r="A62" s="162" t="s">
        <v>243</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155</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61</v>
      </c>
      <c r="B7" s="19" t="s">
        <v>3</v>
      </c>
      <c r="C7" s="20">
        <v>317630</v>
      </c>
      <c r="D7" s="20">
        <v>306308</v>
      </c>
      <c r="E7" s="79">
        <v>327266.49451800104</v>
      </c>
      <c r="F7" s="22" t="s">
        <v>240</v>
      </c>
      <c r="G7" s="23">
        <v>3.0338741674278396</v>
      </c>
      <c r="H7" s="24">
        <v>6.8422941999559441</v>
      </c>
    </row>
    <row r="8" spans="1:8">
      <c r="A8" s="199"/>
      <c r="B8" s="25" t="s">
        <v>241</v>
      </c>
      <c r="C8" s="26">
        <v>156964</v>
      </c>
      <c r="D8" s="26">
        <v>146608</v>
      </c>
      <c r="E8" s="26">
        <v>158299</v>
      </c>
      <c r="F8" s="27"/>
      <c r="G8" s="28">
        <v>0.85051349353992123</v>
      </c>
      <c r="H8" s="29">
        <v>7.9743260940740015</v>
      </c>
    </row>
    <row r="9" spans="1:8">
      <c r="A9" s="30" t="s">
        <v>62</v>
      </c>
      <c r="B9" s="31" t="s">
        <v>3</v>
      </c>
      <c r="C9" s="20">
        <v>104271</v>
      </c>
      <c r="D9" s="20">
        <v>103092</v>
      </c>
      <c r="E9" s="21">
        <v>109442.86928477268</v>
      </c>
      <c r="F9" s="22" t="s">
        <v>240</v>
      </c>
      <c r="G9" s="32">
        <v>4.9600265507885126</v>
      </c>
      <c r="H9" s="33">
        <v>6.1603900251936921</v>
      </c>
    </row>
    <row r="10" spans="1:8">
      <c r="A10" s="34"/>
      <c r="B10" s="25" t="s">
        <v>241</v>
      </c>
      <c r="C10" s="26">
        <v>47074</v>
      </c>
      <c r="D10" s="26">
        <v>47221.0018818635</v>
      </c>
      <c r="E10" s="26">
        <v>49887.3</v>
      </c>
      <c r="F10" s="27"/>
      <c r="G10" s="35">
        <v>5.9763351319199529</v>
      </c>
      <c r="H10" s="29">
        <v>5.6464242855477522</v>
      </c>
    </row>
    <row r="11" spans="1:8">
      <c r="A11" s="30" t="s">
        <v>47</v>
      </c>
      <c r="B11" s="31" t="s">
        <v>3</v>
      </c>
      <c r="C11" s="20">
        <v>9861</v>
      </c>
      <c r="D11" s="20">
        <v>12718</v>
      </c>
      <c r="E11" s="21">
        <v>18658.590060785777</v>
      </c>
      <c r="F11" s="22" t="s">
        <v>240</v>
      </c>
      <c r="G11" s="37">
        <v>89.216003050256319</v>
      </c>
      <c r="H11" s="33">
        <v>46.710096404983318</v>
      </c>
    </row>
    <row r="12" spans="1:8">
      <c r="A12" s="34"/>
      <c r="B12" s="25" t="s">
        <v>241</v>
      </c>
      <c r="C12" s="26">
        <v>4714</v>
      </c>
      <c r="D12" s="26">
        <v>5486.19227871775</v>
      </c>
      <c r="E12" s="26">
        <v>8319.5499999999993</v>
      </c>
      <c r="F12" s="27"/>
      <c r="G12" s="28">
        <v>76.485999151463716</v>
      </c>
      <c r="H12" s="29">
        <v>51.645250063026793</v>
      </c>
    </row>
    <row r="13" spans="1:8">
      <c r="A13" s="30" t="s">
        <v>48</v>
      </c>
      <c r="B13" s="31" t="s">
        <v>3</v>
      </c>
      <c r="C13" s="20">
        <v>98034</v>
      </c>
      <c r="D13" s="20">
        <v>96531</v>
      </c>
      <c r="E13" s="21">
        <v>94299.990505338297</v>
      </c>
      <c r="F13" s="22" t="s">
        <v>240</v>
      </c>
      <c r="G13" s="23">
        <v>-3.8088923176262313</v>
      </c>
      <c r="H13" s="24">
        <v>-2.3111844844264482</v>
      </c>
    </row>
    <row r="14" spans="1:8">
      <c r="A14" s="34"/>
      <c r="B14" s="25" t="s">
        <v>241</v>
      </c>
      <c r="C14" s="26">
        <v>45552</v>
      </c>
      <c r="D14" s="26">
        <v>48939.143624619202</v>
      </c>
      <c r="E14" s="26">
        <v>46399.3</v>
      </c>
      <c r="F14" s="27"/>
      <c r="G14" s="38">
        <v>1.8600720056199549</v>
      </c>
      <c r="H14" s="24">
        <v>-5.1897998953572113</v>
      </c>
    </row>
    <row r="15" spans="1:8">
      <c r="A15" s="30" t="s">
        <v>49</v>
      </c>
      <c r="B15" s="31" t="s">
        <v>3</v>
      </c>
      <c r="C15" s="20">
        <v>57038</v>
      </c>
      <c r="D15" s="20">
        <v>63651</v>
      </c>
      <c r="E15" s="21">
        <v>74325.524835372926</v>
      </c>
      <c r="F15" s="22" t="s">
        <v>240</v>
      </c>
      <c r="G15" s="37">
        <v>30.308785082529056</v>
      </c>
      <c r="H15" s="33">
        <v>16.770396121620905</v>
      </c>
    </row>
    <row r="16" spans="1:8">
      <c r="A16" s="34"/>
      <c r="B16" s="25" t="s">
        <v>241</v>
      </c>
      <c r="C16" s="26">
        <v>26966</v>
      </c>
      <c r="D16" s="26">
        <v>31269.137251753498</v>
      </c>
      <c r="E16" s="26">
        <v>36043.300000000003</v>
      </c>
      <c r="F16" s="27"/>
      <c r="G16" s="28">
        <v>33.662018838537421</v>
      </c>
      <c r="H16" s="29">
        <v>15.267970810351599</v>
      </c>
    </row>
    <row r="17" spans="1:9">
      <c r="A17" s="30" t="s">
        <v>50</v>
      </c>
      <c r="B17" s="31" t="s">
        <v>3</v>
      </c>
      <c r="C17" s="20">
        <v>60746</v>
      </c>
      <c r="D17" s="20">
        <v>46246</v>
      </c>
      <c r="E17" s="21">
        <v>49842.429217148303</v>
      </c>
      <c r="F17" s="22" t="s">
        <v>240</v>
      </c>
      <c r="G17" s="37">
        <v>-17.949446519691335</v>
      </c>
      <c r="H17" s="33">
        <v>7.7767357547643172</v>
      </c>
    </row>
    <row r="18" spans="1:9" ht="13.5" thickBot="1">
      <c r="A18" s="56"/>
      <c r="B18" s="42" t="s">
        <v>241</v>
      </c>
      <c r="C18" s="43">
        <v>36046</v>
      </c>
      <c r="D18" s="43">
        <v>21319.524963045998</v>
      </c>
      <c r="E18" s="43">
        <v>24823.55</v>
      </c>
      <c r="F18" s="44"/>
      <c r="G18" s="57">
        <v>-31.133690284636302</v>
      </c>
      <c r="H18" s="46">
        <v>16.435755688870501</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71</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61</v>
      </c>
      <c r="B35" s="19" t="s">
        <v>3</v>
      </c>
      <c r="C35" s="80">
        <v>1801.5142984868201</v>
      </c>
      <c r="D35" s="80">
        <v>1854.3190241746399</v>
      </c>
      <c r="E35" s="81">
        <v>1930.8379598226113</v>
      </c>
      <c r="F35" s="22" t="s">
        <v>240</v>
      </c>
      <c r="G35" s="23">
        <v>7.1786086540870997</v>
      </c>
      <c r="H35" s="24">
        <v>4.1265248671021055</v>
      </c>
    </row>
    <row r="36" spans="1:9" ht="12.75" customHeight="1">
      <c r="A36" s="199"/>
      <c r="B36" s="25" t="s">
        <v>241</v>
      </c>
      <c r="C36" s="82">
        <v>921.99988220469402</v>
      </c>
      <c r="D36" s="82">
        <v>971.57967528996505</v>
      </c>
      <c r="E36" s="82">
        <v>1003.7205887011499</v>
      </c>
      <c r="F36" s="27"/>
      <c r="G36" s="28">
        <v>8.8634183229009409</v>
      </c>
      <c r="H36" s="29">
        <v>3.3081088693619023</v>
      </c>
    </row>
    <row r="37" spans="1:9">
      <c r="A37" s="30" t="s">
        <v>62</v>
      </c>
      <c r="B37" s="31" t="s">
        <v>3</v>
      </c>
      <c r="C37" s="80">
        <v>329.962690165955</v>
      </c>
      <c r="D37" s="80">
        <v>340.48661844572001</v>
      </c>
      <c r="E37" s="83">
        <v>344.69741539768984</v>
      </c>
      <c r="F37" s="22" t="s">
        <v>240</v>
      </c>
      <c r="G37" s="32">
        <v>4.4655731301996582</v>
      </c>
      <c r="H37" s="33">
        <v>1.2366996891659312</v>
      </c>
    </row>
    <row r="38" spans="1:9">
      <c r="A38" s="34"/>
      <c r="B38" s="25" t="s">
        <v>241</v>
      </c>
      <c r="C38" s="82">
        <v>164.202218277063</v>
      </c>
      <c r="D38" s="82">
        <v>164.26656670112499</v>
      </c>
      <c r="E38" s="82">
        <v>168.00773790621099</v>
      </c>
      <c r="F38" s="27"/>
      <c r="G38" s="35">
        <v>2.3175811320202939</v>
      </c>
      <c r="H38" s="29">
        <v>2.2775000903822757</v>
      </c>
    </row>
    <row r="39" spans="1:9">
      <c r="A39" s="30" t="s">
        <v>47</v>
      </c>
      <c r="B39" s="31" t="s">
        <v>3</v>
      </c>
      <c r="C39" s="80">
        <v>161.99595767031099</v>
      </c>
      <c r="D39" s="80">
        <v>185.55129931488801</v>
      </c>
      <c r="E39" s="83">
        <v>212.51535362122476</v>
      </c>
      <c r="F39" s="22" t="s">
        <v>240</v>
      </c>
      <c r="G39" s="37">
        <v>31.185590478578007</v>
      </c>
      <c r="H39" s="33">
        <v>14.5318596021134</v>
      </c>
    </row>
    <row r="40" spans="1:9">
      <c r="A40" s="34"/>
      <c r="B40" s="25" t="s">
        <v>241</v>
      </c>
      <c r="C40" s="82">
        <v>96.683366546717906</v>
      </c>
      <c r="D40" s="82">
        <v>103.005242491251</v>
      </c>
      <c r="E40" s="82">
        <v>120.7865866153</v>
      </c>
      <c r="F40" s="27"/>
      <c r="G40" s="28">
        <v>24.930058736561776</v>
      </c>
      <c r="H40" s="29">
        <v>17.262562267701369</v>
      </c>
    </row>
    <row r="41" spans="1:9">
      <c r="A41" s="30" t="s">
        <v>48</v>
      </c>
      <c r="B41" s="31" t="s">
        <v>3</v>
      </c>
      <c r="C41" s="80">
        <v>787.49019373077897</v>
      </c>
      <c r="D41" s="80">
        <v>844.96849012900896</v>
      </c>
      <c r="E41" s="83">
        <v>821.85246555770948</v>
      </c>
      <c r="F41" s="22" t="s">
        <v>240</v>
      </c>
      <c r="G41" s="23">
        <v>4.3635174254218043</v>
      </c>
      <c r="H41" s="24">
        <v>-2.7357262242725966</v>
      </c>
    </row>
    <row r="42" spans="1:9">
      <c r="A42" s="34"/>
      <c r="B42" s="25" t="s">
        <v>241</v>
      </c>
      <c r="C42" s="82">
        <v>362.12770958196501</v>
      </c>
      <c r="D42" s="82">
        <v>447.56517011439598</v>
      </c>
      <c r="E42" s="82">
        <v>414.346964049333</v>
      </c>
      <c r="F42" s="27"/>
      <c r="G42" s="38">
        <v>14.420121157712316</v>
      </c>
      <c r="H42" s="24">
        <v>-7.4219819331724324</v>
      </c>
    </row>
    <row r="43" spans="1:9">
      <c r="A43" s="30" t="s">
        <v>49</v>
      </c>
      <c r="B43" s="31" t="s">
        <v>3</v>
      </c>
      <c r="C43" s="80">
        <v>290.17067962360102</v>
      </c>
      <c r="D43" s="80">
        <v>332.83289912000703</v>
      </c>
      <c r="E43" s="83">
        <v>359.81399412533045</v>
      </c>
      <c r="F43" s="22" t="s">
        <v>240</v>
      </c>
      <c r="G43" s="37">
        <v>24.000810347919455</v>
      </c>
      <c r="H43" s="33">
        <v>8.1064988096609625</v>
      </c>
    </row>
    <row r="44" spans="1:9">
      <c r="A44" s="34"/>
      <c r="B44" s="25" t="s">
        <v>241</v>
      </c>
      <c r="C44" s="82">
        <v>146.42146666272399</v>
      </c>
      <c r="D44" s="82">
        <v>171.538802731971</v>
      </c>
      <c r="E44" s="82">
        <v>184.13269486161701</v>
      </c>
      <c r="F44" s="27"/>
      <c r="G44" s="28">
        <v>25.755259155926453</v>
      </c>
      <c r="H44" s="29">
        <v>7.3417162350864373</v>
      </c>
    </row>
    <row r="45" spans="1:9">
      <c r="A45" s="30" t="s">
        <v>50</v>
      </c>
      <c r="B45" s="31" t="s">
        <v>3</v>
      </c>
      <c r="C45" s="80">
        <v>231.894777296173</v>
      </c>
      <c r="D45" s="80">
        <v>150.479717165019</v>
      </c>
      <c r="E45" s="83">
        <v>152.79897173185762</v>
      </c>
      <c r="F45" s="22" t="s">
        <v>240</v>
      </c>
      <c r="G45" s="37">
        <v>-34.108489413409799</v>
      </c>
      <c r="H45" s="33">
        <v>1.5412406472662781</v>
      </c>
    </row>
    <row r="46" spans="1:9" ht="13.5" thickBot="1">
      <c r="A46" s="56"/>
      <c r="B46" s="42" t="s">
        <v>241</v>
      </c>
      <c r="C46" s="86">
        <v>152.56512113622401</v>
      </c>
      <c r="D46" s="86">
        <v>85.203893251220805</v>
      </c>
      <c r="E46" s="86">
        <v>90.732162018692406</v>
      </c>
      <c r="F46" s="44"/>
      <c r="G46" s="57">
        <v>-40.528895895098792</v>
      </c>
      <c r="H46" s="46">
        <v>6.4882818807019618</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242</v>
      </c>
      <c r="G61" s="53"/>
      <c r="H61" s="201">
        <v>24</v>
      </c>
    </row>
    <row r="62" spans="1:9"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156</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51</v>
      </c>
      <c r="B7" s="19" t="s">
        <v>3</v>
      </c>
      <c r="C7" s="20">
        <v>9251</v>
      </c>
      <c r="D7" s="20">
        <v>10634</v>
      </c>
      <c r="E7" s="79">
        <v>13323.268076537823</v>
      </c>
      <c r="F7" s="22" t="s">
        <v>240</v>
      </c>
      <c r="G7" s="23">
        <v>44.019760853289625</v>
      </c>
      <c r="H7" s="24">
        <v>25.289336811527392</v>
      </c>
    </row>
    <row r="8" spans="1:8">
      <c r="A8" s="199"/>
      <c r="B8" s="25" t="s">
        <v>241</v>
      </c>
      <c r="C8" s="26">
        <v>3009</v>
      </c>
      <c r="D8" s="26">
        <v>4229</v>
      </c>
      <c r="E8" s="26">
        <v>4932.3952618453905</v>
      </c>
      <c r="F8" s="27"/>
      <c r="G8" s="28">
        <v>63.921411161362244</v>
      </c>
      <c r="H8" s="29">
        <v>16.632661665769461</v>
      </c>
    </row>
    <row r="9" spans="1:8">
      <c r="A9" s="30" t="s">
        <v>12</v>
      </c>
      <c r="B9" s="31" t="s">
        <v>3</v>
      </c>
      <c r="C9" s="20">
        <v>190</v>
      </c>
      <c r="D9" s="20">
        <v>238</v>
      </c>
      <c r="E9" s="21">
        <v>425.78179353233833</v>
      </c>
      <c r="F9" s="22" t="s">
        <v>240</v>
      </c>
      <c r="G9" s="32">
        <v>124.09568080649387</v>
      </c>
      <c r="H9" s="33">
        <v>78.89991324888166</v>
      </c>
    </row>
    <row r="10" spans="1:8">
      <c r="A10" s="34"/>
      <c r="B10" s="25" t="s">
        <v>241</v>
      </c>
      <c r="C10" s="26">
        <v>57</v>
      </c>
      <c r="D10" s="26">
        <v>67</v>
      </c>
      <c r="E10" s="26">
        <v>122.37675</v>
      </c>
      <c r="F10" s="27"/>
      <c r="G10" s="35">
        <v>114.69605263157897</v>
      </c>
      <c r="H10" s="29">
        <v>82.651865671641787</v>
      </c>
    </row>
    <row r="11" spans="1:8">
      <c r="A11" s="30" t="s">
        <v>18</v>
      </c>
      <c r="B11" s="31" t="s">
        <v>3</v>
      </c>
      <c r="C11" s="20">
        <v>279</v>
      </c>
      <c r="D11" s="20">
        <v>343</v>
      </c>
      <c r="E11" s="21">
        <v>540.80474426229512</v>
      </c>
      <c r="F11" s="22" t="s">
        <v>240</v>
      </c>
      <c r="G11" s="37">
        <v>93.836825900464191</v>
      </c>
      <c r="H11" s="33">
        <v>57.669021650814898</v>
      </c>
    </row>
    <row r="12" spans="1:8">
      <c r="A12" s="34"/>
      <c r="B12" s="25" t="s">
        <v>241</v>
      </c>
      <c r="C12" s="26">
        <v>93</v>
      </c>
      <c r="D12" s="26">
        <v>122</v>
      </c>
      <c r="E12" s="26">
        <v>188.1507</v>
      </c>
      <c r="F12" s="27"/>
      <c r="G12" s="28">
        <v>102.31258064516129</v>
      </c>
      <c r="H12" s="29">
        <v>54.221885245901632</v>
      </c>
    </row>
    <row r="13" spans="1:8">
      <c r="A13" s="30" t="s">
        <v>63</v>
      </c>
      <c r="B13" s="31" t="s">
        <v>3</v>
      </c>
      <c r="C13" s="20">
        <v>1425</v>
      </c>
      <c r="D13" s="20">
        <v>1667</v>
      </c>
      <c r="E13" s="21">
        <v>1712.3839627702639</v>
      </c>
      <c r="F13" s="22" t="s">
        <v>240</v>
      </c>
      <c r="G13" s="23">
        <v>20.167295633000975</v>
      </c>
      <c r="H13" s="24">
        <v>2.7224932675623279</v>
      </c>
    </row>
    <row r="14" spans="1:8">
      <c r="A14" s="34"/>
      <c r="B14" s="25" t="s">
        <v>241</v>
      </c>
      <c r="C14" s="26">
        <v>491</v>
      </c>
      <c r="D14" s="26">
        <v>697</v>
      </c>
      <c r="E14" s="26">
        <v>668.41281249999997</v>
      </c>
      <c r="F14" s="27"/>
      <c r="G14" s="38">
        <v>36.132955702647649</v>
      </c>
      <c r="H14" s="24">
        <v>-4.1014616212338524</v>
      </c>
    </row>
    <row r="15" spans="1:8">
      <c r="A15" s="30" t="s">
        <v>52</v>
      </c>
      <c r="B15" s="31" t="s">
        <v>3</v>
      </c>
      <c r="C15" s="20">
        <v>4289</v>
      </c>
      <c r="D15" s="20">
        <v>5252</v>
      </c>
      <c r="E15" s="21">
        <v>6532.1419323641749</v>
      </c>
      <c r="F15" s="22" t="s">
        <v>240</v>
      </c>
      <c r="G15" s="37">
        <v>52.299881845749013</v>
      </c>
      <c r="H15" s="33">
        <v>24.3743703801252</v>
      </c>
    </row>
    <row r="16" spans="1:8">
      <c r="A16" s="34"/>
      <c r="B16" s="25" t="s">
        <v>241</v>
      </c>
      <c r="C16" s="26">
        <v>1550</v>
      </c>
      <c r="D16" s="26">
        <v>1862</v>
      </c>
      <c r="E16" s="26">
        <v>2330.5931249999999</v>
      </c>
      <c r="F16" s="27"/>
      <c r="G16" s="28">
        <v>50.360846774193533</v>
      </c>
      <c r="H16" s="29">
        <v>25.16611842105263</v>
      </c>
    </row>
    <row r="17" spans="1:9">
      <c r="A17" s="30" t="s">
        <v>50</v>
      </c>
      <c r="B17" s="31" t="s">
        <v>3</v>
      </c>
      <c r="C17" s="20">
        <v>3689</v>
      </c>
      <c r="D17" s="20">
        <v>3985</v>
      </c>
      <c r="E17" s="21">
        <v>5203.6062460925596</v>
      </c>
      <c r="F17" s="22" t="s">
        <v>240</v>
      </c>
      <c r="G17" s="37">
        <v>41.057366389063702</v>
      </c>
      <c r="H17" s="33">
        <v>30.579830516751827</v>
      </c>
    </row>
    <row r="18" spans="1:9" ht="13.5" thickBot="1">
      <c r="A18" s="56"/>
      <c r="B18" s="42" t="s">
        <v>241</v>
      </c>
      <c r="C18" s="43">
        <v>972</v>
      </c>
      <c r="D18" s="43">
        <v>1735</v>
      </c>
      <c r="E18" s="43">
        <v>1860.88375</v>
      </c>
      <c r="F18" s="44"/>
      <c r="G18" s="57">
        <v>91.44894547325103</v>
      </c>
      <c r="H18" s="46">
        <v>7.2555475504322686</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70</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51</v>
      </c>
      <c r="B35" s="19" t="s">
        <v>3</v>
      </c>
      <c r="C35" s="80">
        <v>404.534367515675</v>
      </c>
      <c r="D35" s="80">
        <v>477.56383193174702</v>
      </c>
      <c r="E35" s="81">
        <v>620.58103987440586</v>
      </c>
      <c r="F35" s="22" t="s">
        <v>240</v>
      </c>
      <c r="G35" s="23">
        <v>53.406259073985694</v>
      </c>
      <c r="H35" s="24">
        <v>29.947244405874272</v>
      </c>
    </row>
    <row r="36" spans="1:9" ht="12.75" customHeight="1">
      <c r="A36" s="199"/>
      <c r="B36" s="25" t="s">
        <v>241</v>
      </c>
      <c r="C36" s="82">
        <v>141.47148411364299</v>
      </c>
      <c r="D36" s="82">
        <v>187.188588003832</v>
      </c>
      <c r="E36" s="82">
        <v>233.82959979177599</v>
      </c>
      <c r="F36" s="27"/>
      <c r="G36" s="28">
        <v>65.283909514897317</v>
      </c>
      <c r="H36" s="29">
        <v>24.916589352652835</v>
      </c>
    </row>
    <row r="37" spans="1:9">
      <c r="A37" s="30" t="s">
        <v>12</v>
      </c>
      <c r="B37" s="31" t="s">
        <v>3</v>
      </c>
      <c r="C37" s="80">
        <v>2.0241663228742</v>
      </c>
      <c r="D37" s="80">
        <v>2.4255834282145798</v>
      </c>
      <c r="E37" s="83">
        <v>2.8217668969341267</v>
      </c>
      <c r="F37" s="22" t="s">
        <v>240</v>
      </c>
      <c r="G37" s="32">
        <v>39.40390495813503</v>
      </c>
      <c r="H37" s="33">
        <v>16.333532959992596</v>
      </c>
    </row>
    <row r="38" spans="1:9">
      <c r="A38" s="34"/>
      <c r="B38" s="25" t="s">
        <v>241</v>
      </c>
      <c r="C38" s="82">
        <v>0.96642135161881804</v>
      </c>
      <c r="D38" s="82">
        <v>0.83254449670252995</v>
      </c>
      <c r="E38" s="82">
        <v>1.06866047902397</v>
      </c>
      <c r="F38" s="27"/>
      <c r="G38" s="35">
        <v>10.57914616992835</v>
      </c>
      <c r="H38" s="29">
        <v>28.360764290272499</v>
      </c>
    </row>
    <row r="39" spans="1:9">
      <c r="A39" s="30" t="s">
        <v>18</v>
      </c>
      <c r="B39" s="31" t="s">
        <v>3</v>
      </c>
      <c r="C39" s="80">
        <v>31.099412505888399</v>
      </c>
      <c r="D39" s="80">
        <v>40.554687245494101</v>
      </c>
      <c r="E39" s="83">
        <v>44.863515247209243</v>
      </c>
      <c r="F39" s="22" t="s">
        <v>240</v>
      </c>
      <c r="G39" s="37">
        <v>44.258401147335917</v>
      </c>
      <c r="H39" s="33">
        <v>10.624734881154538</v>
      </c>
    </row>
    <row r="40" spans="1:9">
      <c r="A40" s="34"/>
      <c r="B40" s="25" t="s">
        <v>241</v>
      </c>
      <c r="C40" s="82">
        <v>12.985244017358999</v>
      </c>
      <c r="D40" s="82">
        <v>18.9106031665793</v>
      </c>
      <c r="E40" s="82">
        <v>20.1359986000259</v>
      </c>
      <c r="F40" s="27"/>
      <c r="G40" s="28">
        <v>55.068311177730607</v>
      </c>
      <c r="H40" s="29">
        <v>6.4799383851079</v>
      </c>
    </row>
    <row r="41" spans="1:9">
      <c r="A41" s="30" t="s">
        <v>63</v>
      </c>
      <c r="B41" s="31" t="s">
        <v>3</v>
      </c>
      <c r="C41" s="80">
        <v>61.685822127677099</v>
      </c>
      <c r="D41" s="80">
        <v>72.5369897779795</v>
      </c>
      <c r="E41" s="83">
        <v>79.146422056964539</v>
      </c>
      <c r="F41" s="22" t="s">
        <v>240</v>
      </c>
      <c r="G41" s="23">
        <v>28.305693799699327</v>
      </c>
      <c r="H41" s="24">
        <v>9.1118094357308195</v>
      </c>
    </row>
    <row r="42" spans="1:9">
      <c r="A42" s="34"/>
      <c r="B42" s="25" t="s">
        <v>241</v>
      </c>
      <c r="C42" s="82">
        <v>21.436006126801399</v>
      </c>
      <c r="D42" s="82">
        <v>32.089878651712397</v>
      </c>
      <c r="E42" s="82">
        <v>32.092730588472598</v>
      </c>
      <c r="F42" s="27"/>
      <c r="G42" s="38">
        <v>49.714132374440396</v>
      </c>
      <c r="H42" s="24">
        <v>8.8873404326506034E-3</v>
      </c>
    </row>
    <row r="43" spans="1:9">
      <c r="A43" s="30" t="s">
        <v>52</v>
      </c>
      <c r="B43" s="31" t="s">
        <v>3</v>
      </c>
      <c r="C43" s="80">
        <v>199.56325693002799</v>
      </c>
      <c r="D43" s="80">
        <v>241.55026013382499</v>
      </c>
      <c r="E43" s="83">
        <v>313.4861363496525</v>
      </c>
      <c r="F43" s="22" t="s">
        <v>240</v>
      </c>
      <c r="G43" s="37">
        <v>57.086099501557442</v>
      </c>
      <c r="H43" s="33">
        <v>29.780914405131739</v>
      </c>
    </row>
    <row r="44" spans="1:9">
      <c r="A44" s="34"/>
      <c r="B44" s="25" t="s">
        <v>241</v>
      </c>
      <c r="C44" s="82">
        <v>73.309122749539</v>
      </c>
      <c r="D44" s="82">
        <v>84.432122284864704</v>
      </c>
      <c r="E44" s="82">
        <v>111.376226839022</v>
      </c>
      <c r="F44" s="27"/>
      <c r="G44" s="28">
        <v>51.926830743207034</v>
      </c>
      <c r="H44" s="29">
        <v>31.912148865867493</v>
      </c>
    </row>
    <row r="45" spans="1:9">
      <c r="A45" s="30" t="s">
        <v>50</v>
      </c>
      <c r="B45" s="31" t="s">
        <v>3</v>
      </c>
      <c r="C45" s="80">
        <v>110.161709629208</v>
      </c>
      <c r="D45" s="80">
        <v>120.49631134623399</v>
      </c>
      <c r="E45" s="83">
        <v>167.27740791489211</v>
      </c>
      <c r="F45" s="22" t="s">
        <v>240</v>
      </c>
      <c r="G45" s="37">
        <v>51.847142240193222</v>
      </c>
      <c r="H45" s="33">
        <v>38.823675219598499</v>
      </c>
    </row>
    <row r="46" spans="1:9" ht="13.5" thickBot="1">
      <c r="A46" s="56"/>
      <c r="B46" s="42" t="s">
        <v>241</v>
      </c>
      <c r="C46" s="86">
        <v>32.7746898683246</v>
      </c>
      <c r="D46" s="86">
        <v>50.923439403973497</v>
      </c>
      <c r="E46" s="86">
        <v>62.003339285231199</v>
      </c>
      <c r="F46" s="44"/>
      <c r="G46" s="57">
        <v>89.180552232028589</v>
      </c>
      <c r="H46" s="46">
        <v>21.757956671703411</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242</v>
      </c>
      <c r="H61" s="193">
        <v>25</v>
      </c>
    </row>
    <row r="62" spans="1:9" ht="12.75" customHeight="1">
      <c r="A62" s="54" t="s">
        <v>243</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157</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ht="12.75" customHeight="1">
      <c r="A7" s="198" t="s">
        <v>64</v>
      </c>
      <c r="B7" s="19" t="s">
        <v>3</v>
      </c>
      <c r="C7" s="20">
        <v>7206</v>
      </c>
      <c r="D7" s="20">
        <v>8890</v>
      </c>
      <c r="E7" s="79">
        <v>10392.47900134514</v>
      </c>
      <c r="F7" s="22" t="s">
        <v>240</v>
      </c>
      <c r="G7" s="23">
        <v>44.219802960659734</v>
      </c>
      <c r="H7" s="24">
        <v>16.900776168111804</v>
      </c>
    </row>
    <row r="8" spans="1:8" ht="12.75" customHeight="1">
      <c r="A8" s="199"/>
      <c r="B8" s="25" t="s">
        <v>241</v>
      </c>
      <c r="C8" s="26">
        <v>3670</v>
      </c>
      <c r="D8" s="26">
        <v>4395</v>
      </c>
      <c r="E8" s="26">
        <v>5188.4620000000004</v>
      </c>
      <c r="F8" s="27"/>
      <c r="G8" s="28">
        <v>41.374986376021809</v>
      </c>
      <c r="H8" s="29">
        <v>18.053742889647339</v>
      </c>
    </row>
    <row r="9" spans="1:8">
      <c r="A9" s="30" t="s">
        <v>53</v>
      </c>
      <c r="B9" s="31" t="s">
        <v>3</v>
      </c>
      <c r="C9" s="20">
        <v>9</v>
      </c>
      <c r="D9" s="20">
        <v>3</v>
      </c>
      <c r="E9" s="21">
        <v>4.1784800000000004</v>
      </c>
      <c r="F9" s="22" t="s">
        <v>240</v>
      </c>
      <c r="G9" s="32">
        <v>-53.572444444444436</v>
      </c>
      <c r="H9" s="33">
        <v>39.282666666666699</v>
      </c>
    </row>
    <row r="10" spans="1:8">
      <c r="A10" s="34"/>
      <c r="B10" s="25" t="s">
        <v>241</v>
      </c>
      <c r="C10" s="26">
        <v>1</v>
      </c>
      <c r="D10" s="26">
        <v>2</v>
      </c>
      <c r="E10" s="26">
        <v>1.0446200000000001</v>
      </c>
      <c r="F10" s="27"/>
      <c r="G10" s="35">
        <v>4.4620000000000175</v>
      </c>
      <c r="H10" s="29">
        <v>-47.768999999999991</v>
      </c>
    </row>
    <row r="11" spans="1:8">
      <c r="A11" s="30" t="s">
        <v>54</v>
      </c>
      <c r="B11" s="31" t="s">
        <v>3</v>
      </c>
      <c r="C11" s="20">
        <v>640</v>
      </c>
      <c r="D11" s="20">
        <v>805</v>
      </c>
      <c r="E11" s="21">
        <v>1335.8622149739806</v>
      </c>
      <c r="F11" s="22" t="s">
        <v>240</v>
      </c>
      <c r="G11" s="37">
        <v>108.72847108968449</v>
      </c>
      <c r="H11" s="33">
        <v>65.945616766954117</v>
      </c>
    </row>
    <row r="12" spans="1:8">
      <c r="A12" s="34"/>
      <c r="B12" s="25" t="s">
        <v>241</v>
      </c>
      <c r="C12" s="26">
        <v>134</v>
      </c>
      <c r="D12" s="26">
        <v>348</v>
      </c>
      <c r="E12" s="26">
        <v>426.22309999999999</v>
      </c>
      <c r="F12" s="27"/>
      <c r="G12" s="28">
        <v>218.07694029850745</v>
      </c>
      <c r="H12" s="29">
        <v>22.477902298850566</v>
      </c>
    </row>
    <row r="13" spans="1:8">
      <c r="A13" s="30" t="s">
        <v>66</v>
      </c>
      <c r="B13" s="31" t="s">
        <v>3</v>
      </c>
      <c r="C13" s="20">
        <v>102</v>
      </c>
      <c r="D13" s="20">
        <v>65</v>
      </c>
      <c r="E13" s="21">
        <v>78.461735362318819</v>
      </c>
      <c r="F13" s="22" t="s">
        <v>240</v>
      </c>
      <c r="G13" s="23">
        <v>-23.076730036942337</v>
      </c>
      <c r="H13" s="24">
        <v>20.710362095875112</v>
      </c>
    </row>
    <row r="14" spans="1:8">
      <c r="A14" s="34"/>
      <c r="B14" s="25" t="s">
        <v>241</v>
      </c>
      <c r="C14" s="26">
        <v>276</v>
      </c>
      <c r="D14" s="26">
        <v>23</v>
      </c>
      <c r="E14" s="26">
        <v>39.089239999999997</v>
      </c>
      <c r="F14" s="27"/>
      <c r="G14" s="38">
        <v>-85.837231884057971</v>
      </c>
      <c r="H14" s="24">
        <v>69.953217391304321</v>
      </c>
    </row>
    <row r="15" spans="1:8">
      <c r="A15" s="30" t="s">
        <v>55</v>
      </c>
      <c r="B15" s="31" t="s">
        <v>3</v>
      </c>
      <c r="C15" s="20">
        <v>5307</v>
      </c>
      <c r="D15" s="20">
        <v>6204</v>
      </c>
      <c r="E15" s="21">
        <v>7079.4019299780939</v>
      </c>
      <c r="F15" s="22" t="s">
        <v>240</v>
      </c>
      <c r="G15" s="37">
        <v>33.397436027474924</v>
      </c>
      <c r="H15" s="33">
        <v>14.110282559285835</v>
      </c>
    </row>
    <row r="16" spans="1:8">
      <c r="A16" s="34"/>
      <c r="B16" s="25" t="s">
        <v>241</v>
      </c>
      <c r="C16" s="26">
        <v>2358</v>
      </c>
      <c r="D16" s="26">
        <v>3106</v>
      </c>
      <c r="E16" s="26">
        <v>3400.5695999999998</v>
      </c>
      <c r="F16" s="27"/>
      <c r="G16" s="28">
        <v>44.214147582697194</v>
      </c>
      <c r="H16" s="29">
        <v>9.4838892466194409</v>
      </c>
    </row>
    <row r="17" spans="1:9">
      <c r="A17" s="30" t="s">
        <v>67</v>
      </c>
      <c r="B17" s="31" t="s">
        <v>3</v>
      </c>
      <c r="C17" s="20">
        <v>547</v>
      </c>
      <c r="D17" s="20">
        <v>884</v>
      </c>
      <c r="E17" s="21">
        <v>2807.7875451171817</v>
      </c>
      <c r="F17" s="22" t="s">
        <v>240</v>
      </c>
      <c r="G17" s="37">
        <v>413.30668100862556</v>
      </c>
      <c r="H17" s="33">
        <v>217.62302546574455</v>
      </c>
    </row>
    <row r="18" spans="1:9">
      <c r="A18" s="30"/>
      <c r="B18" s="25" t="s">
        <v>241</v>
      </c>
      <c r="C18" s="26">
        <v>77</v>
      </c>
      <c r="D18" s="26">
        <v>435</v>
      </c>
      <c r="E18" s="26">
        <v>754.22310000000004</v>
      </c>
      <c r="F18" s="27"/>
      <c r="G18" s="28">
        <v>879.51051948051952</v>
      </c>
      <c r="H18" s="29">
        <v>73.384620689655179</v>
      </c>
    </row>
    <row r="19" spans="1:9">
      <c r="A19" s="39" t="s">
        <v>56</v>
      </c>
      <c r="B19" s="31" t="s">
        <v>3</v>
      </c>
      <c r="C19" s="20">
        <v>18</v>
      </c>
      <c r="D19" s="20">
        <v>24</v>
      </c>
      <c r="E19" s="21">
        <v>14.727842769230771</v>
      </c>
      <c r="F19" s="22" t="s">
        <v>240</v>
      </c>
      <c r="G19" s="23">
        <v>-18.178651282051277</v>
      </c>
      <c r="H19" s="24">
        <v>-38.633988461538458</v>
      </c>
    </row>
    <row r="20" spans="1:9">
      <c r="A20" s="34"/>
      <c r="B20" s="25" t="s">
        <v>241</v>
      </c>
      <c r="C20" s="26">
        <v>10</v>
      </c>
      <c r="D20" s="26">
        <v>13</v>
      </c>
      <c r="E20" s="26">
        <v>8.0446200000000001</v>
      </c>
      <c r="F20" s="27"/>
      <c r="G20" s="38">
        <v>-19.553799999999995</v>
      </c>
      <c r="H20" s="24">
        <v>-38.118307692307695</v>
      </c>
    </row>
    <row r="21" spans="1:9">
      <c r="A21" s="39" t="s">
        <v>68</v>
      </c>
      <c r="B21" s="31" t="s">
        <v>3</v>
      </c>
      <c r="C21" s="20">
        <v>54</v>
      </c>
      <c r="D21" s="20">
        <v>44</v>
      </c>
      <c r="E21" s="21">
        <v>54.186834646153841</v>
      </c>
      <c r="F21" s="22" t="s">
        <v>240</v>
      </c>
      <c r="G21" s="37">
        <v>0.3459900854700777</v>
      </c>
      <c r="H21" s="33">
        <v>23.151896923076904</v>
      </c>
    </row>
    <row r="22" spans="1:9">
      <c r="A22" s="34"/>
      <c r="B22" s="25" t="s">
        <v>241</v>
      </c>
      <c r="C22" s="26">
        <v>26</v>
      </c>
      <c r="D22" s="26">
        <v>25</v>
      </c>
      <c r="E22" s="26">
        <v>29.044619999999998</v>
      </c>
      <c r="F22" s="27"/>
      <c r="G22" s="28">
        <v>11.710076923076912</v>
      </c>
      <c r="H22" s="29">
        <v>16.178479999999993</v>
      </c>
    </row>
    <row r="23" spans="1:9">
      <c r="A23" s="30" t="s">
        <v>69</v>
      </c>
      <c r="B23" s="31" t="s">
        <v>3</v>
      </c>
      <c r="C23" s="20">
        <v>560</v>
      </c>
      <c r="D23" s="20">
        <v>906</v>
      </c>
      <c r="E23" s="21">
        <v>855.71532507883626</v>
      </c>
      <c r="F23" s="22" t="s">
        <v>240</v>
      </c>
      <c r="G23" s="23">
        <v>52.806308049792193</v>
      </c>
      <c r="H23" s="24">
        <v>-5.5501848698856264</v>
      </c>
    </row>
    <row r="24" spans="1:9" ht="13.5" thickBot="1">
      <c r="A24" s="56"/>
      <c r="B24" s="42" t="s">
        <v>241</v>
      </c>
      <c r="C24" s="43">
        <v>789</v>
      </c>
      <c r="D24" s="43">
        <v>461</v>
      </c>
      <c r="E24" s="43">
        <v>553.22310000000004</v>
      </c>
      <c r="F24" s="44"/>
      <c r="G24" s="57">
        <v>-29.883003802281365</v>
      </c>
      <c r="H24" s="46">
        <v>20.005010845987002</v>
      </c>
    </row>
    <row r="25" spans="1:9">
      <c r="A25" s="58"/>
      <c r="B25" s="58"/>
      <c r="C25" s="64"/>
      <c r="D25" s="64"/>
      <c r="E25" s="21"/>
      <c r="F25" s="59"/>
      <c r="G25" s="38"/>
      <c r="H25" s="60"/>
      <c r="I25" s="61"/>
    </row>
    <row r="26" spans="1:9">
      <c r="A26" s="58"/>
      <c r="B26" s="58"/>
      <c r="C26" s="64"/>
      <c r="D26" s="64"/>
      <c r="E26" s="21"/>
      <c r="F26" s="59"/>
      <c r="G26" s="38"/>
      <c r="H26" s="60"/>
      <c r="I26" s="61"/>
    </row>
    <row r="27" spans="1:9">
      <c r="A27" s="58"/>
      <c r="B27" s="58"/>
      <c r="C27" s="64"/>
      <c r="D27" s="64"/>
      <c r="E27" s="21"/>
      <c r="F27" s="59"/>
      <c r="G27" s="38"/>
      <c r="H27" s="60"/>
      <c r="I27" s="61"/>
    </row>
    <row r="28" spans="1:9">
      <c r="A28" s="58"/>
      <c r="B28" s="58"/>
      <c r="C28" s="64"/>
      <c r="D28" s="64"/>
      <c r="E28" s="21"/>
      <c r="F28" s="59"/>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65</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64</v>
      </c>
      <c r="B35" s="19" t="s">
        <v>3</v>
      </c>
      <c r="C35" s="80">
        <v>849.16776182496903</v>
      </c>
      <c r="D35" s="80">
        <v>1175.4142453746299</v>
      </c>
      <c r="E35" s="81">
        <v>1241.7495877154311</v>
      </c>
      <c r="F35" s="22" t="s">
        <v>240</v>
      </c>
      <c r="G35" s="23">
        <v>46.23136246326095</v>
      </c>
      <c r="H35" s="24">
        <v>5.6435714133836115</v>
      </c>
    </row>
    <row r="36" spans="1:8" ht="12.75" customHeight="1">
      <c r="A36" s="199"/>
      <c r="B36" s="25" t="s">
        <v>241</v>
      </c>
      <c r="C36" s="82">
        <v>457.18569445905302</v>
      </c>
      <c r="D36" s="82">
        <v>699.33452546061903</v>
      </c>
      <c r="E36" s="82">
        <v>713.79925433277197</v>
      </c>
      <c r="F36" s="27"/>
      <c r="G36" s="28">
        <v>56.128956567056804</v>
      </c>
      <c r="H36" s="29">
        <v>2.0683561794158152</v>
      </c>
    </row>
    <row r="37" spans="1:8">
      <c r="A37" s="30" t="s">
        <v>53</v>
      </c>
      <c r="B37" s="31" t="s">
        <v>3</v>
      </c>
      <c r="C37" s="80">
        <v>0.86601121786198698</v>
      </c>
      <c r="D37" s="80">
        <v>0.46925536509780202</v>
      </c>
      <c r="E37" s="83">
        <v>0.3534283214962991</v>
      </c>
      <c r="F37" s="22" t="s">
        <v>240</v>
      </c>
      <c r="G37" s="32">
        <v>-59.18894418378958</v>
      </c>
      <c r="H37" s="33">
        <v>-24.68315808757184</v>
      </c>
    </row>
    <row r="38" spans="1:8">
      <c r="A38" s="34"/>
      <c r="B38" s="25" t="s">
        <v>241</v>
      </c>
      <c r="C38" s="82">
        <v>0.46720850162668198</v>
      </c>
      <c r="D38" s="82">
        <v>0.28380432451849302</v>
      </c>
      <c r="E38" s="82">
        <v>0.20546247495321701</v>
      </c>
      <c r="F38" s="27"/>
      <c r="G38" s="35">
        <v>-56.02338693798221</v>
      </c>
      <c r="H38" s="29">
        <v>-27.604177525551123</v>
      </c>
    </row>
    <row r="39" spans="1:8">
      <c r="A39" s="30" t="s">
        <v>54</v>
      </c>
      <c r="B39" s="31" t="s">
        <v>3</v>
      </c>
      <c r="C39" s="80">
        <v>40.226443139946198</v>
      </c>
      <c r="D39" s="80">
        <v>48.248863612551702</v>
      </c>
      <c r="E39" s="83">
        <v>96.974936363666743</v>
      </c>
      <c r="F39" s="22" t="s">
        <v>240</v>
      </c>
      <c r="G39" s="37">
        <v>141.07260994041852</v>
      </c>
      <c r="H39" s="33">
        <v>100.98905777842856</v>
      </c>
    </row>
    <row r="40" spans="1:8">
      <c r="A40" s="34"/>
      <c r="B40" s="25" t="s">
        <v>241</v>
      </c>
      <c r="C40" s="82">
        <v>13.9920062533185</v>
      </c>
      <c r="D40" s="82">
        <v>16.005898936285899</v>
      </c>
      <c r="E40" s="82">
        <v>32.674068104486601</v>
      </c>
      <c r="F40" s="27"/>
      <c r="G40" s="28">
        <v>133.51953617614524</v>
      </c>
      <c r="H40" s="29">
        <v>104.13766346114693</v>
      </c>
    </row>
    <row r="41" spans="1:8">
      <c r="A41" s="30" t="s">
        <v>66</v>
      </c>
      <c r="B41" s="31" t="s">
        <v>3</v>
      </c>
      <c r="C41" s="80">
        <v>27.7097108265427</v>
      </c>
      <c r="D41" s="80">
        <v>21.665793470028301</v>
      </c>
      <c r="E41" s="83">
        <v>12.153435033311467</v>
      </c>
      <c r="F41" s="22" t="s">
        <v>240</v>
      </c>
      <c r="G41" s="23">
        <v>-56.140159277050692</v>
      </c>
      <c r="H41" s="24">
        <v>-43.904962215558349</v>
      </c>
    </row>
    <row r="42" spans="1:8">
      <c r="A42" s="34"/>
      <c r="B42" s="25" t="s">
        <v>241</v>
      </c>
      <c r="C42" s="82">
        <v>55.740673670183497</v>
      </c>
      <c r="D42" s="82">
        <v>12.5489947019938</v>
      </c>
      <c r="E42" s="82">
        <v>9.2301975572963304</v>
      </c>
      <c r="F42" s="27"/>
      <c r="G42" s="38">
        <v>-83.440821666578287</v>
      </c>
      <c r="H42" s="24">
        <v>-26.446717235207501</v>
      </c>
    </row>
    <row r="43" spans="1:8">
      <c r="A43" s="30" t="s">
        <v>55</v>
      </c>
      <c r="B43" s="31" t="s">
        <v>3</v>
      </c>
      <c r="C43" s="80">
        <v>569.07119653393295</v>
      </c>
      <c r="D43" s="80">
        <v>680.03790342093896</v>
      </c>
      <c r="E43" s="83">
        <v>890.61307100867884</v>
      </c>
      <c r="F43" s="22" t="s">
        <v>240</v>
      </c>
      <c r="G43" s="37">
        <v>56.502925544848381</v>
      </c>
      <c r="H43" s="33">
        <v>30.965210399073186</v>
      </c>
    </row>
    <row r="44" spans="1:8">
      <c r="A44" s="34"/>
      <c r="B44" s="25" t="s">
        <v>241</v>
      </c>
      <c r="C44" s="82">
        <v>285.21307478010402</v>
      </c>
      <c r="D44" s="82">
        <v>299.001326853585</v>
      </c>
      <c r="E44" s="82">
        <v>408.28978194555901</v>
      </c>
      <c r="F44" s="27"/>
      <c r="G44" s="28">
        <v>43.152547357916774</v>
      </c>
      <c r="H44" s="29">
        <v>36.551160572437993</v>
      </c>
    </row>
    <row r="45" spans="1:8">
      <c r="A45" s="30" t="s">
        <v>67</v>
      </c>
      <c r="B45" s="31" t="s">
        <v>3</v>
      </c>
      <c r="C45" s="80">
        <v>120.06349333380599</v>
      </c>
      <c r="D45" s="80">
        <v>264.167449882509</v>
      </c>
      <c r="E45" s="83">
        <v>441.88205521873323</v>
      </c>
      <c r="F45" s="22" t="s">
        <v>240</v>
      </c>
      <c r="G45" s="37">
        <v>268.04031179585337</v>
      </c>
      <c r="H45" s="33">
        <v>67.273468179090401</v>
      </c>
    </row>
    <row r="46" spans="1:8">
      <c r="A46" s="30"/>
      <c r="B46" s="25" t="s">
        <v>241</v>
      </c>
      <c r="C46" s="82">
        <v>38.585698609175502</v>
      </c>
      <c r="D46" s="82">
        <v>156.86040145774601</v>
      </c>
      <c r="E46" s="82">
        <v>204.58161253613</v>
      </c>
      <c r="F46" s="27"/>
      <c r="G46" s="28">
        <v>430.20061813130269</v>
      </c>
      <c r="H46" s="29">
        <v>30.422726599510099</v>
      </c>
    </row>
    <row r="47" spans="1:8">
      <c r="A47" s="39" t="s">
        <v>56</v>
      </c>
      <c r="B47" s="31" t="s">
        <v>3</v>
      </c>
      <c r="C47" s="80">
        <v>4.5817872323860698</v>
      </c>
      <c r="D47" s="80">
        <v>75.035461150314305</v>
      </c>
      <c r="E47" s="83">
        <v>4.4635510238142384</v>
      </c>
      <c r="F47" s="22" t="s">
        <v>240</v>
      </c>
      <c r="G47" s="23">
        <v>-2.5805696025360163</v>
      </c>
      <c r="H47" s="24">
        <v>-94.05141121892666</v>
      </c>
    </row>
    <row r="48" spans="1:8">
      <c r="A48" s="34"/>
      <c r="B48" s="25" t="s">
        <v>241</v>
      </c>
      <c r="C48" s="82">
        <v>2.7788133039547902</v>
      </c>
      <c r="D48" s="82">
        <v>169.38814783442299</v>
      </c>
      <c r="E48" s="82">
        <v>5.2827516335051703</v>
      </c>
      <c r="F48" s="27"/>
      <c r="G48" s="38">
        <v>90.108188484155818</v>
      </c>
      <c r="H48" s="24">
        <v>-96.881274338822649</v>
      </c>
    </row>
    <row r="49" spans="1:9">
      <c r="A49" s="39" t="s">
        <v>68</v>
      </c>
      <c r="B49" s="31" t="s">
        <v>3</v>
      </c>
      <c r="C49" s="80">
        <v>7.0984550552735897</v>
      </c>
      <c r="D49" s="80">
        <v>6.3143628201101496</v>
      </c>
      <c r="E49" s="83">
        <v>15.869673416177235</v>
      </c>
      <c r="F49" s="22" t="s">
        <v>240</v>
      </c>
      <c r="G49" s="37">
        <v>123.56517428940154</v>
      </c>
      <c r="H49" s="33">
        <v>151.32660045499887</v>
      </c>
    </row>
    <row r="50" spans="1:9">
      <c r="A50" s="34"/>
      <c r="B50" s="25" t="s">
        <v>241</v>
      </c>
      <c r="C50" s="82">
        <v>3.6323421667336899</v>
      </c>
      <c r="D50" s="82">
        <v>3.44957046427783</v>
      </c>
      <c r="E50" s="82">
        <v>8.4786090127294305</v>
      </c>
      <c r="F50" s="27"/>
      <c r="G50" s="28">
        <v>133.41988787233797</v>
      </c>
      <c r="H50" s="29">
        <v>145.78738427088291</v>
      </c>
    </row>
    <row r="51" spans="1:9">
      <c r="A51" s="30" t="s">
        <v>69</v>
      </c>
      <c r="B51" s="31" t="s">
        <v>3</v>
      </c>
      <c r="C51" s="80">
        <v>79.550664485219698</v>
      </c>
      <c r="D51" s="80">
        <v>79.475155653080506</v>
      </c>
      <c r="E51" s="83">
        <v>78.160029133693484</v>
      </c>
      <c r="F51" s="22" t="s">
        <v>240</v>
      </c>
      <c r="G51" s="23">
        <v>-1.7481128039912051</v>
      </c>
      <c r="H51" s="24">
        <v>-1.6547643204723244</v>
      </c>
    </row>
    <row r="52" spans="1:9" ht="13.5" thickBot="1">
      <c r="A52" s="56"/>
      <c r="B52" s="42" t="s">
        <v>241</v>
      </c>
      <c r="C52" s="86">
        <v>56.775877173956701</v>
      </c>
      <c r="D52" s="86">
        <v>41.796380887788899</v>
      </c>
      <c r="E52" s="86">
        <v>45.056771068112297</v>
      </c>
      <c r="F52" s="44"/>
      <c r="G52" s="57">
        <v>-20.640995241584747</v>
      </c>
      <c r="H52" s="46">
        <v>7.8006519011217534</v>
      </c>
    </row>
    <row r="53" spans="1:9">
      <c r="A53" s="65"/>
      <c r="B53" s="62"/>
      <c r="C53" s="21"/>
      <c r="D53" s="21"/>
      <c r="E53" s="21"/>
      <c r="F53" s="63"/>
      <c r="G53" s="38"/>
      <c r="H53" s="60"/>
      <c r="I53" s="61"/>
    </row>
    <row r="54" spans="1:9">
      <c r="A54" s="65"/>
      <c r="B54" s="62"/>
      <c r="C54" s="21"/>
      <c r="D54" s="21"/>
      <c r="E54" s="21"/>
      <c r="F54" s="63"/>
      <c r="G54" s="38"/>
      <c r="H54" s="60"/>
      <c r="I54" s="61"/>
    </row>
    <row r="55" spans="1:9">
      <c r="A55" s="65"/>
      <c r="B55" s="62"/>
      <c r="C55" s="21"/>
      <c r="D55" s="21"/>
      <c r="E55" s="21"/>
      <c r="F55" s="63"/>
      <c r="G55" s="38"/>
      <c r="H55" s="60"/>
      <c r="I55" s="61"/>
    </row>
    <row r="56" spans="1:9">
      <c r="A56" s="65"/>
      <c r="B56" s="62"/>
      <c r="C56" s="21"/>
      <c r="D56" s="21"/>
      <c r="E56" s="21"/>
      <c r="F56" s="63"/>
      <c r="G56" s="38"/>
      <c r="H56" s="60"/>
      <c r="I56" s="61"/>
    </row>
    <row r="57" spans="1:9">
      <c r="A57" s="65"/>
      <c r="B57" s="62"/>
      <c r="C57" s="21"/>
      <c r="D57" s="21"/>
      <c r="E57" s="21"/>
      <c r="F57" s="63"/>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242</v>
      </c>
      <c r="G61" s="53"/>
      <c r="H61" s="201">
        <v>26</v>
      </c>
    </row>
    <row r="62" spans="1:9"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dimension ref="A1:N138"/>
  <sheetViews>
    <sheetView showGridLines="0" showRowColHeaders="0" topLeftCell="A2" zoomScaleNormal="100" workbookViewId="0"/>
  </sheetViews>
  <sheetFormatPr defaultColWidth="11.42578125" defaultRowHeight="12.75"/>
  <cols>
    <col min="1" max="1" width="27.140625" style="1" customWidth="1"/>
    <col min="2" max="4" width="10.7109375" style="1" customWidth="1"/>
    <col min="5" max="6" width="7.7109375" style="1" customWidth="1"/>
    <col min="7" max="7" width="8.140625" style="1" customWidth="1"/>
    <col min="8" max="16384" width="11.42578125" style="1"/>
  </cols>
  <sheetData>
    <row r="1" spans="1:7" ht="5.25" customHeight="1"/>
    <row r="2" spans="1:7">
      <c r="A2" s="92" t="s">
        <v>0</v>
      </c>
      <c r="B2" s="2"/>
      <c r="C2" s="2"/>
      <c r="D2" s="2"/>
      <c r="E2" s="2"/>
      <c r="F2" s="2"/>
    </row>
    <row r="3" spans="1:7" ht="6" customHeight="1">
      <c r="A3" s="2"/>
      <c r="B3" s="2"/>
      <c r="C3" s="2"/>
      <c r="D3" s="2"/>
      <c r="E3" s="2"/>
      <c r="F3" s="2"/>
    </row>
    <row r="4" spans="1:7" ht="15.75" customHeight="1">
      <c r="A4" s="88" t="s">
        <v>109</v>
      </c>
      <c r="B4" s="74"/>
      <c r="C4" s="74"/>
      <c r="D4" s="74"/>
      <c r="E4" s="74"/>
      <c r="F4" s="74"/>
      <c r="G4" s="74"/>
    </row>
    <row r="5" spans="1:7" ht="15.75" customHeight="1">
      <c r="A5" s="75"/>
      <c r="B5" s="74"/>
      <c r="C5" s="74"/>
      <c r="D5" s="74"/>
      <c r="E5" s="74"/>
      <c r="F5" s="74"/>
      <c r="G5" s="74"/>
    </row>
    <row r="6" spans="1:7" ht="15.75" customHeight="1">
      <c r="A6" s="73"/>
      <c r="B6" s="73"/>
      <c r="C6" s="73"/>
      <c r="D6" s="73"/>
      <c r="E6" s="73"/>
      <c r="F6" s="73"/>
      <c r="G6" s="73"/>
    </row>
    <row r="7" spans="1:7" ht="15.75" customHeight="1">
      <c r="A7" s="73"/>
      <c r="B7" s="73"/>
      <c r="C7" s="73"/>
      <c r="D7" s="73"/>
      <c r="E7" s="73"/>
      <c r="F7" s="73"/>
      <c r="G7" s="73"/>
    </row>
    <row r="8" spans="1:7" ht="15.75" customHeight="1">
      <c r="A8" s="73"/>
      <c r="B8" s="73"/>
      <c r="C8" s="73"/>
      <c r="D8" s="73"/>
      <c r="E8" s="73"/>
      <c r="F8" s="73"/>
      <c r="G8" s="73"/>
    </row>
    <row r="9" spans="1:7" ht="15.75" customHeight="1">
      <c r="A9" s="73"/>
      <c r="B9" s="73"/>
      <c r="C9" s="73"/>
      <c r="D9" s="73"/>
      <c r="E9" s="73"/>
      <c r="F9" s="73"/>
      <c r="G9" s="73"/>
    </row>
    <row r="10" spans="1:7" ht="15.75" customHeight="1">
      <c r="A10" s="73"/>
      <c r="B10" s="73"/>
      <c r="C10" s="73"/>
      <c r="D10" s="73"/>
      <c r="E10" s="73"/>
      <c r="F10" s="73"/>
      <c r="G10" s="73"/>
    </row>
    <row r="11" spans="1:7" ht="15.75" customHeight="1">
      <c r="A11" s="73"/>
      <c r="B11" s="73"/>
      <c r="C11" s="73"/>
      <c r="D11" s="73"/>
      <c r="E11" s="73"/>
      <c r="F11" s="73"/>
      <c r="G11" s="73"/>
    </row>
    <row r="12" spans="1:7" ht="15.75" customHeight="1">
      <c r="A12" s="73"/>
      <c r="B12" s="73"/>
      <c r="C12" s="73"/>
      <c r="D12" s="73"/>
      <c r="E12" s="73"/>
      <c r="F12" s="73"/>
      <c r="G12" s="73"/>
    </row>
    <row r="13" spans="1:7" ht="15.75" customHeight="1">
      <c r="A13" s="73"/>
      <c r="B13" s="73"/>
      <c r="C13" s="73"/>
      <c r="D13" s="73"/>
      <c r="E13" s="73"/>
      <c r="F13" s="73"/>
      <c r="G13" s="73"/>
    </row>
    <row r="14" spans="1:7" ht="15.75" customHeight="1">
      <c r="A14" s="73"/>
      <c r="B14" s="73"/>
      <c r="C14" s="73"/>
      <c r="D14" s="73"/>
      <c r="E14" s="73"/>
      <c r="F14" s="73"/>
      <c r="G14" s="73"/>
    </row>
    <row r="15" spans="1:7" ht="15.75" customHeight="1">
      <c r="A15" s="73"/>
      <c r="B15" s="73"/>
      <c r="C15" s="73"/>
      <c r="D15" s="73"/>
      <c r="E15" s="73"/>
      <c r="F15" s="73"/>
      <c r="G15" s="73"/>
    </row>
    <row r="16" spans="1:7" ht="15.75" customHeight="1">
      <c r="A16" s="73"/>
      <c r="B16" s="73"/>
      <c r="C16" s="73"/>
      <c r="D16" s="73"/>
      <c r="E16" s="73"/>
      <c r="F16" s="73"/>
      <c r="G16" s="73"/>
    </row>
    <row r="17" spans="1:13" ht="15.75" customHeight="1">
      <c r="A17" s="73"/>
      <c r="B17" s="73"/>
      <c r="C17" s="73"/>
      <c r="D17" s="73"/>
      <c r="E17" s="73"/>
      <c r="F17" s="73"/>
      <c r="G17" s="73"/>
    </row>
    <row r="18" spans="1:13" ht="15.75" customHeight="1">
      <c r="A18" s="73"/>
      <c r="B18" s="73"/>
      <c r="C18" s="73"/>
      <c r="D18" s="73"/>
      <c r="E18" s="73"/>
      <c r="F18" s="73"/>
      <c r="G18" s="73"/>
    </row>
    <row r="19" spans="1:13" ht="15.75" customHeight="1">
      <c r="A19" s="73"/>
      <c r="B19" s="73"/>
      <c r="C19" s="73"/>
      <c r="D19" s="73"/>
      <c r="E19" s="73"/>
      <c r="F19" s="73"/>
      <c r="G19" s="73"/>
    </row>
    <row r="20" spans="1:13" ht="15.75" customHeight="1">
      <c r="A20" s="73"/>
      <c r="B20" s="73"/>
      <c r="C20" s="73"/>
      <c r="D20" s="73"/>
      <c r="E20" s="73"/>
      <c r="F20" s="73"/>
      <c r="G20" s="73"/>
    </row>
    <row r="21" spans="1:13" ht="15.75" customHeight="1">
      <c r="A21" s="73"/>
      <c r="B21" s="73"/>
      <c r="C21" s="73"/>
      <c r="D21" s="73"/>
      <c r="E21" s="73"/>
      <c r="F21" s="73"/>
      <c r="G21" s="73"/>
    </row>
    <row r="22" spans="1:13" ht="15.75" customHeight="1">
      <c r="A22" s="73"/>
      <c r="B22" s="73"/>
      <c r="C22" s="73"/>
      <c r="D22" s="73"/>
      <c r="E22" s="73"/>
      <c r="F22" s="73"/>
      <c r="G22" s="73"/>
    </row>
    <row r="23" spans="1:13" ht="15.75" customHeight="1">
      <c r="A23" s="73"/>
      <c r="B23" s="73"/>
      <c r="C23" s="73"/>
      <c r="D23" s="73"/>
      <c r="E23" s="73"/>
      <c r="F23" s="73"/>
      <c r="G23" s="73"/>
    </row>
    <row r="24" spans="1:13" ht="15.75" customHeight="1">
      <c r="A24" s="73"/>
      <c r="B24" s="73"/>
      <c r="C24" s="73"/>
      <c r="D24" s="73"/>
      <c r="E24" s="73"/>
      <c r="F24" s="73"/>
      <c r="G24" s="73"/>
    </row>
    <row r="25" spans="1:13" ht="15.75" customHeight="1">
      <c r="A25" s="73"/>
      <c r="B25" s="73"/>
      <c r="C25" s="73"/>
      <c r="D25" s="73"/>
      <c r="E25" s="73"/>
      <c r="F25" s="73"/>
      <c r="G25" s="73"/>
    </row>
    <row r="26" spans="1:13" ht="15.75" customHeight="1">
      <c r="A26" s="73"/>
      <c r="B26" s="73"/>
      <c r="C26" s="73"/>
      <c r="D26" s="73"/>
      <c r="E26" s="73"/>
      <c r="F26" s="73"/>
      <c r="G26" s="73"/>
    </row>
    <row r="27" spans="1:13" ht="15.75" customHeight="1">
      <c r="A27" s="73"/>
      <c r="B27" s="73"/>
      <c r="C27" s="73"/>
      <c r="D27" s="73"/>
      <c r="E27" s="73"/>
      <c r="F27" s="73"/>
      <c r="G27" s="73"/>
      <c r="M27" s="77"/>
    </row>
    <row r="28" spans="1:13" ht="15.75" customHeight="1">
      <c r="A28" s="73"/>
      <c r="B28" s="73"/>
      <c r="C28" s="73"/>
      <c r="D28" s="73"/>
      <c r="E28" s="73"/>
      <c r="F28" s="73"/>
      <c r="G28" s="73"/>
      <c r="M28" s="77"/>
    </row>
    <row r="29" spans="1:13" ht="15.75" customHeight="1">
      <c r="A29" s="73"/>
      <c r="B29" s="73"/>
      <c r="C29" s="73"/>
      <c r="D29" s="73"/>
      <c r="E29" s="73"/>
      <c r="F29" s="73"/>
      <c r="G29" s="73"/>
      <c r="M29" s="77"/>
    </row>
    <row r="30" spans="1:13" ht="15.75" customHeight="1">
      <c r="A30" s="73"/>
      <c r="B30" s="73"/>
      <c r="C30" s="73"/>
      <c r="D30" s="73"/>
      <c r="E30" s="73"/>
      <c r="F30" s="73"/>
      <c r="G30" s="73"/>
      <c r="M30" s="77"/>
    </row>
    <row r="31" spans="1:13" ht="15.75" customHeight="1">
      <c r="A31" s="73"/>
      <c r="B31" s="73"/>
      <c r="C31" s="73"/>
      <c r="D31" s="73"/>
      <c r="E31" s="73"/>
      <c r="F31" s="73"/>
      <c r="G31" s="73"/>
      <c r="M31" s="77"/>
    </row>
    <row r="32" spans="1:13" ht="15.75" customHeight="1">
      <c r="A32" s="73"/>
      <c r="B32" s="73"/>
      <c r="C32" s="73"/>
      <c r="D32" s="73"/>
      <c r="E32" s="73"/>
      <c r="F32" s="73"/>
      <c r="G32" s="73"/>
      <c r="M32" s="77"/>
    </row>
    <row r="33" spans="1:13" ht="15.75" customHeight="1">
      <c r="A33" s="73"/>
      <c r="B33" s="73"/>
      <c r="C33" s="73"/>
      <c r="D33" s="73"/>
      <c r="E33" s="73"/>
      <c r="F33" s="73"/>
      <c r="G33" s="73"/>
      <c r="M33" s="77"/>
    </row>
    <row r="34" spans="1:13" ht="15.75" customHeight="1">
      <c r="A34" s="73"/>
      <c r="B34" s="73"/>
      <c r="C34" s="73"/>
      <c r="D34" s="73"/>
      <c r="E34" s="73"/>
      <c r="F34" s="73"/>
      <c r="G34" s="73"/>
      <c r="M34" s="77"/>
    </row>
    <row r="35" spans="1:13" ht="15.75" customHeight="1">
      <c r="A35" s="73"/>
      <c r="B35" s="73"/>
      <c r="C35" s="73"/>
      <c r="D35" s="73"/>
      <c r="E35" s="73"/>
      <c r="F35" s="73"/>
      <c r="G35" s="73"/>
      <c r="M35" s="77"/>
    </row>
    <row r="36" spans="1:13" ht="15.75" customHeight="1">
      <c r="A36" s="73"/>
      <c r="B36" s="73"/>
      <c r="C36" s="73"/>
      <c r="D36" s="73"/>
      <c r="E36" s="73"/>
      <c r="F36" s="73"/>
      <c r="G36" s="73"/>
      <c r="M36" s="77"/>
    </row>
    <row r="37" spans="1:13" ht="15.75" customHeight="1">
      <c r="A37" s="73"/>
      <c r="B37" s="73"/>
      <c r="C37" s="73"/>
      <c r="D37" s="73"/>
      <c r="E37" s="73"/>
      <c r="F37" s="73"/>
      <c r="G37" s="73"/>
      <c r="M37" s="77"/>
    </row>
    <row r="38" spans="1:13" ht="15.75" customHeight="1">
      <c r="A38" s="73"/>
      <c r="B38" s="73"/>
      <c r="C38" s="73"/>
      <c r="D38" s="73"/>
      <c r="E38" s="73"/>
      <c r="F38" s="73"/>
      <c r="G38" s="73"/>
      <c r="M38" s="77"/>
    </row>
    <row r="39" spans="1:13" ht="15.75" customHeight="1">
      <c r="A39" s="73"/>
      <c r="B39" s="73"/>
      <c r="C39" s="73"/>
      <c r="D39" s="73"/>
      <c r="E39" s="73"/>
      <c r="F39" s="73"/>
      <c r="G39" s="73"/>
      <c r="M39" s="77"/>
    </row>
    <row r="40" spans="1:13" ht="15.75" customHeight="1">
      <c r="A40" s="73"/>
      <c r="B40" s="73"/>
      <c r="C40" s="73"/>
      <c r="D40" s="73"/>
      <c r="E40" s="73"/>
      <c r="F40" s="73"/>
      <c r="G40" s="73"/>
      <c r="M40" s="77"/>
    </row>
    <row r="41" spans="1:13" ht="15.75" customHeight="1">
      <c r="A41" s="73"/>
      <c r="B41" s="73"/>
      <c r="C41" s="73"/>
      <c r="D41" s="73"/>
      <c r="E41" s="73"/>
      <c r="F41" s="73"/>
      <c r="G41" s="73"/>
      <c r="M41" s="77"/>
    </row>
    <row r="42" spans="1:13" ht="15.75" customHeight="1">
      <c r="A42" s="73"/>
      <c r="B42" s="73"/>
      <c r="C42" s="73"/>
      <c r="D42" s="73"/>
      <c r="E42" s="73"/>
      <c r="F42" s="73"/>
      <c r="G42" s="73"/>
      <c r="M42" s="77"/>
    </row>
    <row r="43" spans="1:13" ht="15.75" customHeight="1">
      <c r="A43" s="73"/>
      <c r="B43" s="73"/>
      <c r="C43" s="73"/>
      <c r="D43" s="73"/>
      <c r="E43" s="73"/>
      <c r="F43" s="73"/>
      <c r="G43" s="73"/>
      <c r="M43" s="77"/>
    </row>
    <row r="44" spans="1:13" ht="15.75" customHeight="1">
      <c r="A44" s="73"/>
      <c r="B44" s="73"/>
      <c r="C44" s="73"/>
      <c r="D44" s="73"/>
      <c r="E44" s="73"/>
      <c r="F44" s="73"/>
      <c r="G44" s="73"/>
      <c r="M44" s="77"/>
    </row>
    <row r="45" spans="1:13" ht="15.75" customHeight="1">
      <c r="A45" s="73"/>
      <c r="B45" s="73"/>
      <c r="C45" s="73"/>
      <c r="D45" s="73"/>
      <c r="E45" s="73"/>
      <c r="F45" s="73"/>
      <c r="G45" s="73"/>
      <c r="M45" s="77"/>
    </row>
    <row r="46" spans="1:13" ht="15.75" customHeight="1">
      <c r="A46" s="73"/>
      <c r="B46" s="73"/>
      <c r="C46" s="73"/>
      <c r="D46" s="73"/>
      <c r="E46" s="73"/>
      <c r="F46" s="73"/>
      <c r="G46" s="73"/>
      <c r="M46" s="77"/>
    </row>
    <row r="47" spans="1:13" ht="15.75" customHeight="1">
      <c r="A47" s="73"/>
      <c r="B47" s="73"/>
      <c r="C47" s="73"/>
      <c r="D47" s="73"/>
      <c r="E47" s="73"/>
      <c r="F47" s="73"/>
      <c r="G47" s="73"/>
      <c r="M47" s="77"/>
    </row>
    <row r="48" spans="1:13" ht="15.75" customHeight="1">
      <c r="A48" s="73"/>
      <c r="B48" s="73"/>
      <c r="C48" s="73"/>
      <c r="D48" s="73"/>
      <c r="E48" s="73"/>
      <c r="F48" s="73"/>
      <c r="G48" s="73"/>
      <c r="M48" s="77"/>
    </row>
    <row r="49" spans="1:14" ht="15.75" customHeight="1">
      <c r="A49" s="73"/>
      <c r="B49" s="73"/>
      <c r="C49" s="73"/>
      <c r="D49" s="73"/>
      <c r="E49" s="96"/>
      <c r="F49" s="73"/>
      <c r="G49" s="73"/>
      <c r="M49" s="77"/>
    </row>
    <row r="50" spans="1:14" ht="15.75" customHeight="1">
      <c r="A50" s="73"/>
      <c r="B50" s="73"/>
      <c r="C50" s="73"/>
      <c r="D50" s="73"/>
      <c r="E50" s="73"/>
      <c r="F50" s="73"/>
      <c r="G50" s="73"/>
      <c r="M50" s="77"/>
    </row>
    <row r="51" spans="1:14" ht="12.75" customHeight="1">
      <c r="A51" s="52"/>
      <c r="B51" s="52"/>
      <c r="C51" s="52"/>
      <c r="D51" s="52"/>
      <c r="E51" s="52"/>
      <c r="F51" s="52"/>
      <c r="G51" s="52"/>
      <c r="H51" s="52"/>
      <c r="I51" s="52"/>
      <c r="J51" s="52"/>
      <c r="K51" s="52"/>
      <c r="L51" s="52"/>
      <c r="M51" s="52"/>
      <c r="N51" s="52"/>
    </row>
    <row r="52" spans="1:14" ht="12.75" customHeight="1">
      <c r="A52" s="54" t="str">
        <f>+Innhold!B123</f>
        <v>Finans Norge / Skadestatistikk</v>
      </c>
      <c r="G52" s="193">
        <v>27</v>
      </c>
      <c r="H52" s="54" t="str">
        <f>+Innhold!B123</f>
        <v>Finans Norge / Skadestatistikk</v>
      </c>
      <c r="N52" s="193">
        <v>28</v>
      </c>
    </row>
    <row r="53" spans="1:14" ht="12.75" customHeight="1">
      <c r="A53" s="54" t="str">
        <f>+Innhold!B124</f>
        <v>Skadestatistikk for landbasert forsikring 2. kvartal 2015</v>
      </c>
      <c r="G53" s="194"/>
      <c r="H53" s="54" t="str">
        <f>+Innhold!B124</f>
        <v>Skadestatistikk for landbasert forsikring 2. kvartal 2015</v>
      </c>
      <c r="N53" s="194"/>
    </row>
    <row r="54" spans="1:14" ht="15.75" customHeight="1"/>
    <row r="55" spans="1:14" ht="15.75" customHeight="1"/>
    <row r="56" spans="1:14" ht="15.75" customHeight="1"/>
    <row r="57" spans="1:14" ht="15.75" customHeight="1"/>
    <row r="58" spans="1:14" ht="15.75" customHeight="1"/>
    <row r="59" spans="1:14" ht="15.75" customHeight="1"/>
    <row r="60" spans="1:14" ht="15.75" customHeight="1">
      <c r="J60"/>
      <c r="K60"/>
      <c r="L60"/>
    </row>
    <row r="61" spans="1:14" ht="15.75" customHeight="1">
      <c r="J61" s="71"/>
      <c r="K61" s="72"/>
      <c r="L61" s="72"/>
    </row>
    <row r="62" spans="1:14" ht="15.75" customHeight="1">
      <c r="J62" s="70"/>
      <c r="K62"/>
      <c r="L62"/>
    </row>
    <row r="63" spans="1:14" ht="15.75" customHeight="1">
      <c r="J63" s="69"/>
      <c r="K63" s="69"/>
      <c r="L63" s="69"/>
    </row>
    <row r="64" spans="1:14" ht="15.75" customHeight="1">
      <c r="J64" s="69"/>
      <c r="K64" s="69"/>
      <c r="L64" s="69"/>
    </row>
    <row r="65" spans="1:12" ht="15.75" customHeight="1">
      <c r="J65" s="69"/>
      <c r="K65" s="69"/>
      <c r="L65" s="69"/>
    </row>
    <row r="66" spans="1:12" ht="15.75" customHeight="1">
      <c r="J66" s="69"/>
      <c r="K66" s="69"/>
      <c r="L66" s="69"/>
    </row>
    <row r="67" spans="1:12" ht="15.75" customHeight="1">
      <c r="J67" s="69"/>
      <c r="K67" s="69"/>
      <c r="L67" s="69"/>
    </row>
    <row r="68" spans="1:12" ht="15.75" customHeight="1">
      <c r="J68" s="69"/>
      <c r="K68" s="69"/>
      <c r="L68" s="69"/>
    </row>
    <row r="69" spans="1:12" ht="15.75" customHeight="1">
      <c r="J69" s="69"/>
      <c r="K69" s="69"/>
      <c r="L69" s="69"/>
    </row>
    <row r="70" spans="1:12" ht="15.75" customHeight="1">
      <c r="J70"/>
      <c r="K70"/>
      <c r="L70"/>
    </row>
    <row r="71" spans="1:12">
      <c r="J71"/>
      <c r="K71"/>
      <c r="L71"/>
    </row>
    <row r="72" spans="1:12">
      <c r="J72"/>
      <c r="K72"/>
      <c r="L72"/>
    </row>
    <row r="73" spans="1:12">
      <c r="A73"/>
      <c r="B73"/>
      <c r="C73"/>
      <c r="D73"/>
      <c r="E73"/>
      <c r="F73"/>
      <c r="H73"/>
      <c r="I73"/>
      <c r="J73"/>
      <c r="K73"/>
      <c r="L73"/>
    </row>
    <row r="74" spans="1:12">
      <c r="A74"/>
      <c r="B74"/>
      <c r="C74"/>
      <c r="D74"/>
      <c r="E74"/>
      <c r="F74"/>
      <c r="H74"/>
      <c r="I74"/>
      <c r="J74"/>
      <c r="K74"/>
      <c r="L74"/>
    </row>
    <row r="75" spans="1:12">
      <c r="A75"/>
      <c r="B75"/>
      <c r="C75"/>
      <c r="D75"/>
      <c r="E75"/>
      <c r="F75"/>
      <c r="H75"/>
      <c r="I75"/>
      <c r="J75"/>
      <c r="K75"/>
      <c r="L75"/>
    </row>
    <row r="76" spans="1:12">
      <c r="A76"/>
      <c r="B76"/>
      <c r="C76"/>
      <c r="D76"/>
      <c r="E76"/>
      <c r="F76"/>
      <c r="H76"/>
      <c r="I76"/>
      <c r="J76"/>
      <c r="K76"/>
      <c r="L76"/>
    </row>
    <row r="77" spans="1:12">
      <c r="A77"/>
      <c r="B77"/>
      <c r="C77"/>
      <c r="D77"/>
      <c r="E77"/>
      <c r="F77"/>
      <c r="H77"/>
      <c r="I77"/>
      <c r="J77"/>
      <c r="K77"/>
      <c r="L77"/>
    </row>
    <row r="78" spans="1:12">
      <c r="A78"/>
      <c r="B78"/>
      <c r="C78"/>
      <c r="D78"/>
      <c r="E78"/>
      <c r="F78"/>
      <c r="H78"/>
      <c r="I78"/>
      <c r="J78"/>
      <c r="K78"/>
      <c r="L78"/>
    </row>
    <row r="79" spans="1:12">
      <c r="A79"/>
      <c r="B79"/>
      <c r="C79"/>
      <c r="D79"/>
      <c r="E79"/>
      <c r="F79"/>
      <c r="H79"/>
      <c r="I79"/>
      <c r="J79"/>
      <c r="K79"/>
      <c r="L79"/>
    </row>
    <row r="80" spans="1:12">
      <c r="A80"/>
      <c r="B80"/>
      <c r="C80"/>
      <c r="D80"/>
      <c r="E80"/>
      <c r="F80"/>
      <c r="H80"/>
      <c r="I80"/>
      <c r="J80"/>
      <c r="K80"/>
      <c r="L80"/>
    </row>
    <row r="81" spans="1:12">
      <c r="A81"/>
      <c r="B81"/>
      <c r="C81"/>
      <c r="D81"/>
      <c r="E81"/>
      <c r="F81"/>
      <c r="H81"/>
      <c r="I81"/>
      <c r="J81"/>
      <c r="K81"/>
      <c r="L81"/>
    </row>
    <row r="82" spans="1:12">
      <c r="A82"/>
      <c r="B82"/>
      <c r="C82"/>
      <c r="D82"/>
      <c r="E82"/>
      <c r="F82"/>
      <c r="H82"/>
      <c r="I82"/>
      <c r="J82"/>
      <c r="K82"/>
      <c r="L82"/>
    </row>
    <row r="83" spans="1:12">
      <c r="A83"/>
      <c r="B83"/>
      <c r="C83"/>
      <c r="D83"/>
      <c r="E83"/>
      <c r="F83"/>
      <c r="H83"/>
      <c r="I83"/>
      <c r="J83"/>
      <c r="K83"/>
      <c r="L83"/>
    </row>
    <row r="84" spans="1:12">
      <c r="A84"/>
      <c r="B84"/>
      <c r="C84"/>
      <c r="D84"/>
      <c r="E84"/>
      <c r="F84"/>
      <c r="H84"/>
      <c r="I84"/>
      <c r="J84"/>
      <c r="K84"/>
      <c r="L84"/>
    </row>
    <row r="85" spans="1:12">
      <c r="A85"/>
      <c r="B85"/>
      <c r="C85"/>
      <c r="D85"/>
      <c r="E85"/>
      <c r="F85"/>
      <c r="H85"/>
      <c r="I85"/>
      <c r="J85"/>
      <c r="K85"/>
      <c r="L85"/>
    </row>
    <row r="86" spans="1:12">
      <c r="A86"/>
      <c r="B86"/>
      <c r="C86"/>
      <c r="D86"/>
      <c r="E86"/>
      <c r="F86"/>
      <c r="H86"/>
      <c r="I86"/>
      <c r="J86"/>
      <c r="K86"/>
      <c r="L86"/>
    </row>
    <row r="87" spans="1:12">
      <c r="A87"/>
      <c r="B87"/>
      <c r="C87"/>
      <c r="D87"/>
      <c r="E87"/>
      <c r="F87"/>
      <c r="H87"/>
      <c r="I87"/>
      <c r="J87"/>
      <c r="K87"/>
      <c r="L87"/>
    </row>
    <row r="88" spans="1:12">
      <c r="A88"/>
      <c r="B88"/>
      <c r="C88"/>
      <c r="D88"/>
      <c r="E88"/>
      <c r="F88"/>
      <c r="H88"/>
      <c r="I88"/>
      <c r="J88"/>
      <c r="K88"/>
      <c r="L88"/>
    </row>
    <row r="89" spans="1:12">
      <c r="A89"/>
      <c r="B89"/>
      <c r="C89"/>
      <c r="D89"/>
      <c r="E89"/>
      <c r="F89"/>
      <c r="H89"/>
      <c r="I89"/>
      <c r="J89"/>
      <c r="K89"/>
      <c r="L89"/>
    </row>
    <row r="90" spans="1:12">
      <c r="A90"/>
      <c r="B90"/>
      <c r="C90"/>
      <c r="D90"/>
      <c r="E90"/>
      <c r="F90"/>
      <c r="H90"/>
      <c r="I90"/>
      <c r="J90"/>
      <c r="K90"/>
      <c r="L90"/>
    </row>
    <row r="91" spans="1:12">
      <c r="A91"/>
      <c r="B91"/>
      <c r="C91"/>
      <c r="D91"/>
      <c r="E91"/>
      <c r="F91"/>
      <c r="H91"/>
      <c r="I91"/>
      <c r="J91"/>
      <c r="K91"/>
      <c r="L91"/>
    </row>
    <row r="92" spans="1:12">
      <c r="A92"/>
      <c r="B92"/>
      <c r="C92"/>
      <c r="D92"/>
      <c r="E92"/>
      <c r="F92"/>
      <c r="H92"/>
      <c r="I92"/>
      <c r="J92"/>
      <c r="K92"/>
      <c r="L92"/>
    </row>
    <row r="93" spans="1:12">
      <c r="A93"/>
      <c r="B93"/>
      <c r="C93"/>
      <c r="D93"/>
      <c r="E93"/>
      <c r="F93"/>
      <c r="H93"/>
      <c r="I93"/>
      <c r="J93"/>
      <c r="K93"/>
      <c r="L93"/>
    </row>
    <row r="94" spans="1:12">
      <c r="A94"/>
      <c r="B94"/>
      <c r="C94"/>
      <c r="D94"/>
      <c r="E94"/>
      <c r="F94"/>
      <c r="H94"/>
      <c r="I94"/>
      <c r="J94"/>
      <c r="K94"/>
      <c r="L94"/>
    </row>
    <row r="95" spans="1:12">
      <c r="A95"/>
      <c r="B95"/>
      <c r="C95"/>
      <c r="D95"/>
      <c r="E95"/>
      <c r="F95"/>
      <c r="H95"/>
      <c r="I95"/>
      <c r="J95"/>
      <c r="K95"/>
      <c r="L95"/>
    </row>
    <row r="96" spans="1:12">
      <c r="A96"/>
      <c r="B96"/>
      <c r="C96"/>
      <c r="D96"/>
      <c r="E96"/>
      <c r="F96"/>
      <c r="H96"/>
      <c r="I96"/>
      <c r="J96"/>
      <c r="K96"/>
      <c r="L96"/>
    </row>
    <row r="97" spans="1:12">
      <c r="A97"/>
      <c r="B97"/>
      <c r="C97"/>
      <c r="D97"/>
      <c r="E97"/>
      <c r="F97"/>
      <c r="H97"/>
      <c r="I97"/>
      <c r="J97"/>
      <c r="K97"/>
      <c r="L97"/>
    </row>
    <row r="98" spans="1:12">
      <c r="A98"/>
      <c r="B98"/>
      <c r="C98"/>
      <c r="D98"/>
      <c r="E98"/>
      <c r="F98"/>
      <c r="H98"/>
      <c r="I98"/>
      <c r="J98"/>
      <c r="K98"/>
      <c r="L98"/>
    </row>
    <row r="99" spans="1:12">
      <c r="A99"/>
      <c r="B99"/>
      <c r="C99"/>
      <c r="D99"/>
      <c r="E99"/>
      <c r="F99"/>
      <c r="K99"/>
    </row>
    <row r="100" spans="1:12">
      <c r="A100"/>
      <c r="B100"/>
      <c r="C100"/>
      <c r="D100"/>
      <c r="E100"/>
      <c r="F100"/>
      <c r="K100"/>
    </row>
    <row r="101" spans="1:12">
      <c r="A101"/>
      <c r="B101"/>
      <c r="C101"/>
      <c r="D101"/>
      <c r="E101"/>
      <c r="F101"/>
      <c r="H101" s="68"/>
      <c r="I101"/>
      <c r="J101"/>
      <c r="K101"/>
    </row>
    <row r="102" spans="1:12">
      <c r="A102"/>
      <c r="B102"/>
      <c r="C102"/>
      <c r="D102"/>
      <c r="E102"/>
      <c r="F102"/>
      <c r="H102"/>
      <c r="I102"/>
      <c r="J102"/>
      <c r="K102"/>
    </row>
    <row r="103" spans="1:12">
      <c r="A103"/>
      <c r="B103"/>
      <c r="C103"/>
      <c r="D103"/>
      <c r="E103"/>
      <c r="F103"/>
      <c r="H103"/>
      <c r="I103"/>
      <c r="J103"/>
      <c r="K103"/>
    </row>
    <row r="104" spans="1:12">
      <c r="A104"/>
      <c r="B104"/>
      <c r="C104"/>
      <c r="D104"/>
      <c r="E104"/>
      <c r="F104"/>
      <c r="H104"/>
      <c r="I104"/>
      <c r="J104"/>
      <c r="K104"/>
    </row>
    <row r="105" spans="1:12">
      <c r="A105"/>
      <c r="B105"/>
      <c r="C105"/>
      <c r="D105"/>
      <c r="E105"/>
      <c r="F105"/>
      <c r="H105"/>
      <c r="I105" s="69"/>
      <c r="J105" s="69"/>
      <c r="K105" s="69"/>
    </row>
    <row r="106" spans="1:12">
      <c r="A106"/>
      <c r="B106"/>
      <c r="C106"/>
      <c r="D106"/>
      <c r="E106"/>
      <c r="F106"/>
      <c r="H106"/>
      <c r="I106" s="69"/>
      <c r="J106" s="69"/>
      <c r="K106" s="69"/>
    </row>
    <row r="107" spans="1:12">
      <c r="D107"/>
      <c r="E107"/>
      <c r="F107"/>
      <c r="H107"/>
      <c r="I107" s="69"/>
      <c r="J107" s="69"/>
      <c r="K107" s="69"/>
    </row>
    <row r="108" spans="1:12">
      <c r="D108"/>
      <c r="E108"/>
      <c r="F108"/>
      <c r="H108"/>
      <c r="I108"/>
      <c r="J108"/>
      <c r="K108"/>
    </row>
    <row r="109" spans="1:12">
      <c r="A109" s="78"/>
      <c r="B109"/>
      <c r="C109"/>
      <c r="D109"/>
      <c r="E109"/>
      <c r="F109"/>
      <c r="H109"/>
      <c r="I109"/>
      <c r="J109"/>
      <c r="K109"/>
    </row>
    <row r="110" spans="1:12">
      <c r="A110"/>
      <c r="B110"/>
      <c r="C110"/>
      <c r="D110"/>
      <c r="E110"/>
      <c r="F110"/>
      <c r="H110"/>
      <c r="I110"/>
      <c r="J110"/>
      <c r="K110"/>
    </row>
    <row r="111" spans="1:12">
      <c r="A111"/>
      <c r="B111"/>
      <c r="C111"/>
      <c r="D111"/>
      <c r="E111"/>
      <c r="F111"/>
      <c r="H111"/>
      <c r="I111"/>
      <c r="J111"/>
      <c r="K111"/>
    </row>
    <row r="112" spans="1:12">
      <c r="A112"/>
      <c r="B112"/>
      <c r="C112"/>
      <c r="D112"/>
      <c r="E112"/>
      <c r="F112"/>
      <c r="H112"/>
      <c r="I112"/>
      <c r="J112"/>
      <c r="K112"/>
    </row>
    <row r="113" spans="1:11">
      <c r="A113"/>
      <c r="B113"/>
      <c r="C113"/>
      <c r="D113"/>
      <c r="E113"/>
      <c r="F113"/>
    </row>
    <row r="114" spans="1:11">
      <c r="A114"/>
      <c r="B114"/>
      <c r="C114"/>
      <c r="D114"/>
      <c r="E114"/>
      <c r="F114"/>
    </row>
    <row r="115" spans="1:11">
      <c r="A115"/>
      <c r="B115"/>
      <c r="C115"/>
      <c r="D115"/>
      <c r="E115"/>
      <c r="F115"/>
      <c r="H115" s="68"/>
      <c r="I115"/>
      <c r="J115"/>
      <c r="K115"/>
    </row>
    <row r="116" spans="1:11">
      <c r="A116"/>
      <c r="B116"/>
      <c r="C116"/>
      <c r="D116"/>
      <c r="E116"/>
      <c r="F116"/>
      <c r="H116"/>
      <c r="I116"/>
      <c r="J116"/>
      <c r="K116"/>
    </row>
    <row r="117" spans="1:11">
      <c r="A117"/>
      <c r="B117"/>
      <c r="C117"/>
      <c r="D117"/>
      <c r="E117"/>
      <c r="F117"/>
      <c r="H117"/>
      <c r="I117"/>
      <c r="J117"/>
      <c r="K117"/>
    </row>
    <row r="118" spans="1:11">
      <c r="A118"/>
      <c r="B118"/>
      <c r="C118"/>
      <c r="D118"/>
      <c r="E118"/>
      <c r="F118"/>
      <c r="H118"/>
      <c r="I118"/>
      <c r="J118" s="69"/>
      <c r="K118" s="69"/>
    </row>
    <row r="119" spans="1:11">
      <c r="A119"/>
      <c r="B119"/>
      <c r="C119"/>
      <c r="D119"/>
      <c r="E119"/>
      <c r="F119"/>
      <c r="H119"/>
      <c r="I119"/>
      <c r="J119" s="69"/>
      <c r="K119" s="69"/>
    </row>
    <row r="120" spans="1:11">
      <c r="A120"/>
      <c r="B120"/>
      <c r="C120"/>
      <c r="D120"/>
      <c r="E120"/>
      <c r="F120"/>
      <c r="H120"/>
      <c r="I120"/>
      <c r="J120" s="69"/>
      <c r="K120" s="69"/>
    </row>
    <row r="121" spans="1:11">
      <c r="A121"/>
      <c r="B121"/>
      <c r="C121"/>
      <c r="D121"/>
      <c r="E121"/>
      <c r="F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s="69"/>
      <c r="J124" s="69"/>
    </row>
    <row r="125" spans="1:11">
      <c r="A125"/>
      <c r="B125" s="69"/>
      <c r="C125" s="69"/>
      <c r="D125"/>
      <c r="E125"/>
      <c r="F125"/>
      <c r="G125"/>
      <c r="H125"/>
      <c r="I125" s="69"/>
      <c r="J125" s="69"/>
    </row>
    <row r="126" spans="1:11">
      <c r="A126"/>
      <c r="B126"/>
      <c r="C126"/>
      <c r="D126"/>
      <c r="F126"/>
      <c r="G126"/>
      <c r="H126"/>
      <c r="I126"/>
      <c r="J126"/>
    </row>
    <row r="127" spans="1:11">
      <c r="A127"/>
      <c r="B127"/>
      <c r="C127"/>
      <c r="D127"/>
      <c r="F127"/>
      <c r="G127"/>
      <c r="H127"/>
      <c r="I127"/>
      <c r="J127"/>
    </row>
    <row r="128" spans="1:11">
      <c r="A128"/>
      <c r="B128"/>
      <c r="C128"/>
      <c r="D128"/>
      <c r="F128"/>
      <c r="G128"/>
      <c r="H128"/>
      <c r="I128"/>
      <c r="J128"/>
    </row>
    <row r="129" spans="1:10">
      <c r="A129"/>
      <c r="B129" s="69"/>
      <c r="C129" s="69"/>
      <c r="D129"/>
      <c r="F129"/>
      <c r="G129"/>
      <c r="H129"/>
      <c r="I129"/>
      <c r="J129"/>
    </row>
    <row r="130" spans="1:10">
      <c r="A130"/>
      <c r="B130" s="69"/>
      <c r="C130" s="69"/>
      <c r="D130"/>
      <c r="F130"/>
      <c r="G130"/>
      <c r="H130"/>
      <c r="I130"/>
      <c r="J130"/>
    </row>
    <row r="131" spans="1:10">
      <c r="A131"/>
      <c r="B131" s="69"/>
      <c r="C131" s="69"/>
      <c r="D131"/>
      <c r="F131"/>
    </row>
    <row r="132" spans="1:10">
      <c r="A132"/>
      <c r="B132"/>
      <c r="C132"/>
      <c r="D132"/>
      <c r="F132"/>
    </row>
    <row r="133" spans="1:10">
      <c r="A133"/>
      <c r="B133" s="69"/>
      <c r="C133" s="69"/>
      <c r="D133"/>
      <c r="F133"/>
    </row>
    <row r="134" spans="1:10">
      <c r="A134"/>
      <c r="B134" s="69"/>
      <c r="C134" s="69"/>
      <c r="D134"/>
      <c r="F134"/>
    </row>
    <row r="135" spans="1:10">
      <c r="A135"/>
      <c r="B135" s="69"/>
      <c r="C135" s="69"/>
      <c r="D135"/>
      <c r="F135"/>
    </row>
    <row r="136" spans="1:10">
      <c r="A136"/>
      <c r="B136"/>
      <c r="C136"/>
      <c r="D136"/>
      <c r="F136"/>
    </row>
    <row r="137" spans="1:10">
      <c r="A137"/>
      <c r="B137" s="69"/>
      <c r="C137" s="69"/>
      <c r="D137"/>
      <c r="F137"/>
    </row>
    <row r="138" spans="1:10">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Forside </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Print_Area</vt:lpstr>
      <vt:lpstr>pros_1</vt:lpstr>
      <vt:lpstr>pros_2</vt:lpstr>
    </vt:vector>
  </TitlesOfParts>
  <Company>FNH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hmoseby</cp:lastModifiedBy>
  <cp:lastPrinted>2014-09-12T11:46:46Z</cp:lastPrinted>
  <dcterms:created xsi:type="dcterms:W3CDTF">2002-02-09T09:48:14Z</dcterms:created>
  <dcterms:modified xsi:type="dcterms:W3CDTF">2015-08-14T10:43:24Z</dcterms:modified>
</cp:coreProperties>
</file>