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mc:AlternateContent xmlns:mc="http://schemas.openxmlformats.org/markup-compatibility/2006">
    <mc:Choice Requires="x15">
      <x15ac:absPath xmlns:x15ac="http://schemas.microsoft.com/office/spreadsheetml/2010/11/ac" url="O:\SFA\HMoseby\Kvartalstatistikkene\Skadestatistikk\Rapport\"/>
    </mc:Choice>
  </mc:AlternateContent>
  <bookViews>
    <workbookView xWindow="7668" yWindow="-12" windowWidth="7356" windowHeight="5292" tabRatio="721"/>
  </bookViews>
  <sheets>
    <sheet name="Forside" sheetId="4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 localSheetId="0">#REF!</definedName>
    <definedName name="DATA_0">#REF!</definedName>
    <definedName name="DATA_AN" localSheetId="0">#REF!</definedName>
    <definedName name="DATA_AN">#REF!</definedName>
    <definedName name="DATA_B" localSheetId="0">#REF!</definedName>
    <definedName name="DATA_B">#REF!</definedName>
    <definedName name="DATA_BEH" localSheetId="0">#REF!</definedName>
    <definedName name="DATA_BEH">#REF!</definedName>
    <definedName name="DATA_BKN" localSheetId="0">#REF!</definedName>
    <definedName name="DATA_BKN">#REF!</definedName>
    <definedName name="DATA_BKP" localSheetId="0">#REF!</definedName>
    <definedName name="DATA_BKP">#REF!</definedName>
    <definedName name="DATA_FB" localSheetId="0">#REF!</definedName>
    <definedName name="DATA_FB">#REF!</definedName>
    <definedName name="DATA_K" localSheetId="0">#REF!</definedName>
    <definedName name="DATA_K">#REF!</definedName>
    <definedName name="DATA_M1" localSheetId="0">#REF!</definedName>
    <definedName name="DATA_M1">#REF!</definedName>
    <definedName name="DATA_M2" localSheetId="0">#REF!</definedName>
    <definedName name="DATA_M2">#REF!</definedName>
    <definedName name="DATA_P" localSheetId="0">#REF!</definedName>
    <definedName name="DATA_P">#REF!</definedName>
    <definedName name="DATA_RS" localSheetId="0">#REF!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22">'Tab21'!$A$1:$N$53</definedName>
    <definedName name="_xlnm.Print_Area" localSheetId="4">'Tab3'!$A$1:$H$62</definedName>
    <definedName name="_xlnm.Print_Area">'Tab9'!$A$4:$H$62</definedName>
    <definedName name="pros_1">'Tab3'!$H$6</definedName>
    <definedName name="pros_2">'Tab3'!$G$6</definedName>
  </definedNames>
  <calcPr calcId="171027"/>
</workbook>
</file>

<file path=xl/calcChain.xml><?xml version="1.0" encoding="utf-8"?>
<calcChain xmlns="http://schemas.openxmlformats.org/spreadsheetml/2006/main">
  <c r="S212" i="19" l="1"/>
  <c r="R212" i="19"/>
  <c r="P212" i="19"/>
  <c r="O212" i="19"/>
  <c r="M212" i="19"/>
  <c r="L212" i="19"/>
  <c r="B124" i="21" l="1"/>
  <c r="I69" i="19" l="1"/>
  <c r="N211" i="19" l="1"/>
  <c r="L213" i="19" l="1"/>
  <c r="T210" i="19"/>
  <c r="T211" i="19"/>
  <c r="Q210" i="19"/>
  <c r="Q211" i="19"/>
  <c r="N210" i="19"/>
  <c r="D211" i="19"/>
  <c r="C211" i="19"/>
  <c r="C207" i="19"/>
  <c r="C209" i="19"/>
  <c r="C210" i="19"/>
  <c r="D210" i="19"/>
  <c r="D209" i="19" l="1"/>
  <c r="D208" i="19" l="1"/>
  <c r="C208" i="19"/>
  <c r="D207" i="19" l="1"/>
  <c r="N209" i="19" l="1"/>
  <c r="T209" i="19"/>
  <c r="Q209" i="19"/>
  <c r="T208" i="19"/>
  <c r="Q208" i="19"/>
  <c r="N208" i="19"/>
  <c r="Q206" i="19"/>
  <c r="T207" i="19"/>
  <c r="N207" i="19"/>
  <c r="Q207" i="19"/>
  <c r="N206" i="19"/>
  <c r="T206" i="19"/>
  <c r="C206" i="19"/>
  <c r="D206" i="19"/>
  <c r="C205" i="19" l="1"/>
  <c r="D205" i="19"/>
  <c r="D204" i="19" l="1"/>
  <c r="C204" i="19"/>
  <c r="T205" i="19" l="1"/>
  <c r="Q205" i="19"/>
  <c r="N205" i="19"/>
  <c r="T203" i="19"/>
  <c r="Q204" i="19"/>
  <c r="N204" i="19"/>
  <c r="T204" i="19"/>
  <c r="N203" i="19"/>
  <c r="Q203" i="19"/>
  <c r="D203" i="19"/>
  <c r="C203" i="19"/>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D194" i="19" l="1"/>
  <c r="C194" i="19"/>
  <c r="T197" i="19" l="1"/>
  <c r="N197" i="19"/>
  <c r="Q197" i="19"/>
  <c r="N195" i="19"/>
  <c r="T196" i="19"/>
  <c r="N196" i="19"/>
  <c r="Q196" i="19"/>
  <c r="B123" i="21"/>
  <c r="C193" i="19"/>
  <c r="D193" i="19"/>
  <c r="D192" i="19"/>
  <c r="C192" i="19"/>
  <c r="L214" i="19"/>
  <c r="D191" i="19"/>
  <c r="C191" i="19"/>
  <c r="Q191" i="19"/>
  <c r="C190" i="19"/>
  <c r="D190" i="19"/>
  <c r="D189" i="19"/>
  <c r="C189" i="19"/>
  <c r="D188" i="19"/>
  <c r="C188" i="19"/>
  <c r="D187" i="19"/>
  <c r="C187" i="19"/>
  <c r="C186" i="19"/>
  <c r="D186" i="19"/>
  <c r="B15" i="21"/>
  <c r="AD32" i="19"/>
  <c r="B20" i="21" s="1"/>
  <c r="AD6" i="19"/>
  <c r="B19" i="21" s="1"/>
  <c r="X112" i="19" l="1"/>
  <c r="W112" i="19"/>
  <c r="T193" i="19"/>
  <c r="Q193" i="19"/>
  <c r="N193" i="19"/>
  <c r="T192" i="19"/>
  <c r="T191" i="19"/>
  <c r="Q192" i="19"/>
  <c r="N192" i="19"/>
  <c r="T189" i="19"/>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Y112" i="19" l="1"/>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D61" i="19"/>
  <c r="P62" i="19"/>
  <c r="H53" i="24"/>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14" i="19"/>
  <c r="B61" i="21"/>
  <c r="P61" i="19"/>
  <c r="X124" i="19"/>
  <c r="A51" i="23"/>
  <c r="W61" i="19"/>
  <c r="I61" i="19"/>
  <c r="A52" i="24"/>
  <c r="X133" i="19"/>
  <c r="X131" i="19"/>
  <c r="X86" i="19"/>
  <c r="X92" i="19"/>
  <c r="Y121" i="19"/>
  <c r="W82" i="19"/>
  <c r="W100" i="19" s="1"/>
  <c r="W111" i="19" s="1"/>
  <c r="X70" i="19"/>
  <c r="X121" i="19"/>
  <c r="X132" i="19"/>
  <c r="W123" i="19"/>
  <c r="W128" i="19"/>
  <c r="Z70" i="19"/>
  <c r="Y82" i="19"/>
  <c r="Y100" i="19" s="1"/>
  <c r="Y111" i="19" s="1"/>
  <c r="Y128" i="19"/>
  <c r="W129" i="19"/>
  <c r="W133" i="19"/>
  <c r="W86" i="19"/>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3" i="21" l="1"/>
  <c r="H34" i="21" s="1"/>
  <c r="H35" i="21" s="1"/>
  <c r="H36" i="21" s="1"/>
  <c r="H37" i="21" s="1"/>
  <c r="H38" i="21" s="1"/>
  <c r="H40" i="21" s="1"/>
  <c r="H43" i="21" s="1"/>
  <c r="W114" i="19"/>
  <c r="X101" i="19"/>
  <c r="R214" i="19"/>
  <c r="P214" i="19"/>
  <c r="W6" i="19"/>
  <c r="B17" i="21" s="1"/>
  <c r="W32" i="19"/>
  <c r="B18" i="21" s="1"/>
  <c r="P32" i="19"/>
  <c r="B16" i="21" s="1"/>
  <c r="A6" i="19"/>
  <c r="B11" i="21" s="1"/>
  <c r="A32" i="19"/>
  <c r="B12" i="21" s="1"/>
  <c r="S214" i="19"/>
  <c r="X77" i="19"/>
  <c r="X91" i="19"/>
  <c r="W83" i="19"/>
  <c r="W91" i="19"/>
  <c r="X89" i="19"/>
  <c r="W87" i="19"/>
  <c r="X103" i="19"/>
  <c r="W106" i="19"/>
  <c r="X129" i="19"/>
  <c r="X114" i="19"/>
  <c r="W117" i="19"/>
  <c r="X106" i="19"/>
  <c r="X85" i="19"/>
  <c r="W90" i="19"/>
  <c r="X102" i="19"/>
  <c r="W85" i="19"/>
  <c r="W101" i="19"/>
  <c r="X75" i="19"/>
  <c r="W88" i="19"/>
  <c r="Z76" i="19"/>
  <c r="Y88" i="19"/>
  <c r="W122" i="19"/>
  <c r="X122" i="19"/>
  <c r="Y133" i="19"/>
  <c r="Y85" i="19"/>
  <c r="W103" i="19"/>
  <c r="W102" i="19"/>
  <c r="W113" i="19"/>
  <c r="X117" i="19"/>
  <c r="X113" i="19"/>
  <c r="M214" i="19"/>
  <c r="X74" i="19"/>
  <c r="X72" i="19"/>
  <c r="W89" i="19"/>
  <c r="X123" i="19"/>
  <c r="X130" i="19"/>
  <c r="Y123" i="19"/>
  <c r="E213" i="19"/>
  <c r="Y129" i="19"/>
  <c r="X76" i="19"/>
  <c r="Z74" i="19"/>
  <c r="X83" i="19"/>
  <c r="Y83" i="19"/>
  <c r="Y91" i="19"/>
  <c r="W92" i="19"/>
  <c r="Y92" i="19"/>
  <c r="X87" i="19"/>
  <c r="X90" i="19"/>
  <c r="X88" i="19"/>
  <c r="Y122" i="19"/>
  <c r="Y124" i="19"/>
  <c r="X82" i="19"/>
  <c r="X100" i="19" s="1"/>
  <c r="X111" i="19" s="1"/>
  <c r="W124" i="19"/>
  <c r="Y130" i="19"/>
  <c r="W130" i="19"/>
  <c r="Y72" i="19"/>
  <c r="Y74" i="19"/>
  <c r="Y76" i="19"/>
  <c r="Y77" i="19"/>
  <c r="Z72" i="19"/>
  <c r="Y75" i="19"/>
  <c r="W131" i="19"/>
  <c r="Q195" i="19" l="1"/>
  <c r="T195" i="19"/>
  <c r="H41" i="21"/>
  <c r="Y131" i="19"/>
  <c r="Y106" i="19"/>
  <c r="Y117" i="19"/>
  <c r="Y125" i="19"/>
  <c r="Y103" i="19"/>
  <c r="Y87" i="19"/>
  <c r="G213" i="19"/>
  <c r="Z77" i="19"/>
  <c r="Y101" i="19"/>
  <c r="Z75" i="19"/>
  <c r="X104" i="19"/>
  <c r="R213" i="19"/>
  <c r="S213" i="19"/>
  <c r="P213" i="19"/>
  <c r="O213" i="19"/>
  <c r="X78" i="19"/>
  <c r="Y89" i="19"/>
  <c r="M213" i="19"/>
  <c r="W93" i="19"/>
  <c r="W95" i="19" s="1"/>
  <c r="Y114" i="19"/>
  <c r="Y102" i="19"/>
  <c r="Y113" i="19"/>
  <c r="H45" i="21"/>
  <c r="H46" i="21" s="1"/>
  <c r="H44" i="21"/>
  <c r="X115" i="19"/>
  <c r="Y132" i="19"/>
  <c r="Y84" i="19"/>
  <c r="Y86" i="19"/>
  <c r="Y90" i="19"/>
  <c r="W104" i="19"/>
  <c r="W115" i="19"/>
  <c r="X93" i="19"/>
  <c r="X95" i="19" s="1"/>
  <c r="N179" i="19"/>
  <c r="Y78" i="19"/>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<sst xmlns="http://schemas.openxmlformats.org/spreadsheetml/2006/main" count="1542" uniqueCount="246">
  <si>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</si>
  <si>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</si>
  <si>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</si>
  <si>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</si>
  <si>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</si>
  <si>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</si>
  <si>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</si>
  <si>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</si>
  <si>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</si>
  <si>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</si>
  <si>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</si>
  <si>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</si>
  <si>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</si>
  <si>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</si>
  <si>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</si>
  <si>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</si>
  <si>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</si>
  <si>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</si>
  <si>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</si>
  <si>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</si>
  <si>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</si>
  <si>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</si>
  <si>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</si>
  <si>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</si>
  <si>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</si>
  <si>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</si>
  <si>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</si>
  <si>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</si>
  <si>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</si>
  <si>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</si>
  <si>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</si>
  <si>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</si>
  <si>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</si>
  <si>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</si>
  <si>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</si>
  <si>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</si>
  <si>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</si>
  <si>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</si>
  <si>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</si>
  <si>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</si>
  <si>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</si>
  <si>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</si>
  <si>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</si>
  <si>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</si>
  <si>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</si>
  <si>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</si>
  <si>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</si>
  <si>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</si>
  <si>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</si>
  <si>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</si>
  <si>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</si>
  <si>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</si>
  <si>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</si>
  <si>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</si>
  <si>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</si>
  <si>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</si>
  <si>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</si>
  <si>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</si>
  <si>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</si>
  <si>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</si>
  <si>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</si>
  <si>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</si>
  <si>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</si>
  <si>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</si>
  <si>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</si>
  <si>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</si>
  <si>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</si>
  <si>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</si>
  <si>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</si>
  <si>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</si>
  <si>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</si>
  <si>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</si>
  <si>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</si>
  <si>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</si>
  <si>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</si>
  <si>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</si>
  <si>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</si>
  <si>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</si>
  <si>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</si>
  <si>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</si>
  <si>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</si>
  <si>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</si>
  <si>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</si>
  <si>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</si>
  <si>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</si>
  <si>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</si>
  <si>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</si>
  <si>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</si>
  <si>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</si>
  <si>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</si>
  <si>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</si>
  <si>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</si>
  <si>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</si>
  <si>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</si>
  <si>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</si>
  <si>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</si>
  <si>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</si>
  <si>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</si>
  <si>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</si>
  <si>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</si>
  <si>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</si>
  <si>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</si>
  <si>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</si>
  <si>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</si>
  <si>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</si>
  <si>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</si>
  <si>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</si>
  <si>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</si>
  <si>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</si>
  <si>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</si>
  <si>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</si>
  <si>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</si>
  <si>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</si>
  <si>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</si>
  <si>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</si>
  <si>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</si>
  <si>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</si>
  <si>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</si>
  <si>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</si>
  <si>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</si>
  <si>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</si>
  <si>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</si>
  <si>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</si>
  <si>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</si>
  <si>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</si>
  <si>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</si>
  <si>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</si>
  <si>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</si>
  <si>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</si>
  <si>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</si>
  <si>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</si>
  <si>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</si>
  <si>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</si>
  <si>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</si>
  <si>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</si>
  <si>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</si>
  <si>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</si>
  <si>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</si>
  <si>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</si>
  <si>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</si>
  <si>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</si>
  <si>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</si>
  <si>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</si>
  <si>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</si>
  <si>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</si>
  <si>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</si>
  <si>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</si>
  <si>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</si>
  <si>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</si>
  <si>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</si>
  <si>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</si>
  <si>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</si>
  <si>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</si>
  <si>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</si>
  <si>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</si>
  <si>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</si>
  <si>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</si>
  <si>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</si>
  <si>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</si>
  <si>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</si>
  <si>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</si>
  <si>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</si>
  <si>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</si>
  <si>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</si>
  <si>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</si>
  <si>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</si>
  <si>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</si>
  <si>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</si>
  <si>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</si>
  <si>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</si>
  <si>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</si>
  <si>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</si>
  <si>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</si>
  <si>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</si>
  <si>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</si>
  <si>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</si>
  <si>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</si>
  <si>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</si>
  <si>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</si>
  <si>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</si>
  <si>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</si>
  <si>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</si>
  <si>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</si>
  <si>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</si>
  <si>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</si>
  <si>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</si>
  <si>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</si>
  <si>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</si>
  <si>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</si>
  <si>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</si>
  <si>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</si>
  <si>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</si>
  <si>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</si>
  <si>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</si>
  <si>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</si>
  <si>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</si>
  <si>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</si>
  <si>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</si>
  <si>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</si>
  <si>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</si>
  <si>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</si>
  <si>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</si>
  <si>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</si>
  <si>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</si>
  <si>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</si>
  <si>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</si>
  <si>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</si>
  <si>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</si>
  <si>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</si>
  <si>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</si>
  <si>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</si>
  <si>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</si>
  <si>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</si>
  <si>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</si>
  <si>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</si>
  <si>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</si>
  <si>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</si>
  <si>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</si>
  <si>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</si>
  <si>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</si>
  <si>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</si>
  <si>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</si>
  <si>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</si>
  <si>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</si>
  <si>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</si>
  <si>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</si>
  <si>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</si>
  <si>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</si>
  <si>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</si>
  <si>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</si>
  <si>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</si>
  <si>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</si>
  <si>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</si>
  <si>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</si>
  <si>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2016</t>
  </si>
  <si>
    <t>2017</t>
  </si>
  <si>
    <t>2018</t>
  </si>
  <si>
    <t>16-18</t>
  </si>
  <si>
    <t>17-18</t>
  </si>
  <si>
    <t>*</t>
  </si>
  <si>
    <t>Hittil i år</t>
  </si>
  <si>
    <t/>
  </si>
  <si>
    <t>Finans Norge / Skadestatistikk</t>
  </si>
  <si>
    <t>Skadestatistikk for landbasert forsikring 1. kvartal 2017</t>
  </si>
  <si>
    <t>(Snitt hele 2017)</t>
  </si>
  <si>
    <t>punkt 4. Prinsipper, begreper og definisjoner på side 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</si>
</sst>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 numFmtId="172" formatCode="_(* #,##0_);_(* \(#,##0\);_(* &quot;-&quot;??_);_(@_)"/>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
      <u/>
      <sz val="10"/>
      <name val="Arial"/>
      <family val="2"/>
    </font>
    <font>
      <u/>
      <sz val="12"/>
      <name val="System"/>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23">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0" fontId="3" fillId="0" borderId="0" xfId="4"/>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9" applyFont="1"/>
    <xf numFmtId="0" fontId="3" fillId="0" borderId="0" xfId="9"/>
    <xf numFmtId="0" fontId="0" fillId="0" borderId="0" xfId="9" applyFont="1"/>
    <xf numFmtId="0" fontId="27" fillId="0" borderId="0" xfId="9" applyFont="1" applyAlignment="1">
      <alignment horizontal="right"/>
    </xf>
    <xf numFmtId="0" fontId="29" fillId="0" borderId="0" xfId="9" applyFont="1" applyAlignment="1">
      <alignment horizontal="left"/>
    </xf>
    <xf numFmtId="0" fontId="32"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30" fillId="0" borderId="0" xfId="9" applyFont="1" applyAlignment="1">
      <alignment horizontal="left"/>
    </xf>
    <xf numFmtId="14" fontId="31" fillId="0" borderId="0" xfId="9" applyNumberFormat="1" applyFont="1" applyAlignment="1">
      <alignment horizontal="left"/>
    </xf>
    <xf numFmtId="0" fontId="31" fillId="0" borderId="0" xfId="9" applyFont="1" applyAlignment="1">
      <alignment horizontal="left"/>
    </xf>
    <xf numFmtId="0" fontId="33" fillId="0" borderId="0" xfId="4" applyFont="1" applyAlignment="1">
      <alignment vertical="center"/>
    </xf>
    <xf numFmtId="0" fontId="34" fillId="0" borderId="0" xfId="4" applyFont="1" applyAlignment="1">
      <alignment vertical="center"/>
    </xf>
    <xf numFmtId="0" fontId="35" fillId="0" borderId="0" xfId="4" applyFont="1"/>
    <xf numFmtId="14" fontId="28" fillId="0" borderId="0" xfId="9" applyNumberFormat="1" applyFont="1"/>
    <xf numFmtId="14" fontId="36"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5"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5" fontId="8" fillId="0" borderId="0" xfId="4" applyNumberFormat="1" applyFont="1" applyAlignment="1" applyProtection="1">
      <alignment horizontal="right"/>
    </xf>
    <xf numFmtId="165" fontId="8" fillId="0" borderId="12" xfId="4" applyNumberFormat="1" applyFont="1" applyBorder="1" applyAlignment="1">
      <alignment horizontal="right"/>
    </xf>
    <xf numFmtId="0" fontId="11" fillId="0" borderId="13" xfId="4" applyFont="1" applyBorder="1"/>
    <xf numFmtId="165" fontId="8" fillId="0" borderId="14" xfId="4" applyNumberFormat="1" applyFont="1" applyBorder="1" applyAlignment="1" applyProtection="1">
      <alignment horizontal="right"/>
    </xf>
    <xf numFmtId="165" fontId="8" fillId="0" borderId="15" xfId="4" applyNumberFormat="1" applyFont="1" applyBorder="1" applyAlignment="1">
      <alignment horizontal="right"/>
    </xf>
    <xf numFmtId="0" fontId="8" fillId="0" borderId="16" xfId="4" applyFont="1" applyBorder="1"/>
    <xf numFmtId="0" fontId="8" fillId="0" borderId="11" xfId="4" applyFont="1" applyBorder="1"/>
    <xf numFmtId="165" fontId="8" fillId="0" borderId="17" xfId="4" applyNumberFormat="1" applyFont="1" applyBorder="1" applyAlignment="1" applyProtection="1">
      <alignment horizontal="right"/>
    </xf>
    <xf numFmtId="165" fontId="8" fillId="0" borderId="18" xfId="4" applyNumberFormat="1" applyFont="1" applyBorder="1" applyAlignment="1">
      <alignment horizontal="right"/>
    </xf>
    <xf numFmtId="0" fontId="8" fillId="0" borderId="19" xfId="4" applyFont="1" applyBorder="1"/>
    <xf numFmtId="165" fontId="8" fillId="0" borderId="20" xfId="4" applyNumberFormat="1" applyFont="1" applyBorder="1" applyAlignment="1" applyProtection="1">
      <alignment horizontal="right"/>
    </xf>
    <xf numFmtId="165" fontId="8" fillId="0" borderId="21" xfId="4" applyNumberFormat="1" applyFont="1" applyBorder="1" applyAlignment="1" applyProtection="1">
      <alignment horizontal="right"/>
    </xf>
    <xf numFmtId="165"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5" fontId="8" fillId="0" borderId="25" xfId="4" applyNumberFormat="1" applyFont="1" applyBorder="1" applyAlignment="1" applyProtection="1">
      <alignment horizontal="right"/>
    </xf>
    <xf numFmtId="165" fontId="8" fillId="0" borderId="27" xfId="4" applyNumberFormat="1" applyFont="1" applyBorder="1" applyAlignment="1">
      <alignment horizontal="right"/>
    </xf>
    <xf numFmtId="0" fontId="8" fillId="0" borderId="0" xfId="4" applyFont="1" applyBorder="1"/>
    <xf numFmtId="165"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5" fontId="5" fillId="0" borderId="0" xfId="4" applyNumberFormat="1" applyFont="1" applyBorder="1" applyAlignment="1" applyProtection="1">
      <alignment horizontal="right"/>
    </xf>
    <xf numFmtId="165"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xf numFmtId="0" fontId="41" fillId="0" borderId="0" xfId="3" applyFont="1" applyAlignment="1" applyProtection="1"/>
    <xf numFmtId="0" fontId="42" fillId="0" borderId="0" xfId="2" applyFont="1" applyAlignment="1" applyProtection="1">
      <alignment horizontal="left"/>
    </xf>
    <xf numFmtId="0" fontId="40" fillId="0" borderId="0" xfId="0" applyFont="1" applyAlignment="1">
      <alignment wrapText="1"/>
    </xf>
    <xf numFmtId="0" fontId="37" fillId="3" borderId="0" xfId="0" applyFont="1" applyFill="1"/>
    <xf numFmtId="1" fontId="37" fillId="3" borderId="0" xfId="0" applyNumberFormat="1" applyFont="1" applyFill="1"/>
    <xf numFmtId="166" fontId="37" fillId="3" borderId="0" xfId="0" applyNumberFormat="1" applyFont="1" applyFill="1"/>
    <xf numFmtId="0" fontId="37" fillId="3" borderId="28" xfId="0" applyFont="1" applyFill="1" applyBorder="1"/>
    <xf numFmtId="0" fontId="38" fillId="3" borderId="28" xfId="0" applyFont="1" applyFill="1" applyBorder="1" applyAlignment="1">
      <alignment horizontal="right"/>
    </xf>
    <xf numFmtId="3" fontId="37" fillId="3" borderId="28" xfId="0" applyNumberFormat="1" applyFont="1" applyFill="1" applyBorder="1"/>
    <xf numFmtId="172" fontId="37" fillId="3" borderId="28" xfId="1" applyNumberFormat="1" applyFont="1" applyFill="1" applyBorder="1"/>
    <xf numFmtId="0" fontId="37" fillId="3" borderId="28" xfId="0" applyFont="1" applyFill="1" applyBorder="1" applyAlignment="1">
      <alignment horizontal="left" indent="1"/>
    </xf>
    <xf numFmtId="166" fontId="37" fillId="3" borderId="28" xfId="0" applyNumberFormat="1" applyFont="1" applyFill="1" applyBorder="1"/>
    <xf numFmtId="0" fontId="37" fillId="3" borderId="0" xfId="0" applyFont="1" applyFill="1" applyAlignment="1">
      <alignment horizontal="right"/>
    </xf>
    <xf numFmtId="3" fontId="37" fillId="3" borderId="0" xfId="0" applyNumberFormat="1" applyFont="1" applyFill="1"/>
    <xf numFmtId="172" fontId="37" fillId="3" borderId="0" xfId="1" applyNumberFormat="1" applyFont="1" applyFill="1"/>
    <xf numFmtId="0" fontId="37" fillId="3" borderId="0" xfId="0" applyFont="1" applyFill="1" applyAlignment="1">
      <alignment horizontal="left" indent="1"/>
    </xf>
  </cellXfs>
  <cellStyles count="15">
    <cellStyle name="Comma" xfId="1" builtinId="3"/>
    <cellStyle name="Comma 2" xfId="5"/>
    <cellStyle name="Hyperkobling_Test_skadestat_tabeller" xfId="2"/>
    <cellStyle name="Hyperlink" xfId="3" builtinId="8"/>
    <cellStyle name="Hyperlink 2" xfId="6"/>
    <cellStyle name="Normal" xfId="0" builtinId="0"/>
    <cellStyle name="Normal 2" xfId="4"/>
    <cellStyle name="Normal 2 2" xfId="9"/>
    <cellStyle name="Normal 3" xfId="8"/>
    <cellStyle name="Normal 4" xfId="10"/>
    <cellStyle name="Normal 5" xfId="11"/>
    <cellStyle name="Normal 6" xfId="12"/>
    <cellStyle name="Normal 7" xfId="13"/>
    <cellStyle name="Normal 8" xfId="7"/>
    <cellStyle name="Tusenskille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'Tab2'!$B$71:$B$211</c:f>
              <c:numCache>
                <c:formatCode>General</c:formatCode>
                <c:ptCount val="14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'Tab2'!$C$71:$C$211</c:f>
              <c:numCache>
                <c:formatCode>General</c:formatCode>
                <c:ptCount val="141"/>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225.42282866253004</c:v>
                </c:pt>
                <c:pt idx="140" formatCode="0.000">
                  <c:v>241.52799999999999</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'Tab2'!$B$71:$B$211</c:f>
              <c:numCache>
                <c:formatCode>General</c:formatCode>
                <c:ptCount val="14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'Tab2'!$D$71:$D$211</c:f>
              <c:numCache>
                <c:formatCode>General</c:formatCode>
                <c:ptCount val="141"/>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208.21557054593802</c:v>
                </c:pt>
                <c:pt idx="140">
                  <c:v>222.678</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'Tab2'!$K$103:$K$211</c:f>
              <c:numCache>
                <c:formatCode>General</c:formatCode>
                <c:ptCount val="10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'Tab2'!$T$103:$T$211</c:f>
              <c:numCache>
                <c:formatCode>#\ ##0.0</c:formatCode>
                <c:ptCount val="109"/>
                <c:pt idx="0">
                  <c:v>241.51157894736841</c:v>
                </c:pt>
                <c:pt idx="1">
                  <c:v>300.4836027713626</c:v>
                </c:pt>
                <c:pt idx="2">
                  <c:v>349.2290993071594</c:v>
                </c:pt>
                <c:pt idx="3">
                  <c:v>312.78350515463916</c:v>
                </c:pt>
                <c:pt idx="4">
                  <c:v>304.47771428571423</c:v>
                </c:pt>
                <c:pt idx="5">
                  <c:v>278.20767494356659</c:v>
                </c:pt>
                <c:pt idx="6">
                  <c:v>364.59030439684329</c:v>
                </c:pt>
                <c:pt idx="7">
                  <c:v>180.82239641657333</c:v>
                </c:pt>
                <c:pt idx="8">
                  <c:v>288.46102449888645</c:v>
                </c:pt>
                <c:pt idx="9">
                  <c:v>310.80528634361235</c:v>
                </c:pt>
                <c:pt idx="10">
                  <c:v>353.36026490066223</c:v>
                </c:pt>
                <c:pt idx="11">
                  <c:v>266.81538461538463</c:v>
                </c:pt>
                <c:pt idx="12">
                  <c:v>262.27384615384614</c:v>
                </c:pt>
                <c:pt idx="13">
                  <c:v>315.80283533260632</c:v>
                </c:pt>
                <c:pt idx="14">
                  <c:v>352.25276872964184</c:v>
                </c:pt>
                <c:pt idx="15">
                  <c:v>341.74341252699782</c:v>
                </c:pt>
                <c:pt idx="16">
                  <c:v>289.35289079229119</c:v>
                </c:pt>
                <c:pt idx="17">
                  <c:v>334.72731137088203</c:v>
                </c:pt>
                <c:pt idx="18">
                  <c:v>351.51073326248655</c:v>
                </c:pt>
                <c:pt idx="19">
                  <c:v>321.88033826638502</c:v>
                </c:pt>
                <c:pt idx="20">
                  <c:v>311.18216560509558</c:v>
                </c:pt>
                <c:pt idx="21">
                  <c:v>341.60630914826493</c:v>
                </c:pt>
                <c:pt idx="22">
                  <c:v>360.42219895287957</c:v>
                </c:pt>
                <c:pt idx="23">
                  <c:v>288.14953271028054</c:v>
                </c:pt>
                <c:pt idx="24">
                  <c:v>284.88468653648511</c:v>
                </c:pt>
                <c:pt idx="25">
                  <c:v>339.31381780962118</c:v>
                </c:pt>
                <c:pt idx="26">
                  <c:v>300.33654042988752</c:v>
                </c:pt>
                <c:pt idx="27">
                  <c:v>277.64999999999981</c:v>
                </c:pt>
                <c:pt idx="28">
                  <c:v>275.57945619335351</c:v>
                </c:pt>
                <c:pt idx="29">
                  <c:v>302.30611835506517</c:v>
                </c:pt>
                <c:pt idx="30">
                  <c:v>309.98957915831664</c:v>
                </c:pt>
                <c:pt idx="31">
                  <c:v>301.6492552135054</c:v>
                </c:pt>
                <c:pt idx="32">
                  <c:v>236.97514792899406</c:v>
                </c:pt>
                <c:pt idx="33">
                  <c:v>287.5455968688845</c:v>
                </c:pt>
                <c:pt idx="34">
                  <c:v>330.46725663716819</c:v>
                </c:pt>
                <c:pt idx="35">
                  <c:v>274.09391304347815</c:v>
                </c:pt>
                <c:pt idx="36">
                  <c:v>279.39579349904398</c:v>
                </c:pt>
                <c:pt idx="37">
                  <c:v>259.10751665080875</c:v>
                </c:pt>
                <c:pt idx="38">
                  <c:v>271.79145299145296</c:v>
                </c:pt>
                <c:pt idx="39">
                  <c:v>297.13483146067415</c:v>
                </c:pt>
                <c:pt idx="40">
                  <c:v>223.44243542435422</c:v>
                </c:pt>
                <c:pt idx="41">
                  <c:v>256.27992700729925</c:v>
                </c:pt>
                <c:pt idx="42">
                  <c:v>216.41628122109157</c:v>
                </c:pt>
                <c:pt idx="43">
                  <c:v>351.0082796688132</c:v>
                </c:pt>
                <c:pt idx="44">
                  <c:v>267.24647758462947</c:v>
                </c:pt>
                <c:pt idx="45">
                  <c:v>313.3145454545454</c:v>
                </c:pt>
                <c:pt idx="46">
                  <c:v>248.46897810218979</c:v>
                </c:pt>
                <c:pt idx="47">
                  <c:v>257.9675675675677</c:v>
                </c:pt>
                <c:pt idx="48">
                  <c:v>235.69633507853402</c:v>
                </c:pt>
                <c:pt idx="49">
                  <c:v>267.07319679430094</c:v>
                </c:pt>
                <c:pt idx="50">
                  <c:v>249.0337801608579</c:v>
                </c:pt>
                <c:pt idx="51">
                  <c:v>289.56341030195398</c:v>
                </c:pt>
                <c:pt idx="52">
                  <c:v>234.50834813499108</c:v>
                </c:pt>
                <c:pt idx="53">
                  <c:v>297.28253968253966</c:v>
                </c:pt>
                <c:pt idx="54">
                  <c:v>210.03610619469012</c:v>
                </c:pt>
                <c:pt idx="55">
                  <c:v>210.91263157894747</c:v>
                </c:pt>
                <c:pt idx="56">
                  <c:v>207.31503957783639</c:v>
                </c:pt>
                <c:pt idx="57">
                  <c:v>195.39062500000009</c:v>
                </c:pt>
                <c:pt idx="58">
                  <c:v>196.20156385751511</c:v>
                </c:pt>
                <c:pt idx="59">
                  <c:v>180.68275862068973</c:v>
                </c:pt>
                <c:pt idx="60">
                  <c:v>190.63945111492279</c:v>
                </c:pt>
                <c:pt idx="61">
                  <c:v>220.46106870229005</c:v>
                </c:pt>
                <c:pt idx="62">
                  <c:v>210.26393861892586</c:v>
                </c:pt>
                <c:pt idx="63">
                  <c:v>178.73243697478986</c:v>
                </c:pt>
                <c:pt idx="64">
                  <c:v>210.28289361702127</c:v>
                </c:pt>
                <c:pt idx="65">
                  <c:v>200.87573964497039</c:v>
                </c:pt>
                <c:pt idx="66">
                  <c:v>191.57928692699485</c:v>
                </c:pt>
                <c:pt idx="67">
                  <c:v>174.48079470198684</c:v>
                </c:pt>
                <c:pt idx="68">
                  <c:v>193.85365053322394</c:v>
                </c:pt>
                <c:pt idx="69">
                  <c:v>227.93311475409837</c:v>
                </c:pt>
                <c:pt idx="70">
                  <c:v>223.37839155158403</c:v>
                </c:pt>
                <c:pt idx="71">
                  <c:v>319.10954290296729</c:v>
                </c:pt>
                <c:pt idx="72">
                  <c:v>251.74655999999999</c:v>
                </c:pt>
                <c:pt idx="73">
                  <c:v>276.29498806682579</c:v>
                </c:pt>
                <c:pt idx="74">
                  <c:v>272.83636363636356</c:v>
                </c:pt>
                <c:pt idx="75">
                  <c:v>322.24834123222757</c:v>
                </c:pt>
                <c:pt idx="76">
                  <c:v>278.80000000000007</c:v>
                </c:pt>
                <c:pt idx="77">
                  <c:v>230.84685802948022</c:v>
                </c:pt>
                <c:pt idx="78">
                  <c:v>231.79436619718302</c:v>
                </c:pt>
                <c:pt idx="79">
                  <c:v>234.55813953488371</c:v>
                </c:pt>
                <c:pt idx="80">
                  <c:v>177.41474654377882</c:v>
                </c:pt>
                <c:pt idx="81">
                  <c:v>222.86473282442742</c:v>
                </c:pt>
                <c:pt idx="82">
                  <c:v>190.83060278207103</c:v>
                </c:pt>
                <c:pt idx="83">
                  <c:v>204.83424916836907</c:v>
                </c:pt>
                <c:pt idx="84">
                  <c:v>196.95429435122469</c:v>
                </c:pt>
                <c:pt idx="85">
                  <c:v>206.44661196828196</c:v>
                </c:pt>
                <c:pt idx="86">
                  <c:v>215.7555423998146</c:v>
                </c:pt>
                <c:pt idx="87">
                  <c:v>212.92119044237475</c:v>
                </c:pt>
                <c:pt idx="88">
                  <c:v>186.27319654739844</c:v>
                </c:pt>
                <c:pt idx="89">
                  <c:v>193.61352246894305</c:v>
                </c:pt>
                <c:pt idx="90">
                  <c:v>189.63413110494392</c:v>
                </c:pt>
                <c:pt idx="91">
                  <c:v>196.47313247691815</c:v>
                </c:pt>
                <c:pt idx="92">
                  <c:v>179.51402706492749</c:v>
                </c:pt>
                <c:pt idx="93">
                  <c:v>180.662646667373</c:v>
                </c:pt>
                <c:pt idx="94">
                  <c:v>190.72919720272557</c:v>
                </c:pt>
                <c:pt idx="95">
                  <c:v>187.76027604828124</c:v>
                </c:pt>
                <c:pt idx="96">
                  <c:v>165.69776489022124</c:v>
                </c:pt>
                <c:pt idx="97">
                  <c:v>178.52914401999143</c:v>
                </c:pt>
                <c:pt idx="98">
                  <c:v>138.58047072315915</c:v>
                </c:pt>
                <c:pt idx="99">
                  <c:v>165.16036250126285</c:v>
                </c:pt>
                <c:pt idx="100">
                  <c:v>133.00855336219763</c:v>
                </c:pt>
                <c:pt idx="101">
                  <c:v>156.10486988085654</c:v>
                </c:pt>
                <c:pt idx="102">
                  <c:v>151.5128614451975</c:v>
                </c:pt>
                <c:pt idx="103">
                  <c:v>148.77184006525155</c:v>
                </c:pt>
                <c:pt idx="104">
                  <c:v>142.30662052551639</c:v>
                </c:pt>
                <c:pt idx="105">
                  <c:v>120.10891647531614</c:v>
                </c:pt>
                <c:pt idx="106">
                  <c:v>128.26069246435844</c:v>
                </c:pt>
                <c:pt idx="107">
                  <c:v>123.81435520896223</c:v>
                </c:pt>
                <c:pt idx="108">
                  <c:v>114.37274549098197</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'Tab2'!$R$103:$R$211</c:f>
              <c:numCache>
                <c:formatCode>#,##0</c:formatCode>
                <c:ptCount val="109"/>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7520.4183585400024</c:v>
                </c:pt>
                <c:pt idx="108" formatCode="0">
                  <c:v>5433</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36.452765753000001</c:v>
                </c:pt>
                <c:pt idx="1">
                  <c:v>340.57483687799999</c:v>
                </c:pt>
                <c:pt idx="2">
                  <c:v>67.698013250000002</c:v>
                </c:pt>
                <c:pt idx="3">
                  <c:v>403.74815412599997</c:v>
                </c:pt>
                <c:pt idx="4" formatCode="0.000">
                  <c:v>3241.8903873919999</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1916.538155279</c:v>
                </c:pt>
                <c:pt idx="1">
                  <c:v>1467.4023715779999</c:v>
                </c:pt>
                <c:pt idx="2">
                  <c:v>531.14983787400001</c:v>
                </c:pt>
                <c:pt idx="3">
                  <c:v>560.28907401900005</c:v>
                </c:pt>
                <c:pt idx="4">
                  <c:v>153.419094763</c:v>
                </c:pt>
                <c:pt idx="5">
                  <c:v>601.816010076</c:v>
                </c:pt>
                <c:pt idx="6">
                  <c:v>61.955985124999998</c:v>
                </c:pt>
                <c:pt idx="7">
                  <c:v>348.15230697099997</c:v>
                </c:pt>
                <c:pt idx="8">
                  <c:v>42.667496825000001</c:v>
                </c:pt>
                <c:pt idx="9">
                  <c:v>175.865524873</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1899.6541603349999</c:v>
                </c:pt>
                <c:pt idx="1">
                  <c:v>1451.330581295</c:v>
                </c:pt>
                <c:pt idx="2">
                  <c:v>519.04290963000005</c:v>
                </c:pt>
                <c:pt idx="3">
                  <c:v>490.686782053</c:v>
                </c:pt>
                <c:pt idx="4">
                  <c:v>143.17242980200001</c:v>
                </c:pt>
                <c:pt idx="5">
                  <c:v>582.64189188099999</c:v>
                </c:pt>
                <c:pt idx="6">
                  <c:v>55.113869166999997</c:v>
                </c:pt>
                <c:pt idx="7">
                  <c:v>234.47679721399999</c:v>
                </c:pt>
                <c:pt idx="8">
                  <c:v>21.170413621000002</c:v>
                </c:pt>
                <c:pt idx="9">
                  <c:v>172.92883466200001</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2018</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2162.8651301310001</c:v>
                </c:pt>
                <c:pt idx="1">
                  <c:v>1550.2525616949999</c:v>
                </c:pt>
                <c:pt idx="2">
                  <c:v>444.42031264500002</c:v>
                </c:pt>
                <c:pt idx="3">
                  <c:v>451.13826828200001</c:v>
                </c:pt>
                <c:pt idx="4">
                  <c:v>138.62619982000001</c:v>
                </c:pt>
                <c:pt idx="5">
                  <c:v>567.07605057900003</c:v>
                </c:pt>
                <c:pt idx="6">
                  <c:v>52.283765475999999</c:v>
                </c:pt>
                <c:pt idx="7">
                  <c:v>233.93808828600001</c:v>
                </c:pt>
                <c:pt idx="8">
                  <c:v>51.826988589999999</c:v>
                </c:pt>
                <c:pt idx="9">
                  <c:v>188.08266129499998</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6682.5362000000005</c:v>
                </c:pt>
                <c:pt idx="1">
                  <c:v>20668.165818181998</c:v>
                </c:pt>
                <c:pt idx="2">
                  <c:v>6340.7358571430004</c:v>
                </c:pt>
                <c:pt idx="3" formatCode="_ * #\ ##0_ ;_ * \-#\ ##0_ ;_ * &quot;-&quot;??_ ;_ @_ ">
                  <c:v>49716.318042856998</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7124.2571060979999</c:v>
                </c:pt>
                <c:pt idx="1">
                  <c:v>20188.970584052</c:v>
                </c:pt>
                <c:pt idx="2">
                  <c:v>6121.3819215860003</c:v>
                </c:pt>
                <c:pt idx="3" formatCode="_ * #\ ##0_ ;_ * \-#\ ##0_ ;_ * &quot;-&quot;??_ ;_ @_ ">
                  <c:v>54035.703105712004</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2018</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6317.3977898550002</c:v>
                </c:pt>
                <c:pt idx="1">
                  <c:v>25111.388794466002</c:v>
                </c:pt>
                <c:pt idx="2">
                  <c:v>5432.8596770189997</c:v>
                </c:pt>
                <c:pt idx="3" formatCode="_ * #\ ##0_ ;_ * \-#\ ##0_ ;_ * &quot;-&quot;??_ ;_ @_ ">
                  <c:v>55384.087369319001</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2016</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1267.176908724</c:v>
                </c:pt>
                <c:pt idx="1">
                  <c:v>1021.6300324660001</c:v>
                </c:pt>
                <c:pt idx="2">
                  <c:v>128.592957756</c:v>
                </c:pt>
                <c:pt idx="3">
                  <c:v>966.54062791099977</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2017</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1296.4468783369998</c:v>
                </c:pt>
                <c:pt idx="1">
                  <c:v>1029.1484993670001</c:v>
                </c:pt>
                <c:pt idx="2">
                  <c:v>141.149656131</c:v>
                </c:pt>
                <c:pt idx="3">
                  <c:v>884.23970779499996</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2018</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1261.6003618579998</c:v>
                </c:pt>
                <c:pt idx="1">
                  <c:v>1175.3156799840001</c:v>
                </c:pt>
                <c:pt idx="2">
                  <c:v>116.186285287</c:v>
                </c:pt>
                <c:pt idx="3">
                  <c:v>1160.0153646970002</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2016</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84640</c:v>
                </c:pt>
                <c:pt idx="1">
                  <c:v>27740.369333333001</c:v>
                </c:pt>
                <c:pt idx="2">
                  <c:v>26862</c:v>
                </c:pt>
                <c:pt idx="3">
                  <c:v>10872.838718182</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2017</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83111</c:v>
                </c:pt>
                <c:pt idx="1">
                  <c:v>28116.800986039001</c:v>
                </c:pt>
                <c:pt idx="2">
                  <c:v>36252.135017269997</c:v>
                </c:pt>
                <c:pt idx="3">
                  <c:v>10382.715628411999</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2018</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76206</c:v>
                </c:pt>
                <c:pt idx="1">
                  <c:v>33394.176842986002</c:v>
                </c:pt>
                <c:pt idx="2">
                  <c:v>34728.323898219001</c:v>
                </c:pt>
                <c:pt idx="3">
                  <c:v>12011.183150183</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2016</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1281.4563000000001</c:v>
                </c:pt>
                <c:pt idx="1">
                  <c:v>3075.12</c:v>
                </c:pt>
                <c:pt idx="2">
                  <c:v>2645</c:v>
                </c:pt>
                <c:pt idx="3">
                  <c:v>3580.6615999999999</c:v>
                </c:pt>
                <c:pt idx="4">
                  <c:v>6986</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2017</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1164.462275312</c:v>
                </c:pt>
                <c:pt idx="1">
                  <c:v>2548.8293733400001</c:v>
                </c:pt>
                <c:pt idx="2">
                  <c:v>2788.1823510200002</c:v>
                </c:pt>
                <c:pt idx="3">
                  <c:v>3415.9517354159998</c:v>
                </c:pt>
                <c:pt idx="4">
                  <c:v>7548.885939883</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2018</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1085.2063591020001</c:v>
                </c:pt>
                <c:pt idx="1">
                  <c:v>2556.018</c:v>
                </c:pt>
                <c:pt idx="2">
                  <c:v>3000.33962449</c:v>
                </c:pt>
                <c:pt idx="3">
                  <c:v>4327.0239104270004</c:v>
                </c:pt>
                <c:pt idx="4">
                  <c:v>6360.0533333330004</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'Tab2'!$K$71:$K$211</c:f>
              <c:numCache>
                <c:formatCode>General</c:formatCode>
                <c:ptCount val="141"/>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numCache>
            </c:numRef>
          </c:cat>
          <c:val>
            <c:numRef>
              <c:f>'Tab2'!$N$71:$N$211</c:f>
              <c:numCache>
                <c:formatCode>#\ ##0.0</c:formatCode>
                <c:ptCount val="141"/>
                <c:pt idx="0">
                  <c:v>221.94869888475839</c:v>
                </c:pt>
                <c:pt idx="1">
                  <c:v>185.9166361974406</c:v>
                </c:pt>
                <c:pt idx="2">
                  <c:v>170.02025316455698</c:v>
                </c:pt>
                <c:pt idx="3">
                  <c:v>208.26832740213521</c:v>
                </c:pt>
                <c:pt idx="4">
                  <c:v>223.3319371727749</c:v>
                </c:pt>
                <c:pt idx="5">
                  <c:v>211.25567010309274</c:v>
                </c:pt>
                <c:pt idx="6">
                  <c:v>209.4562180579216</c:v>
                </c:pt>
                <c:pt idx="7">
                  <c:v>234.27785234899324</c:v>
                </c:pt>
                <c:pt idx="8">
                  <c:v>253.16821192052979</c:v>
                </c:pt>
                <c:pt idx="9">
                  <c:v>276.71999999999997</c:v>
                </c:pt>
                <c:pt idx="10">
                  <c:v>245.20645161290324</c:v>
                </c:pt>
                <c:pt idx="11">
                  <c:v>278.09714285714284</c:v>
                </c:pt>
                <c:pt idx="12">
                  <c:v>257.83875</c:v>
                </c:pt>
                <c:pt idx="13">
                  <c:v>275.8984615384615</c:v>
                </c:pt>
                <c:pt idx="14">
                  <c:v>222.06089552238805</c:v>
                </c:pt>
                <c:pt idx="15">
                  <c:v>259.86218978102187</c:v>
                </c:pt>
                <c:pt idx="16">
                  <c:v>283.89446808510638</c:v>
                </c:pt>
                <c:pt idx="17">
                  <c:v>280.15139664804474</c:v>
                </c:pt>
                <c:pt idx="18">
                  <c:v>229.25975103734439</c:v>
                </c:pt>
                <c:pt idx="19">
                  <c:v>269.73097826086956</c:v>
                </c:pt>
                <c:pt idx="20">
                  <c:v>256.72978723404259</c:v>
                </c:pt>
                <c:pt idx="21">
                  <c:v>183.00860495436766</c:v>
                </c:pt>
                <c:pt idx="22">
                  <c:v>285.04051948051944</c:v>
                </c:pt>
                <c:pt idx="23">
                  <c:v>377.59897567221515</c:v>
                </c:pt>
                <c:pt idx="24">
                  <c:v>266.76501901140682</c:v>
                </c:pt>
                <c:pt idx="25">
                  <c:v>215.60996264009964</c:v>
                </c:pt>
                <c:pt idx="26">
                  <c:v>189.71910669975185</c:v>
                </c:pt>
                <c:pt idx="27">
                  <c:v>239.35135135135133</c:v>
                </c:pt>
                <c:pt idx="28">
                  <c:v>256.2823815309842</c:v>
                </c:pt>
                <c:pt idx="29">
                  <c:v>206.1798561151079</c:v>
                </c:pt>
                <c:pt idx="30">
                  <c:v>178.81290322580645</c:v>
                </c:pt>
                <c:pt idx="31">
                  <c:v>208.13160987074031</c:v>
                </c:pt>
                <c:pt idx="32">
                  <c:v>224.59368421052633</c:v>
                </c:pt>
                <c:pt idx="33">
                  <c:v>215.9459584295611</c:v>
                </c:pt>
                <c:pt idx="34">
                  <c:v>226.00184757505778</c:v>
                </c:pt>
                <c:pt idx="35">
                  <c:v>233.65773195876295</c:v>
                </c:pt>
                <c:pt idx="36">
                  <c:v>218.27931428571429</c:v>
                </c:pt>
                <c:pt idx="37">
                  <c:v>188.08171557562079</c:v>
                </c:pt>
                <c:pt idx="38">
                  <c:v>217.32311161217578</c:v>
                </c:pt>
                <c:pt idx="39">
                  <c:v>179.33482642777165</c:v>
                </c:pt>
                <c:pt idx="40">
                  <c:v>225.01603563474384</c:v>
                </c:pt>
                <c:pt idx="41">
                  <c:v>187.26343612334804</c:v>
                </c:pt>
                <c:pt idx="42">
                  <c:v>216.34966887417218</c:v>
                </c:pt>
                <c:pt idx="43">
                  <c:v>255.94813186813178</c:v>
                </c:pt>
                <c:pt idx="44">
                  <c:v>306.55384615384617</c:v>
                </c:pt>
                <c:pt idx="45">
                  <c:v>267.99781897491818</c:v>
                </c:pt>
                <c:pt idx="46">
                  <c:v>272.28273615635175</c:v>
                </c:pt>
                <c:pt idx="47">
                  <c:v>224.42850971922257</c:v>
                </c:pt>
                <c:pt idx="48">
                  <c:v>270.38929336188431</c:v>
                </c:pt>
                <c:pt idx="49">
                  <c:v>232.61509032943684</c:v>
                </c:pt>
                <c:pt idx="50">
                  <c:v>282.65164718384688</c:v>
                </c:pt>
                <c:pt idx="51">
                  <c:v>268.36363636363643</c:v>
                </c:pt>
                <c:pt idx="52">
                  <c:v>588.51974522292983</c:v>
                </c:pt>
                <c:pt idx="53">
                  <c:v>364.42145110410098</c:v>
                </c:pt>
                <c:pt idx="54">
                  <c:v>370.93193717277506</c:v>
                </c:pt>
                <c:pt idx="55">
                  <c:v>357.73457943925246</c:v>
                </c:pt>
                <c:pt idx="56">
                  <c:v>387.27934224049329</c:v>
                </c:pt>
                <c:pt idx="57">
                  <c:v>424.97318321392027</c:v>
                </c:pt>
                <c:pt idx="58">
                  <c:v>450.05158648925277</c:v>
                </c:pt>
                <c:pt idx="59">
                  <c:v>401.55</c:v>
                </c:pt>
                <c:pt idx="60">
                  <c:v>423.62537764350452</c:v>
                </c:pt>
                <c:pt idx="61">
                  <c:v>375.2918756268806</c:v>
                </c:pt>
                <c:pt idx="62">
                  <c:v>381.42324649298592</c:v>
                </c:pt>
                <c:pt idx="63">
                  <c:v>438.40278053624627</c:v>
                </c:pt>
                <c:pt idx="64">
                  <c:v>478.17159763313612</c:v>
                </c:pt>
                <c:pt idx="65">
                  <c:v>480.49432485322893</c:v>
                </c:pt>
                <c:pt idx="66">
                  <c:v>646.56637168141583</c:v>
                </c:pt>
                <c:pt idx="67">
                  <c:v>585.55130434782563</c:v>
                </c:pt>
                <c:pt idx="68">
                  <c:v>488.09598470363284</c:v>
                </c:pt>
                <c:pt idx="69">
                  <c:v>354.4647002854424</c:v>
                </c:pt>
                <c:pt idx="70">
                  <c:v>439.4358974358974</c:v>
                </c:pt>
                <c:pt idx="71">
                  <c:v>670.00449438202236</c:v>
                </c:pt>
                <c:pt idx="72">
                  <c:v>919.5044280442803</c:v>
                </c:pt>
                <c:pt idx="73">
                  <c:v>608.71532846715331</c:v>
                </c:pt>
                <c:pt idx="74">
                  <c:v>546.70712303422772</c:v>
                </c:pt>
                <c:pt idx="75">
                  <c:v>691.69678012879456</c:v>
                </c:pt>
                <c:pt idx="76">
                  <c:v>629.96706312900267</c:v>
                </c:pt>
                <c:pt idx="77">
                  <c:v>548.13272727272727</c:v>
                </c:pt>
                <c:pt idx="78">
                  <c:v>677.39781021897807</c:v>
                </c:pt>
                <c:pt idx="79">
                  <c:v>617.26054054054055</c:v>
                </c:pt>
                <c:pt idx="80">
                  <c:v>807.29214659685852</c:v>
                </c:pt>
                <c:pt idx="81">
                  <c:v>533.75209260908298</c:v>
                </c:pt>
                <c:pt idx="82">
                  <c:v>567.84450402144762</c:v>
                </c:pt>
                <c:pt idx="83">
                  <c:v>618.58294849023071</c:v>
                </c:pt>
                <c:pt idx="84">
                  <c:v>678.61918294849011</c:v>
                </c:pt>
                <c:pt idx="85">
                  <c:v>448.65714285714273</c:v>
                </c:pt>
                <c:pt idx="86">
                  <c:v>593.1430088495573</c:v>
                </c:pt>
                <c:pt idx="87">
                  <c:v>554.40631578947409</c:v>
                </c:pt>
                <c:pt idx="88">
                  <c:v>542.62796833773086</c:v>
                </c:pt>
                <c:pt idx="89">
                  <c:v>414.1</c:v>
                </c:pt>
                <c:pt idx="90">
                  <c:v>574.88340573414416</c:v>
                </c:pt>
                <c:pt idx="91">
                  <c:v>609.231724137931</c:v>
                </c:pt>
                <c:pt idx="92">
                  <c:v>740.53173241852494</c:v>
                </c:pt>
                <c:pt idx="93">
                  <c:v>543.07786259541967</c:v>
                </c:pt>
                <c:pt idx="94">
                  <c:v>624.87774936061362</c:v>
                </c:pt>
                <c:pt idx="95">
                  <c:v>651.92067226890777</c:v>
                </c:pt>
                <c:pt idx="96">
                  <c:v>816.00817021276589</c:v>
                </c:pt>
                <c:pt idx="97">
                  <c:v>641.55469146238374</c:v>
                </c:pt>
                <c:pt idx="98">
                  <c:v>819.69371816638409</c:v>
                </c:pt>
                <c:pt idx="99">
                  <c:v>693.03576158940348</c:v>
                </c:pt>
                <c:pt idx="100">
                  <c:v>716.6894175553731</c:v>
                </c:pt>
                <c:pt idx="101">
                  <c:v>663.47409836065572</c:v>
                </c:pt>
                <c:pt idx="102">
                  <c:v>866.53549959382656</c:v>
                </c:pt>
                <c:pt idx="103">
                  <c:v>832.21780272654382</c:v>
                </c:pt>
                <c:pt idx="104">
                  <c:v>873.31967999999983</c:v>
                </c:pt>
                <c:pt idx="105">
                  <c:v>708.99665871121726</c:v>
                </c:pt>
                <c:pt idx="106">
                  <c:v>936.5655502392342</c:v>
                </c:pt>
                <c:pt idx="107">
                  <c:v>885.2502369668249</c:v>
                </c:pt>
                <c:pt idx="108">
                  <c:v>1941.8805510404081</c:v>
                </c:pt>
                <c:pt idx="109">
                  <c:v>990.45553107301703</c:v>
                </c:pt>
                <c:pt idx="110">
                  <c:v>995.22033258241254</c:v>
                </c:pt>
                <c:pt idx="111">
                  <c:v>1018.1527510103033</c:v>
                </c:pt>
                <c:pt idx="112">
                  <c:v>1203.2698347104526</c:v>
                </c:pt>
                <c:pt idx="113">
                  <c:v>874.98980014124868</c:v>
                </c:pt>
                <c:pt idx="114">
                  <c:v>1043.2909786798266</c:v>
                </c:pt>
                <c:pt idx="115">
                  <c:v>879.24833356910221</c:v>
                </c:pt>
                <c:pt idx="116">
                  <c:v>974.08672415823048</c:v>
                </c:pt>
                <c:pt idx="117">
                  <c:v>712.14649161270768</c:v>
                </c:pt>
                <c:pt idx="118">
                  <c:v>981.85072268821136</c:v>
                </c:pt>
                <c:pt idx="119">
                  <c:v>924.50543422004421</c:v>
                </c:pt>
                <c:pt idx="120">
                  <c:v>1135.3893759479563</c:v>
                </c:pt>
                <c:pt idx="121">
                  <c:v>1111.7605236315067</c:v>
                </c:pt>
                <c:pt idx="122">
                  <c:v>808.96819714867354</c:v>
                </c:pt>
                <c:pt idx="123">
                  <c:v>977.13916907546172</c:v>
                </c:pt>
                <c:pt idx="124">
                  <c:v>963.72200325004462</c:v>
                </c:pt>
                <c:pt idx="125">
                  <c:v>791.40600903733139</c:v>
                </c:pt>
                <c:pt idx="126">
                  <c:v>1164.2001929008434</c:v>
                </c:pt>
                <c:pt idx="127">
                  <c:v>930.84787085064363</c:v>
                </c:pt>
                <c:pt idx="128">
                  <c:v>1021.2610439293121</c:v>
                </c:pt>
                <c:pt idx="129">
                  <c:v>782.10642065455181</c:v>
                </c:pt>
                <c:pt idx="130">
                  <c:v>1035.2863238813959</c:v>
                </c:pt>
                <c:pt idx="131">
                  <c:v>919.21561196323501</c:v>
                </c:pt>
                <c:pt idx="132">
                  <c:v>1056.7105311281123</c:v>
                </c:pt>
                <c:pt idx="133">
                  <c:v>813.38946011999974</c:v>
                </c:pt>
                <c:pt idx="134">
                  <c:v>1426.5404355132714</c:v>
                </c:pt>
                <c:pt idx="135">
                  <c:v>967.90828114809881</c:v>
                </c:pt>
                <c:pt idx="136">
                  <c:v>1037.5841428044344</c:v>
                </c:pt>
                <c:pt idx="137">
                  <c:v>769.55052037161727</c:v>
                </c:pt>
                <c:pt idx="138">
                  <c:v>908.84725050916484</c:v>
                </c:pt>
                <c:pt idx="139">
                  <c:v>1135.1047188714256</c:v>
                </c:pt>
                <c:pt idx="140">
                  <c:v>1158.5170340681364</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'Tab2'!$L$71:$L$211</c:f>
              <c:numCache>
                <c:formatCode>#,##0</c:formatCode>
                <c:ptCount val="141"/>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23332.963377227992</c:v>
                </c:pt>
                <c:pt idx="140" formatCode="0">
                  <c:v>25111</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'Tab2'!$K$103:$K$211</c:f>
              <c:numCache>
                <c:formatCode>General</c:formatCode>
                <c:ptCount val="109"/>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numCache>
            </c:numRef>
          </c:cat>
          <c:val>
            <c:numRef>
              <c:f>'Tab2'!$Q$103:$Q$211</c:f>
              <c:numCache>
                <c:formatCode>#\ ##0.0</c:formatCode>
                <c:ptCount val="109"/>
                <c:pt idx="0">
                  <c:v>650.64842105263142</c:v>
                </c:pt>
                <c:pt idx="1">
                  <c:v>629.43048498845258</c:v>
                </c:pt>
                <c:pt idx="2">
                  <c:v>734.42078521939948</c:v>
                </c:pt>
                <c:pt idx="3">
                  <c:v>721.93814432989734</c:v>
                </c:pt>
                <c:pt idx="4">
                  <c:v>690.76799999999992</c:v>
                </c:pt>
                <c:pt idx="5">
                  <c:v>686.35665914221215</c:v>
                </c:pt>
                <c:pt idx="6">
                  <c:v>732.84148816234517</c:v>
                </c:pt>
                <c:pt idx="7">
                  <c:v>703.45531914893593</c:v>
                </c:pt>
                <c:pt idx="8">
                  <c:v>738.65746102449884</c:v>
                </c:pt>
                <c:pt idx="9">
                  <c:v>573.65682819383255</c:v>
                </c:pt>
                <c:pt idx="10">
                  <c:v>632.92052980132485</c:v>
                </c:pt>
                <c:pt idx="11">
                  <c:v>757.46373626373588</c:v>
                </c:pt>
                <c:pt idx="12">
                  <c:v>693.55780219780218</c:v>
                </c:pt>
                <c:pt idx="13">
                  <c:v>795.6235550708833</c:v>
                </c:pt>
                <c:pt idx="14">
                  <c:v>681.90879478827367</c:v>
                </c:pt>
                <c:pt idx="15">
                  <c:v>622.59784017278605</c:v>
                </c:pt>
                <c:pt idx="16">
                  <c:v>858.10278372591006</c:v>
                </c:pt>
                <c:pt idx="17">
                  <c:v>725.29479277364521</c:v>
                </c:pt>
                <c:pt idx="18">
                  <c:v>765.29266737513262</c:v>
                </c:pt>
                <c:pt idx="19">
                  <c:v>577.13784355179689</c:v>
                </c:pt>
                <c:pt idx="20">
                  <c:v>751.94522292993622</c:v>
                </c:pt>
                <c:pt idx="21">
                  <c:v>908.41514195583602</c:v>
                </c:pt>
                <c:pt idx="22">
                  <c:v>899.3553926701569</c:v>
                </c:pt>
                <c:pt idx="23">
                  <c:v>1020.4785046728974</c:v>
                </c:pt>
                <c:pt idx="24">
                  <c:v>949.16053442959924</c:v>
                </c:pt>
                <c:pt idx="25">
                  <c:v>1003.7404298874101</c:v>
                </c:pt>
                <c:pt idx="26">
                  <c:v>1088.1911975435007</c:v>
                </c:pt>
                <c:pt idx="27">
                  <c:v>845.99999999999989</c:v>
                </c:pt>
                <c:pt idx="28">
                  <c:v>891.24833836858011</c:v>
                </c:pt>
                <c:pt idx="29">
                  <c:v>854.06659979939809</c:v>
                </c:pt>
                <c:pt idx="30">
                  <c:v>640.09298597194413</c:v>
                </c:pt>
                <c:pt idx="31">
                  <c:v>1082.5954319761659</c:v>
                </c:pt>
                <c:pt idx="32">
                  <c:v>1003.0686390532544</c:v>
                </c:pt>
                <c:pt idx="33">
                  <c:v>1263.120939334638</c:v>
                </c:pt>
                <c:pt idx="34">
                  <c:v>822.90265486725627</c:v>
                </c:pt>
                <c:pt idx="35">
                  <c:v>1334.104347826087</c:v>
                </c:pt>
                <c:pt idx="36">
                  <c:v>1156.9525812619504</c:v>
                </c:pt>
                <c:pt idx="37">
                  <c:v>946.83082778306368</c:v>
                </c:pt>
                <c:pt idx="38">
                  <c:v>989.88717948717976</c:v>
                </c:pt>
                <c:pt idx="39">
                  <c:v>1021.5910112359547</c:v>
                </c:pt>
                <c:pt idx="40">
                  <c:v>1194.1439114391142</c:v>
                </c:pt>
                <c:pt idx="41">
                  <c:v>1243.0182481751824</c:v>
                </c:pt>
                <c:pt idx="42">
                  <c:v>1600.5246993524513</c:v>
                </c:pt>
                <c:pt idx="43">
                  <c:v>1090.7735050597978</c:v>
                </c:pt>
                <c:pt idx="44">
                  <c:v>1107.8777676120769</c:v>
                </c:pt>
                <c:pt idx="45">
                  <c:v>924.64690909090893</c:v>
                </c:pt>
                <c:pt idx="46">
                  <c:v>1206.5222627737228</c:v>
                </c:pt>
                <c:pt idx="47">
                  <c:v>1247.9513513513514</c:v>
                </c:pt>
                <c:pt idx="48">
                  <c:v>1400.2680628272253</c:v>
                </c:pt>
                <c:pt idx="49">
                  <c:v>1074.8644701691896</c:v>
                </c:pt>
                <c:pt idx="50">
                  <c:v>1134.6337801608577</c:v>
                </c:pt>
                <c:pt idx="51">
                  <c:v>999.24937833037325</c:v>
                </c:pt>
                <c:pt idx="52">
                  <c:v>963.7257548845472</c:v>
                </c:pt>
                <c:pt idx="53">
                  <c:v>921.9142857142856</c:v>
                </c:pt>
                <c:pt idx="54">
                  <c:v>852.55327433628293</c:v>
                </c:pt>
                <c:pt idx="55">
                  <c:v>918.48631578947436</c:v>
                </c:pt>
                <c:pt idx="56">
                  <c:v>928.43905013192602</c:v>
                </c:pt>
                <c:pt idx="57">
                  <c:v>955.17187499999989</c:v>
                </c:pt>
                <c:pt idx="58">
                  <c:v>1067.05438748914</c:v>
                </c:pt>
                <c:pt idx="59">
                  <c:v>1012.5868965517237</c:v>
                </c:pt>
                <c:pt idx="60">
                  <c:v>1199.0284734133793</c:v>
                </c:pt>
                <c:pt idx="61">
                  <c:v>1015.5480916030534</c:v>
                </c:pt>
                <c:pt idx="62">
                  <c:v>1076.9892583120206</c:v>
                </c:pt>
                <c:pt idx="63">
                  <c:v>1024.5176470588235</c:v>
                </c:pt>
                <c:pt idx="64">
                  <c:v>1371.9891063829784</c:v>
                </c:pt>
                <c:pt idx="65">
                  <c:v>1299.703465765004</c:v>
                </c:pt>
                <c:pt idx="66">
                  <c:v>851.51918505942319</c:v>
                </c:pt>
                <c:pt idx="67">
                  <c:v>1113.9645695364236</c:v>
                </c:pt>
                <c:pt idx="68">
                  <c:v>1166.7543888433142</c:v>
                </c:pt>
                <c:pt idx="69">
                  <c:v>1395.9088524590168</c:v>
                </c:pt>
                <c:pt idx="70">
                  <c:v>1782.350934199837</c:v>
                </c:pt>
                <c:pt idx="71">
                  <c:v>1373.0232558139535</c:v>
                </c:pt>
                <c:pt idx="72">
                  <c:v>1239.72192</c:v>
                </c:pt>
                <c:pt idx="73">
                  <c:v>1265.6964200477328</c:v>
                </c:pt>
                <c:pt idx="74">
                  <c:v>1504.3665071770331</c:v>
                </c:pt>
                <c:pt idx="75">
                  <c:v>1389.958293838863</c:v>
                </c:pt>
                <c:pt idx="76">
                  <c:v>1890.5874125874127</c:v>
                </c:pt>
                <c:pt idx="77">
                  <c:v>1582.1483320403411</c:v>
                </c:pt>
                <c:pt idx="78">
                  <c:v>1485.4704225352111</c:v>
                </c:pt>
                <c:pt idx="79">
                  <c:v>1499.7990697674429</c:v>
                </c:pt>
                <c:pt idx="80">
                  <c:v>1925.7152073732721</c:v>
                </c:pt>
                <c:pt idx="81">
                  <c:v>1727.7087022900764</c:v>
                </c:pt>
                <c:pt idx="82">
                  <c:v>1466.1904173106641</c:v>
                </c:pt>
                <c:pt idx="83">
                  <c:v>1455.4860854504245</c:v>
                </c:pt>
                <c:pt idx="84">
                  <c:v>1289.1902418896912</c:v>
                </c:pt>
                <c:pt idx="85">
                  <c:v>1163.0891952467791</c:v>
                </c:pt>
                <c:pt idx="86">
                  <c:v>1285.3245537943262</c:v>
                </c:pt>
                <c:pt idx="87">
                  <c:v>1197.5859863603714</c:v>
                </c:pt>
                <c:pt idx="88">
                  <c:v>1274.225340367952</c:v>
                </c:pt>
                <c:pt idx="89">
                  <c:v>1245.9797627336802</c:v>
                </c:pt>
                <c:pt idx="90">
                  <c:v>1455.5306241203248</c:v>
                </c:pt>
                <c:pt idx="91">
                  <c:v>1322.905135829651</c:v>
                </c:pt>
                <c:pt idx="92">
                  <c:v>1613.9429927660501</c:v>
                </c:pt>
                <c:pt idx="93">
                  <c:v>1251.1640201397388</c:v>
                </c:pt>
                <c:pt idx="94">
                  <c:v>1357.3533551016872</c:v>
                </c:pt>
                <c:pt idx="95">
                  <c:v>1184.7075595202489</c:v>
                </c:pt>
                <c:pt idx="96">
                  <c:v>1364.9118132011204</c:v>
                </c:pt>
                <c:pt idx="97">
                  <c:v>1275.8950467874574</c:v>
                </c:pt>
                <c:pt idx="98">
                  <c:v>1416.9441236133371</c:v>
                </c:pt>
                <c:pt idx="99">
                  <c:v>1484.6848053043157</c:v>
                </c:pt>
                <c:pt idx="100">
                  <c:v>1310.6889399275572</c:v>
                </c:pt>
                <c:pt idx="101">
                  <c:v>1014.1934156816633</c:v>
                </c:pt>
                <c:pt idx="102">
                  <c:v>1516.0778648725718</c:v>
                </c:pt>
                <c:pt idx="103">
                  <c:v>1229.6125920121724</c:v>
                </c:pt>
                <c:pt idx="104">
                  <c:v>1307.0734920938605</c:v>
                </c:pt>
                <c:pt idx="105">
                  <c:v>1684.1010139086432</c:v>
                </c:pt>
                <c:pt idx="106">
                  <c:v>955.94297352342141</c:v>
                </c:pt>
                <c:pt idx="107">
                  <c:v>1198.3211962069004</c:v>
                </c:pt>
                <c:pt idx="108">
                  <c:v>1244.2965931863728</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'Tab2'!$O$103:$O$211</c:f>
              <c:numCache>
                <c:formatCode>#,##0</c:formatCode>
                <c:ptCount val="109"/>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6365.8192283829994</c:v>
                </c:pt>
                <c:pt idx="108" formatCode="0">
                  <c:v>6317</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a:extLst>
            <a:ext uri="{FF2B5EF4-FFF2-40B4-BE49-F238E27FC236}">
              <a16:creationId xmlns:a16="http://schemas.microsoft.com/office/drawing/2014/main" id="{7AF421EB-8ECE-47FE-BDCA-461E2B695859}"/>
            </a:ext>
          </a:extLst>
        </xdr:cNvPr>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C8FC527-008A-46EF-BA3E-8ADBD74233F9}"/>
            </a:ext>
          </a:extLst>
        </xdr:cNvPr>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2018 </a:t>
          </a:r>
          <a:r>
            <a:rPr lang="nb-NO" sz="1000">
              <a:effectLst/>
              <a:latin typeface="Arial"/>
              <a:ea typeface="ＭＳ 明朝"/>
              <a:cs typeface="Times New Roman"/>
            </a:rPr>
            <a:t>(</a:t>
          </a:r>
          <a:r>
            <a:rPr lang="nb-NO" sz="1000">
              <a:solidFill>
                <a:sysClr val="windowText" lastClr="000000"/>
              </a:solidFill>
              <a:effectLst/>
              <a:latin typeface="Arial"/>
              <a:ea typeface="ＭＳ 明朝"/>
              <a:cs typeface="Times New Roman"/>
            </a:rPr>
            <a:t>30</a:t>
          </a:r>
          <a:r>
            <a:rPr lang="nb-NO" sz="1000">
              <a:effectLst/>
              <a:latin typeface="Arial"/>
              <a:ea typeface="ＭＳ 明朝"/>
              <a:cs typeface="Times New Roman"/>
            </a:rPr>
            <a:t>. mai 2018)</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B6AEE0E6-CA56-4657-8EAE-0BB4283FEB61}"/>
            </a:ext>
          </a:extLst>
        </xdr:cNvPr>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4868EA0A-3976-40C7-9AA5-08AD948DC7BE}"/>
            </a:ext>
          </a:extLst>
        </xdr:cNvPr>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A6EB9E8E-EAD1-4C00-8A3D-B8F79637A087}"/>
            </a:ext>
          </a:extLst>
        </xdr:cNvPr>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200" b="1" i="0">
              <a:solidFill>
                <a:schemeClr val="dk1"/>
              </a:solidFill>
              <a:effectLst/>
              <a:latin typeface="Times New Roman" panose="02020603050405020304" pitchFamily="18" charset="0"/>
              <a:ea typeface="+mn-ea"/>
              <a:cs typeface="Times New Roman" panose="02020603050405020304" pitchFamily="18" charset="0"/>
            </a:rPr>
            <a:t>1. </a:t>
          </a:r>
          <a:r>
            <a:rPr lang="nb-NO" sz="1100" b="1">
              <a:solidFill>
                <a:schemeClr val="dk1"/>
              </a:solidFill>
              <a:effectLst/>
              <a:latin typeface="+mn-lt"/>
              <a:ea typeface="+mn-ea"/>
              <a:cs typeface="+mn-cs"/>
            </a:rPr>
            <a:t>HOVEDTREKK – Mange vinterskader</a:t>
          </a:r>
          <a:endParaRPr lang="en-US" sz="1100">
            <a:solidFill>
              <a:schemeClr val="dk1"/>
            </a:solidFill>
            <a:effectLst/>
            <a:latin typeface="+mn-lt"/>
            <a:ea typeface="+mn-ea"/>
            <a:cs typeface="+mn-cs"/>
          </a:endParaRPr>
        </a:p>
        <a:p>
          <a:r>
            <a:rPr lang="nb-NO" sz="1100">
              <a:solidFill>
                <a:schemeClr val="dk1"/>
              </a:solidFill>
              <a:effectLst/>
              <a:latin typeface="+mn-lt"/>
              <a:ea typeface="+mn-ea"/>
              <a:cs typeface="+mn-cs"/>
            </a:rPr>
            <a:t>Erstatningene for landbasert forsikring totalt hittil i år ble på 10,6 milliarder kr, mot 10,4 milliarder i fjor til samme tid. Erstatninger på bygninger og innbo ble nesten 11 prosent høyere enn i fjor til samme tid; mye kan tilskrives frost og snøtyngde. Glatte veier ga mange motorvognskader, men konsekvensen var mindre; antall motorvognskader økte med 6 prosent, mens totale erstatninger ble redusert med nesten 2 prosent fra i fjor. </a:t>
          </a:r>
          <a:endParaRPr lang="en-US" sz="1100">
            <a:solidFill>
              <a:schemeClr val="dk1"/>
            </a:solidFill>
            <a:effectLst/>
            <a:latin typeface="+mn-lt"/>
            <a:ea typeface="+mn-ea"/>
            <a:cs typeface="+mn-cs"/>
          </a:endParaRPr>
        </a:p>
        <a:p>
          <a:pPr rtl="0" eaLnBrk="1" fontAlgn="auto" latinLnBrk="0" hangingPunct="1"/>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a:extLst>
            <a:ext uri="{FF2B5EF4-FFF2-40B4-BE49-F238E27FC236}">
              <a16:creationId xmlns:a16="http://schemas.microsoft.com/office/drawing/2014/main" id="{00000000-0008-0000-0100-0000ED0C0000}"/>
            </a:ext>
          </a:extLst>
        </xdr:cNvPr>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r>
            <a:rPr lang="en-US" sz="1100" b="1" i="0">
              <a:effectLst/>
              <a:latin typeface="Times New Roman" panose="02020603050405020304" pitchFamily="18" charset="0"/>
              <a:ea typeface="+mn-ea"/>
              <a:cs typeface="Times New Roman" panose="02020603050405020304" pitchFamily="18" charset="0"/>
            </a:rPr>
            <a:t>Motorvogn</a:t>
          </a:r>
          <a:r>
            <a:rPr lang="nb-NO" sz="1100" b="1">
              <a:effectLst/>
              <a:latin typeface="+mn-lt"/>
              <a:ea typeface="+mn-ea"/>
              <a:cs typeface="+mn-cs"/>
            </a:rPr>
            <a:t>– vekslende kjøreforhold </a:t>
          </a:r>
          <a:endParaRPr lang="en-US" sz="1100">
            <a:effectLst/>
            <a:latin typeface="+mn-lt"/>
            <a:ea typeface="+mn-ea"/>
            <a:cs typeface="+mn-cs"/>
          </a:endParaRPr>
        </a:p>
        <a:p>
          <a:r>
            <a:rPr lang="nb-NO" sz="1100">
              <a:effectLst/>
              <a:latin typeface="+mn-lt"/>
              <a:ea typeface="+mn-ea"/>
              <a:cs typeface="+mn-cs"/>
            </a:rPr>
            <a:t>I første kvartal i år økte antall skader fra 1.kvartal i fjor og størst økning var det på kasko. Mye av økningen kan tilskrives vinteren med vekslende kjøreforhold og glatte veier. 1.kvartal i år ble det meldt 84 500 kaskoskader mot 71 200 i fjor. Motorvognerstatningene økte på redning og kasko, mens de øvrige skadetypene stort sett ble redusert fra i fjor. Hittil i år utgjør kaskoskadene halvparten av de totale erstatningene på motorvogn. Glasskader har vanligvis økt mye, men nå i år er de redusert med 20 prosent i beløp og 15 prosent i antall. Erstatning etter glasskader hittil i år er på 341 mill. kr mot 424 mill.kr i fjor, og antallet er 11 000 færre enn i fjor. Det kan være noe forsinkelseseffekt av at påsken i fjor var i midten av april, mens den i år var i slutten av mars.     </a:t>
          </a:r>
          <a:endParaRPr lang="en-US" sz="110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a:effectLst/>
            <a:latin typeface="Times New Roman" panose="02020603050405020304" pitchFamily="18" charset="0"/>
            <a:cs typeface="Times New Roman" panose="02020603050405020304" pitchFamily="18" charset="0"/>
          </a:endParaRPr>
        </a:p>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1</xdr:col>
      <xdr:colOff>590550</xdr:colOff>
      <xdr:row>44</xdr:row>
      <xdr:rowOff>161913</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609600"/>
          <a:ext cx="2361879" cy="8025753"/>
        </a:xfrm>
        <a:prstGeom prst="rect">
          <a:avLst/>
        </a:prstGeom>
        <a:solidFill>
          <a:srgbClr val="FFFFFF"/>
        </a:solidFill>
        <a:ln w="9525">
          <a:noFill/>
          <a:miter lim="800000"/>
          <a:headEnd/>
          <a:tailEnd/>
        </a:ln>
      </xdr:spPr>
      <xdr:txBody>
        <a:bodyPr vertOverflow="clip" wrap="square" lIns="27432" tIns="27432" rIns="0" bIns="0" anchor="t" upright="1"/>
        <a:lstStyle/>
        <a:p>
          <a:r>
            <a:rPr lang="en-US" sz="1100" b="1" i="0">
              <a:latin typeface="Times New Roman" pitchFamily="18" charset="0"/>
              <a:ea typeface="+mn-ea"/>
              <a:cs typeface="Times New Roman" pitchFamily="18" charset="0"/>
            </a:rPr>
            <a:t>Brann-kombinert privatmarkedet</a:t>
          </a:r>
          <a:r>
            <a:rPr lang="nb-NO" sz="1100" b="1">
              <a:effectLst/>
              <a:latin typeface="+mn-lt"/>
              <a:ea typeface="+mn-ea"/>
              <a:cs typeface="+mn-cs"/>
            </a:rPr>
            <a:t>– frost og snø </a:t>
          </a:r>
          <a:endParaRPr lang="en-US" sz="1100">
            <a:effectLst/>
            <a:latin typeface="+mn-lt"/>
            <a:ea typeface="+mn-ea"/>
            <a:cs typeface="+mn-cs"/>
          </a:endParaRPr>
        </a:p>
        <a:p>
          <a:r>
            <a:rPr lang="nb-NO" sz="1100">
              <a:effectLst/>
              <a:latin typeface="+mn-lt"/>
              <a:ea typeface="+mn-ea"/>
              <a:cs typeface="+mn-cs"/>
            </a:rPr>
            <a:t>Totalt ble det erstattet skader på private bygninger og innbo hittil i år med 2,2 milliarder kr, noe som er 14 prosent økning fra i fjor. Størst erstatningsøkning er det på vann og kasko. Kaskoskader inneholder blant annet takskader etter snøtyngde. Erstatning på vannskader ble på 761 mill.kr og økte med 24 prosent fra i fjor. Ikke siden første kvartal 2010 har vannskadene vært større; men da var det nesten 1,1 milliard kr i første kvartal. I stor grad skyldes også årets vannskader frosten. </a:t>
          </a:r>
          <a:endParaRPr lang="en-US" sz="1100">
            <a:effectLst/>
            <a:latin typeface="+mn-lt"/>
            <a:ea typeface="+mn-ea"/>
            <a:cs typeface="+mn-cs"/>
          </a:endParaRPr>
        </a:p>
        <a:p>
          <a:pPr rtl="0"/>
          <a:endParaRPr lang="en-US" sz="1100" b="1" i="0">
            <a:latin typeface="Times New Roman" pitchFamily="18" charset="0"/>
            <a:ea typeface="+mn-ea"/>
            <a:cs typeface="Times New Roman" pitchFamily="18" charset="0"/>
          </a:endParaRPr>
        </a:p>
        <a:p>
          <a:pPr rtl="0"/>
          <a:endParaRPr lang="en-US" sz="1100" b="1" i="0">
            <a:latin typeface="Times New Roman" pitchFamily="18" charset="0"/>
            <a:ea typeface="+mn-ea"/>
            <a:cs typeface="Times New Roman" pitchFamily="18" charset="0"/>
          </a:endParaRPr>
        </a:p>
        <a:p>
          <a:r>
            <a:rPr lang="nb-NO" sz="1100" b="1" i="0">
              <a:latin typeface="Times New Roman" pitchFamily="18" charset="0"/>
              <a:ea typeface="+mn-ea"/>
              <a:cs typeface="Times New Roman" pitchFamily="18" charset="0"/>
            </a:rPr>
            <a:t>Brann-kombinert næring</a:t>
          </a:r>
          <a:r>
            <a:rPr lang="nb-NO" sz="1100" b="1">
              <a:effectLst/>
              <a:latin typeface="+mn-lt"/>
              <a:ea typeface="+mn-ea"/>
              <a:cs typeface="+mn-cs"/>
            </a:rPr>
            <a:t>– takskader etter mye snø</a:t>
          </a:r>
          <a:endParaRPr lang="en-US" sz="1100">
            <a:effectLst/>
            <a:latin typeface="+mn-lt"/>
            <a:ea typeface="+mn-ea"/>
            <a:cs typeface="+mn-cs"/>
          </a:endParaRPr>
        </a:p>
        <a:p>
          <a:r>
            <a:rPr lang="nb-NO" sz="1100">
              <a:effectLst/>
              <a:latin typeface="+mn-lt"/>
              <a:ea typeface="+mn-ea"/>
              <a:cs typeface="+mn-cs"/>
            </a:rPr>
            <a:t>På næringsrelaterte bransjer økte totale erstatninger med nesten 7 prosent fra i fjor og mesteparten av økningen gjelder kaskoskader. Totale erstatninger på næringsbygg/-innhold (landbruk er inkludert) ble hittil i år er på 1,55 milliarder kr mot 1,45 milliarder i fjor. I fjor var det et par større brannskader, mens det i år er snøtyngdeskader som har økt og disse inngår i kasko. Erstatning etter brann ble 9 prosent lavere enn i fjor, erstatning etter vannskader ble 1 prosent lavere enn i fjor. Kaskoskadene derimot økte fra 143 mill.kr i fjor til 392 mill.kr i år. </a:t>
          </a:r>
          <a:endParaRPr lang="nb-NO" sz="1100" b="1" i="0">
            <a:latin typeface="Times New Roman" pitchFamily="18" charset="0"/>
            <a:ea typeface="+mn-ea"/>
            <a:cs typeface="Times New Roman" pitchFamily="18" charset="0"/>
          </a:endParaRP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400050</xdr:colOff>
      <xdr:row>4</xdr:row>
      <xdr:rowOff>59851</xdr:rowOff>
    </xdr:from>
    <xdr:to>
      <xdr:col>6</xdr:col>
      <xdr:colOff>395305</xdr:colOff>
      <xdr:row>44</xdr:row>
      <xdr:rowOff>161925</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990850" y="608491"/>
          <a:ext cx="2525095" cy="8026874"/>
        </a:xfrm>
        <a:prstGeom prst="rect">
          <a:avLst/>
        </a:prstGeom>
        <a:solidFill>
          <a:srgbClr val="FFFFFF"/>
        </a:solidFill>
        <a:ln w="9525">
          <a:noFill/>
          <a:miter lim="800000"/>
          <a:headEnd/>
          <a:tailEnd/>
        </a:ln>
      </xdr:spPr>
      <xdr:txBody>
        <a:bodyPr vertOverflow="clip" wrap="square" lIns="27432" tIns="27432" rIns="0" bIns="0" anchor="t" upright="1"/>
        <a:lstStyle/>
        <a:p>
          <a:r>
            <a:rPr lang="en-US" sz="1100" b="1" i="0">
              <a:latin typeface="Times New Roman" pitchFamily="18" charset="0"/>
              <a:ea typeface="+mn-ea"/>
              <a:cs typeface="Times New Roman" pitchFamily="18" charset="0"/>
            </a:rPr>
            <a:t>Reiseforsikring</a:t>
          </a:r>
          <a:r>
            <a:rPr lang="nb-NO" sz="1100" b="1">
              <a:effectLst/>
              <a:latin typeface="+mn-lt"/>
              <a:ea typeface="+mn-ea"/>
              <a:cs typeface="+mn-cs"/>
            </a:rPr>
            <a:t>– færre skader og lavere erstatning - mindre utenlands reiseaktivitet?</a:t>
          </a:r>
          <a:endParaRPr lang="en-US" sz="1100">
            <a:effectLst/>
            <a:latin typeface="+mn-lt"/>
            <a:ea typeface="+mn-ea"/>
            <a:cs typeface="+mn-cs"/>
          </a:endParaRPr>
        </a:p>
        <a:p>
          <a:r>
            <a:rPr lang="nb-NO" sz="1100">
              <a:effectLst/>
              <a:latin typeface="+mn-lt"/>
              <a:ea typeface="+mn-ea"/>
              <a:cs typeface="+mn-cs"/>
            </a:rPr>
            <a:t>I første kvartal i år er det færre reiseskader og lavere erstatningsbeløp enn samme periode i fjor. Totalt erstatningsbeløp hittil i år er på 567 mill. kr mot 583 mill. kr i fjor. Antall reiseskader er redusert med 8 prosent fra i fjor til i år. Noe av reduksjonen kan skyldes påsken siden mesteparten av påsken i år var i slutten av mars, mens den i fjor var i midten av april.  </a:t>
          </a:r>
          <a:endParaRPr lang="en-US" sz="1100" b="1" i="0">
            <a:latin typeface="Times New Roman" pitchFamily="18" charset="0"/>
            <a:ea typeface="+mn-ea"/>
            <a:cs typeface="Times New Roman" pitchFamily="18" charset="0"/>
          </a:endParaRPr>
        </a:p>
        <a:p>
          <a:pPr rtl="0"/>
          <a:endParaRPr lang="nb-NO" sz="1100">
            <a:latin typeface="Times New Roman" pitchFamily="18" charset="0"/>
            <a:ea typeface="+mn-ea"/>
            <a:cs typeface="Times New Roman" pitchFamily="18" charset="0"/>
          </a:endParaRPr>
        </a:p>
        <a:p>
          <a:r>
            <a:rPr lang="nb-NO" sz="1100" b="1" i="0" baseline="0">
              <a:latin typeface="Times New Roman" pitchFamily="18" charset="0"/>
              <a:ea typeface="+mn-ea"/>
              <a:cs typeface="Times New Roman" pitchFamily="18" charset="0"/>
            </a:rPr>
            <a:t>Fritidsbåtforsikring</a:t>
          </a:r>
          <a:r>
            <a:rPr lang="nb-NO" sz="1100" b="1">
              <a:effectLst/>
              <a:latin typeface="+mn-lt"/>
              <a:ea typeface="+mn-ea"/>
              <a:cs typeface="+mn-cs"/>
            </a:rPr>
            <a:t>– lavsesong og stormfritt</a:t>
          </a:r>
          <a:endParaRPr lang="en-US" sz="1100">
            <a:effectLst/>
            <a:latin typeface="+mn-lt"/>
            <a:ea typeface="+mn-ea"/>
            <a:cs typeface="+mn-cs"/>
          </a:endParaRPr>
        </a:p>
        <a:p>
          <a:r>
            <a:rPr lang="nb-NO" sz="1100">
              <a:effectLst/>
              <a:latin typeface="+mn-lt"/>
              <a:ea typeface="+mn-ea"/>
              <a:cs typeface="+mn-cs"/>
            </a:rPr>
            <a:t>Erstatningene i første kvartal i år er på 52 mill. kr som er 5 prosent lavere enn i fjor og antall meldte skader er redusert med nesten 7 prosent. Også her spiller den strenge vinteren i år inn, samt noe «påskeeffekt».</a:t>
          </a:r>
          <a:endParaRPr lang="en-US" sz="1100">
            <a:effectLst/>
            <a:latin typeface="+mn-lt"/>
            <a:ea typeface="+mn-ea"/>
            <a:cs typeface="+mn-cs"/>
          </a:endParaRPr>
        </a:p>
        <a:p>
          <a:pPr rtl="0"/>
          <a:endParaRPr lang="nb-NO" sz="1100" b="1" i="0" baseline="0">
            <a:latin typeface="Times New Roman" pitchFamily="18" charset="0"/>
            <a:ea typeface="+mn-ea"/>
            <a:cs typeface="Times New Roman" pitchFamily="18" charset="0"/>
          </a:endParaRPr>
        </a:p>
        <a:p>
          <a:pPr rtl="0"/>
          <a:endParaRPr lang="nb-NO" sz="1100" b="1"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Insr (tidl. Vardia)</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13</xdr:col>
      <xdr:colOff>635000</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804275" y="574675"/>
          <a:ext cx="2244725" cy="941387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7"/>
  <sheetViews>
    <sheetView showGridLines="0" showRowColHeaders="0" tabSelected="1" zoomScaleNormal="100" zoomScaleSheetLayoutView="30" workbookViewId="0"/>
  </sheetViews>
  <sheetFormatPr defaultColWidth="11.44140625" defaultRowHeight="13.2" x14ac:dyDescent="0.25"/>
  <cols>
    <col min="1" max="1" width="16.33203125" style="100" customWidth="1"/>
    <col min="2" max="4" width="11.44140625" style="100"/>
    <col min="5" max="5" width="14.109375" style="100" bestFit="1" customWidth="1"/>
    <col min="6" max="7" width="11.44140625" style="100"/>
    <col min="8" max="8" width="13.44140625" style="100" customWidth="1"/>
    <col min="9" max="9" width="11.44140625" style="100"/>
    <col min="10" max="10" width="13.44140625" style="100" bestFit="1" customWidth="1"/>
    <col min="11" max="256" width="11.44140625" style="100"/>
    <col min="257" max="257" width="16.33203125" style="100" customWidth="1"/>
    <col min="258" max="260" width="11.44140625" style="100"/>
    <col min="261" max="261" width="14.109375" style="100" bestFit="1" customWidth="1"/>
    <col min="262" max="263" width="11.44140625" style="100"/>
    <col min="264" max="264" width="13.44140625" style="100" customWidth="1"/>
    <col min="265" max="265" width="11.44140625" style="100"/>
    <col min="266" max="266" width="13.44140625" style="100" bestFit="1" customWidth="1"/>
    <col min="267" max="512" width="11.44140625" style="100"/>
    <col min="513" max="513" width="16.33203125" style="100" customWidth="1"/>
    <col min="514" max="516" width="11.44140625" style="100"/>
    <col min="517" max="517" width="14.109375" style="100" bestFit="1" customWidth="1"/>
    <col min="518" max="519" width="11.44140625" style="100"/>
    <col min="520" max="520" width="13.44140625" style="100" customWidth="1"/>
    <col min="521" max="521" width="11.44140625" style="100"/>
    <col min="522" max="522" width="13.44140625" style="100" bestFit="1" customWidth="1"/>
    <col min="523" max="768" width="11.44140625" style="100"/>
    <col min="769" max="769" width="16.33203125" style="100" customWidth="1"/>
    <col min="770" max="772" width="11.44140625" style="100"/>
    <col min="773" max="773" width="14.109375" style="100" bestFit="1" customWidth="1"/>
    <col min="774" max="775" width="11.44140625" style="100"/>
    <col min="776" max="776" width="13.44140625" style="100" customWidth="1"/>
    <col min="777" max="777" width="11.44140625" style="100"/>
    <col min="778" max="778" width="13.44140625" style="100" bestFit="1" customWidth="1"/>
    <col min="779" max="1024" width="11.44140625" style="100"/>
    <col min="1025" max="1025" width="16.33203125" style="100" customWidth="1"/>
    <col min="1026" max="1028" width="11.44140625" style="100"/>
    <col min="1029" max="1029" width="14.109375" style="100" bestFit="1" customWidth="1"/>
    <col min="1030" max="1031" width="11.44140625" style="100"/>
    <col min="1032" max="1032" width="13.44140625" style="100" customWidth="1"/>
    <col min="1033" max="1033" width="11.44140625" style="100"/>
    <col min="1034" max="1034" width="13.44140625" style="100" bestFit="1" customWidth="1"/>
    <col min="1035" max="1280" width="11.44140625" style="100"/>
    <col min="1281" max="1281" width="16.33203125" style="100" customWidth="1"/>
    <col min="1282" max="1284" width="11.44140625" style="100"/>
    <col min="1285" max="1285" width="14.109375" style="100" bestFit="1" customWidth="1"/>
    <col min="1286" max="1287" width="11.44140625" style="100"/>
    <col min="1288" max="1288" width="13.44140625" style="100" customWidth="1"/>
    <col min="1289" max="1289" width="11.44140625" style="100"/>
    <col min="1290" max="1290" width="13.44140625" style="100" bestFit="1" customWidth="1"/>
    <col min="1291" max="1536" width="11.44140625" style="100"/>
    <col min="1537" max="1537" width="16.33203125" style="100" customWidth="1"/>
    <col min="1538" max="1540" width="11.44140625" style="100"/>
    <col min="1541" max="1541" width="14.109375" style="100" bestFit="1" customWidth="1"/>
    <col min="1542" max="1543" width="11.44140625" style="100"/>
    <col min="1544" max="1544" width="13.44140625" style="100" customWidth="1"/>
    <col min="1545" max="1545" width="11.44140625" style="100"/>
    <col min="1546" max="1546" width="13.44140625" style="100" bestFit="1" customWidth="1"/>
    <col min="1547" max="1792" width="11.44140625" style="100"/>
    <col min="1793" max="1793" width="16.33203125" style="100" customWidth="1"/>
    <col min="1794" max="1796" width="11.44140625" style="100"/>
    <col min="1797" max="1797" width="14.109375" style="100" bestFit="1" customWidth="1"/>
    <col min="1798" max="1799" width="11.44140625" style="100"/>
    <col min="1800" max="1800" width="13.44140625" style="100" customWidth="1"/>
    <col min="1801" max="1801" width="11.44140625" style="100"/>
    <col min="1802" max="1802" width="13.44140625" style="100" bestFit="1" customWidth="1"/>
    <col min="1803" max="2048" width="11.44140625" style="100"/>
    <col min="2049" max="2049" width="16.33203125" style="100" customWidth="1"/>
    <col min="2050" max="2052" width="11.44140625" style="100"/>
    <col min="2053" max="2053" width="14.109375" style="100" bestFit="1" customWidth="1"/>
    <col min="2054" max="2055" width="11.44140625" style="100"/>
    <col min="2056" max="2056" width="13.44140625" style="100" customWidth="1"/>
    <col min="2057" max="2057" width="11.44140625" style="100"/>
    <col min="2058" max="2058" width="13.44140625" style="100" bestFit="1" customWidth="1"/>
    <col min="2059" max="2304" width="11.44140625" style="100"/>
    <col min="2305" max="2305" width="16.33203125" style="100" customWidth="1"/>
    <col min="2306" max="2308" width="11.44140625" style="100"/>
    <col min="2309" max="2309" width="14.109375" style="100" bestFit="1" customWidth="1"/>
    <col min="2310" max="2311" width="11.44140625" style="100"/>
    <col min="2312" max="2312" width="13.44140625" style="100" customWidth="1"/>
    <col min="2313" max="2313" width="11.44140625" style="100"/>
    <col min="2314" max="2314" width="13.44140625" style="100" bestFit="1" customWidth="1"/>
    <col min="2315" max="2560" width="11.44140625" style="100"/>
    <col min="2561" max="2561" width="16.33203125" style="100" customWidth="1"/>
    <col min="2562" max="2564" width="11.44140625" style="100"/>
    <col min="2565" max="2565" width="14.109375" style="100" bestFit="1" customWidth="1"/>
    <col min="2566" max="2567" width="11.44140625" style="100"/>
    <col min="2568" max="2568" width="13.44140625" style="100" customWidth="1"/>
    <col min="2569" max="2569" width="11.44140625" style="100"/>
    <col min="2570" max="2570" width="13.44140625" style="100" bestFit="1" customWidth="1"/>
    <col min="2571" max="2816" width="11.44140625" style="100"/>
    <col min="2817" max="2817" width="16.33203125" style="100" customWidth="1"/>
    <col min="2818" max="2820" width="11.44140625" style="100"/>
    <col min="2821" max="2821" width="14.109375" style="100" bestFit="1" customWidth="1"/>
    <col min="2822" max="2823" width="11.44140625" style="100"/>
    <col min="2824" max="2824" width="13.44140625" style="100" customWidth="1"/>
    <col min="2825" max="2825" width="11.44140625" style="100"/>
    <col min="2826" max="2826" width="13.44140625" style="100" bestFit="1" customWidth="1"/>
    <col min="2827" max="3072" width="11.44140625" style="100"/>
    <col min="3073" max="3073" width="16.33203125" style="100" customWidth="1"/>
    <col min="3074" max="3076" width="11.44140625" style="100"/>
    <col min="3077" max="3077" width="14.109375" style="100" bestFit="1" customWidth="1"/>
    <col min="3078" max="3079" width="11.44140625" style="100"/>
    <col min="3080" max="3080" width="13.44140625" style="100" customWidth="1"/>
    <col min="3081" max="3081" width="11.44140625" style="100"/>
    <col min="3082" max="3082" width="13.44140625" style="100" bestFit="1" customWidth="1"/>
    <col min="3083" max="3328" width="11.44140625" style="100"/>
    <col min="3329" max="3329" width="16.33203125" style="100" customWidth="1"/>
    <col min="3330" max="3332" width="11.44140625" style="100"/>
    <col min="3333" max="3333" width="14.109375" style="100" bestFit="1" customWidth="1"/>
    <col min="3334" max="3335" width="11.44140625" style="100"/>
    <col min="3336" max="3336" width="13.44140625" style="100" customWidth="1"/>
    <col min="3337" max="3337" width="11.44140625" style="100"/>
    <col min="3338" max="3338" width="13.44140625" style="100" bestFit="1" customWidth="1"/>
    <col min="3339" max="3584" width="11.44140625" style="100"/>
    <col min="3585" max="3585" width="16.33203125" style="100" customWidth="1"/>
    <col min="3586" max="3588" width="11.44140625" style="100"/>
    <col min="3589" max="3589" width="14.109375" style="100" bestFit="1" customWidth="1"/>
    <col min="3590" max="3591" width="11.44140625" style="100"/>
    <col min="3592" max="3592" width="13.44140625" style="100" customWidth="1"/>
    <col min="3593" max="3593" width="11.44140625" style="100"/>
    <col min="3594" max="3594" width="13.44140625" style="100" bestFit="1" customWidth="1"/>
    <col min="3595" max="3840" width="11.44140625" style="100"/>
    <col min="3841" max="3841" width="16.33203125" style="100" customWidth="1"/>
    <col min="3842" max="3844" width="11.44140625" style="100"/>
    <col min="3845" max="3845" width="14.109375" style="100" bestFit="1" customWidth="1"/>
    <col min="3846" max="3847" width="11.44140625" style="100"/>
    <col min="3848" max="3848" width="13.44140625" style="100" customWidth="1"/>
    <col min="3849" max="3849" width="11.44140625" style="100"/>
    <col min="3850" max="3850" width="13.44140625" style="100" bestFit="1" customWidth="1"/>
    <col min="3851" max="4096" width="11.44140625" style="100"/>
    <col min="4097" max="4097" width="16.33203125" style="100" customWidth="1"/>
    <col min="4098" max="4100" width="11.44140625" style="100"/>
    <col min="4101" max="4101" width="14.109375" style="100" bestFit="1" customWidth="1"/>
    <col min="4102" max="4103" width="11.44140625" style="100"/>
    <col min="4104" max="4104" width="13.44140625" style="100" customWidth="1"/>
    <col min="4105" max="4105" width="11.44140625" style="100"/>
    <col min="4106" max="4106" width="13.44140625" style="100" bestFit="1" customWidth="1"/>
    <col min="4107" max="4352" width="11.44140625" style="100"/>
    <col min="4353" max="4353" width="16.33203125" style="100" customWidth="1"/>
    <col min="4354" max="4356" width="11.44140625" style="100"/>
    <col min="4357" max="4357" width="14.109375" style="100" bestFit="1" customWidth="1"/>
    <col min="4358" max="4359" width="11.44140625" style="100"/>
    <col min="4360" max="4360" width="13.44140625" style="100" customWidth="1"/>
    <col min="4361" max="4361" width="11.44140625" style="100"/>
    <col min="4362" max="4362" width="13.44140625" style="100" bestFit="1" customWidth="1"/>
    <col min="4363" max="4608" width="11.44140625" style="100"/>
    <col min="4609" max="4609" width="16.33203125" style="100" customWidth="1"/>
    <col min="4610" max="4612" width="11.44140625" style="100"/>
    <col min="4613" max="4613" width="14.109375" style="100" bestFit="1" customWidth="1"/>
    <col min="4614" max="4615" width="11.44140625" style="100"/>
    <col min="4616" max="4616" width="13.44140625" style="100" customWidth="1"/>
    <col min="4617" max="4617" width="11.44140625" style="100"/>
    <col min="4618" max="4618" width="13.44140625" style="100" bestFit="1" customWidth="1"/>
    <col min="4619" max="4864" width="11.44140625" style="100"/>
    <col min="4865" max="4865" width="16.33203125" style="100" customWidth="1"/>
    <col min="4866" max="4868" width="11.44140625" style="100"/>
    <col min="4869" max="4869" width="14.109375" style="100" bestFit="1" customWidth="1"/>
    <col min="4870" max="4871" width="11.44140625" style="100"/>
    <col min="4872" max="4872" width="13.44140625" style="100" customWidth="1"/>
    <col min="4873" max="4873" width="11.44140625" style="100"/>
    <col min="4874" max="4874" width="13.44140625" style="100" bestFit="1" customWidth="1"/>
    <col min="4875" max="5120" width="11.44140625" style="100"/>
    <col min="5121" max="5121" width="16.33203125" style="100" customWidth="1"/>
    <col min="5122" max="5124" width="11.44140625" style="100"/>
    <col min="5125" max="5125" width="14.109375" style="100" bestFit="1" customWidth="1"/>
    <col min="5126" max="5127" width="11.44140625" style="100"/>
    <col min="5128" max="5128" width="13.44140625" style="100" customWidth="1"/>
    <col min="5129" max="5129" width="11.44140625" style="100"/>
    <col min="5130" max="5130" width="13.44140625" style="100" bestFit="1" customWidth="1"/>
    <col min="5131" max="5376" width="11.44140625" style="100"/>
    <col min="5377" max="5377" width="16.33203125" style="100" customWidth="1"/>
    <col min="5378" max="5380" width="11.44140625" style="100"/>
    <col min="5381" max="5381" width="14.109375" style="100" bestFit="1" customWidth="1"/>
    <col min="5382" max="5383" width="11.44140625" style="100"/>
    <col min="5384" max="5384" width="13.44140625" style="100" customWidth="1"/>
    <col min="5385" max="5385" width="11.44140625" style="100"/>
    <col min="5386" max="5386" width="13.44140625" style="100" bestFit="1" customWidth="1"/>
    <col min="5387" max="5632" width="11.44140625" style="100"/>
    <col min="5633" max="5633" width="16.33203125" style="100" customWidth="1"/>
    <col min="5634" max="5636" width="11.44140625" style="100"/>
    <col min="5637" max="5637" width="14.109375" style="100" bestFit="1" customWidth="1"/>
    <col min="5638" max="5639" width="11.44140625" style="100"/>
    <col min="5640" max="5640" width="13.44140625" style="100" customWidth="1"/>
    <col min="5641" max="5641" width="11.44140625" style="100"/>
    <col min="5642" max="5642" width="13.44140625" style="100" bestFit="1" customWidth="1"/>
    <col min="5643" max="5888" width="11.44140625" style="100"/>
    <col min="5889" max="5889" width="16.33203125" style="100" customWidth="1"/>
    <col min="5890" max="5892" width="11.44140625" style="100"/>
    <col min="5893" max="5893" width="14.109375" style="100" bestFit="1" customWidth="1"/>
    <col min="5894" max="5895" width="11.44140625" style="100"/>
    <col min="5896" max="5896" width="13.44140625" style="100" customWidth="1"/>
    <col min="5897" max="5897" width="11.44140625" style="100"/>
    <col min="5898" max="5898" width="13.44140625" style="100" bestFit="1" customWidth="1"/>
    <col min="5899" max="6144" width="11.44140625" style="100"/>
    <col min="6145" max="6145" width="16.33203125" style="100" customWidth="1"/>
    <col min="6146" max="6148" width="11.44140625" style="100"/>
    <col min="6149" max="6149" width="14.109375" style="100" bestFit="1" customWidth="1"/>
    <col min="6150" max="6151" width="11.44140625" style="100"/>
    <col min="6152" max="6152" width="13.44140625" style="100" customWidth="1"/>
    <col min="6153" max="6153" width="11.44140625" style="100"/>
    <col min="6154" max="6154" width="13.44140625" style="100" bestFit="1" customWidth="1"/>
    <col min="6155" max="6400" width="11.44140625" style="100"/>
    <col min="6401" max="6401" width="16.33203125" style="100" customWidth="1"/>
    <col min="6402" max="6404" width="11.44140625" style="100"/>
    <col min="6405" max="6405" width="14.109375" style="100" bestFit="1" customWidth="1"/>
    <col min="6406" max="6407" width="11.44140625" style="100"/>
    <col min="6408" max="6408" width="13.44140625" style="100" customWidth="1"/>
    <col min="6409" max="6409" width="11.44140625" style="100"/>
    <col min="6410" max="6410" width="13.44140625" style="100" bestFit="1" customWidth="1"/>
    <col min="6411" max="6656" width="11.44140625" style="100"/>
    <col min="6657" max="6657" width="16.33203125" style="100" customWidth="1"/>
    <col min="6658" max="6660" width="11.44140625" style="100"/>
    <col min="6661" max="6661" width="14.109375" style="100" bestFit="1" customWidth="1"/>
    <col min="6662" max="6663" width="11.44140625" style="100"/>
    <col min="6664" max="6664" width="13.44140625" style="100" customWidth="1"/>
    <col min="6665" max="6665" width="11.44140625" style="100"/>
    <col min="6666" max="6666" width="13.44140625" style="100" bestFit="1" customWidth="1"/>
    <col min="6667" max="6912" width="11.44140625" style="100"/>
    <col min="6913" max="6913" width="16.33203125" style="100" customWidth="1"/>
    <col min="6914" max="6916" width="11.44140625" style="100"/>
    <col min="6917" max="6917" width="14.109375" style="100" bestFit="1" customWidth="1"/>
    <col min="6918" max="6919" width="11.44140625" style="100"/>
    <col min="6920" max="6920" width="13.44140625" style="100" customWidth="1"/>
    <col min="6921" max="6921" width="11.44140625" style="100"/>
    <col min="6922" max="6922" width="13.44140625" style="100" bestFit="1" customWidth="1"/>
    <col min="6923" max="7168" width="11.44140625" style="100"/>
    <col min="7169" max="7169" width="16.33203125" style="100" customWidth="1"/>
    <col min="7170" max="7172" width="11.44140625" style="100"/>
    <col min="7173" max="7173" width="14.109375" style="100" bestFit="1" customWidth="1"/>
    <col min="7174" max="7175" width="11.44140625" style="100"/>
    <col min="7176" max="7176" width="13.44140625" style="100" customWidth="1"/>
    <col min="7177" max="7177" width="11.44140625" style="100"/>
    <col min="7178" max="7178" width="13.44140625" style="100" bestFit="1" customWidth="1"/>
    <col min="7179" max="7424" width="11.44140625" style="100"/>
    <col min="7425" max="7425" width="16.33203125" style="100" customWidth="1"/>
    <col min="7426" max="7428" width="11.44140625" style="100"/>
    <col min="7429" max="7429" width="14.109375" style="100" bestFit="1" customWidth="1"/>
    <col min="7430" max="7431" width="11.44140625" style="100"/>
    <col min="7432" max="7432" width="13.44140625" style="100" customWidth="1"/>
    <col min="7433" max="7433" width="11.44140625" style="100"/>
    <col min="7434" max="7434" width="13.44140625" style="100" bestFit="1" customWidth="1"/>
    <col min="7435" max="7680" width="11.44140625" style="100"/>
    <col min="7681" max="7681" width="16.33203125" style="100" customWidth="1"/>
    <col min="7682" max="7684" width="11.44140625" style="100"/>
    <col min="7685" max="7685" width="14.109375" style="100" bestFit="1" customWidth="1"/>
    <col min="7686" max="7687" width="11.44140625" style="100"/>
    <col min="7688" max="7688" width="13.44140625" style="100" customWidth="1"/>
    <col min="7689" max="7689" width="11.44140625" style="100"/>
    <col min="7690" max="7690" width="13.44140625" style="100" bestFit="1" customWidth="1"/>
    <col min="7691" max="7936" width="11.44140625" style="100"/>
    <col min="7937" max="7937" width="16.33203125" style="100" customWidth="1"/>
    <col min="7938" max="7940" width="11.44140625" style="100"/>
    <col min="7941" max="7941" width="14.109375" style="100" bestFit="1" customWidth="1"/>
    <col min="7942" max="7943" width="11.44140625" style="100"/>
    <col min="7944" max="7944" width="13.44140625" style="100" customWidth="1"/>
    <col min="7945" max="7945" width="11.44140625" style="100"/>
    <col min="7946" max="7946" width="13.44140625" style="100" bestFit="1" customWidth="1"/>
    <col min="7947" max="8192" width="11.44140625" style="100"/>
    <col min="8193" max="8193" width="16.33203125" style="100" customWidth="1"/>
    <col min="8194" max="8196" width="11.44140625" style="100"/>
    <col min="8197" max="8197" width="14.109375" style="100" bestFit="1" customWidth="1"/>
    <col min="8198" max="8199" width="11.44140625" style="100"/>
    <col min="8200" max="8200" width="13.44140625" style="100" customWidth="1"/>
    <col min="8201" max="8201" width="11.44140625" style="100"/>
    <col min="8202" max="8202" width="13.44140625" style="100" bestFit="1" customWidth="1"/>
    <col min="8203" max="8448" width="11.44140625" style="100"/>
    <col min="8449" max="8449" width="16.33203125" style="100" customWidth="1"/>
    <col min="8450" max="8452" width="11.44140625" style="100"/>
    <col min="8453" max="8453" width="14.109375" style="100" bestFit="1" customWidth="1"/>
    <col min="8454" max="8455" width="11.44140625" style="100"/>
    <col min="8456" max="8456" width="13.44140625" style="100" customWidth="1"/>
    <col min="8457" max="8457" width="11.44140625" style="100"/>
    <col min="8458" max="8458" width="13.44140625" style="100" bestFit="1" customWidth="1"/>
    <col min="8459" max="8704" width="11.44140625" style="100"/>
    <col min="8705" max="8705" width="16.33203125" style="100" customWidth="1"/>
    <col min="8706" max="8708" width="11.44140625" style="100"/>
    <col min="8709" max="8709" width="14.109375" style="100" bestFit="1" customWidth="1"/>
    <col min="8710" max="8711" width="11.44140625" style="100"/>
    <col min="8712" max="8712" width="13.44140625" style="100" customWidth="1"/>
    <col min="8713" max="8713" width="11.44140625" style="100"/>
    <col min="8714" max="8714" width="13.44140625" style="100" bestFit="1" customWidth="1"/>
    <col min="8715" max="8960" width="11.44140625" style="100"/>
    <col min="8961" max="8961" width="16.33203125" style="100" customWidth="1"/>
    <col min="8962" max="8964" width="11.44140625" style="100"/>
    <col min="8965" max="8965" width="14.109375" style="100" bestFit="1" customWidth="1"/>
    <col min="8966" max="8967" width="11.44140625" style="100"/>
    <col min="8968" max="8968" width="13.44140625" style="100" customWidth="1"/>
    <col min="8969" max="8969" width="11.44140625" style="100"/>
    <col min="8970" max="8970" width="13.44140625" style="100" bestFit="1" customWidth="1"/>
    <col min="8971" max="9216" width="11.44140625" style="100"/>
    <col min="9217" max="9217" width="16.33203125" style="100" customWidth="1"/>
    <col min="9218" max="9220" width="11.44140625" style="100"/>
    <col min="9221" max="9221" width="14.109375" style="100" bestFit="1" customWidth="1"/>
    <col min="9222" max="9223" width="11.44140625" style="100"/>
    <col min="9224" max="9224" width="13.44140625" style="100" customWidth="1"/>
    <col min="9225" max="9225" width="11.44140625" style="100"/>
    <col min="9226" max="9226" width="13.44140625" style="100" bestFit="1" customWidth="1"/>
    <col min="9227" max="9472" width="11.44140625" style="100"/>
    <col min="9473" max="9473" width="16.33203125" style="100" customWidth="1"/>
    <col min="9474" max="9476" width="11.44140625" style="100"/>
    <col min="9477" max="9477" width="14.109375" style="100" bestFit="1" customWidth="1"/>
    <col min="9478" max="9479" width="11.44140625" style="100"/>
    <col min="9480" max="9480" width="13.44140625" style="100" customWidth="1"/>
    <col min="9481" max="9481" width="11.44140625" style="100"/>
    <col min="9482" max="9482" width="13.44140625" style="100" bestFit="1" customWidth="1"/>
    <col min="9483" max="9728" width="11.44140625" style="100"/>
    <col min="9729" max="9729" width="16.33203125" style="100" customWidth="1"/>
    <col min="9730" max="9732" width="11.44140625" style="100"/>
    <col min="9733" max="9733" width="14.109375" style="100" bestFit="1" customWidth="1"/>
    <col min="9734" max="9735" width="11.44140625" style="100"/>
    <col min="9736" max="9736" width="13.44140625" style="100" customWidth="1"/>
    <col min="9737" max="9737" width="11.44140625" style="100"/>
    <col min="9738" max="9738" width="13.44140625" style="100" bestFit="1" customWidth="1"/>
    <col min="9739" max="9984" width="11.44140625" style="100"/>
    <col min="9985" max="9985" width="16.33203125" style="100" customWidth="1"/>
    <col min="9986" max="9988" width="11.44140625" style="100"/>
    <col min="9989" max="9989" width="14.109375" style="100" bestFit="1" customWidth="1"/>
    <col min="9990" max="9991" width="11.44140625" style="100"/>
    <col min="9992" max="9992" width="13.44140625" style="100" customWidth="1"/>
    <col min="9993" max="9993" width="11.44140625" style="100"/>
    <col min="9994" max="9994" width="13.44140625" style="100" bestFit="1" customWidth="1"/>
    <col min="9995" max="10240" width="11.44140625" style="100"/>
    <col min="10241" max="10241" width="16.33203125" style="100" customWidth="1"/>
    <col min="10242" max="10244" width="11.44140625" style="100"/>
    <col min="10245" max="10245" width="14.109375" style="100" bestFit="1" customWidth="1"/>
    <col min="10246" max="10247" width="11.44140625" style="100"/>
    <col min="10248" max="10248" width="13.44140625" style="100" customWidth="1"/>
    <col min="10249" max="10249" width="11.44140625" style="100"/>
    <col min="10250" max="10250" width="13.44140625" style="100" bestFit="1" customWidth="1"/>
    <col min="10251" max="10496" width="11.44140625" style="100"/>
    <col min="10497" max="10497" width="16.33203125" style="100" customWidth="1"/>
    <col min="10498" max="10500" width="11.44140625" style="100"/>
    <col min="10501" max="10501" width="14.109375" style="100" bestFit="1" customWidth="1"/>
    <col min="10502" max="10503" width="11.44140625" style="100"/>
    <col min="10504" max="10504" width="13.44140625" style="100" customWidth="1"/>
    <col min="10505" max="10505" width="11.44140625" style="100"/>
    <col min="10506" max="10506" width="13.44140625" style="100" bestFit="1" customWidth="1"/>
    <col min="10507" max="10752" width="11.44140625" style="100"/>
    <col min="10753" max="10753" width="16.33203125" style="100" customWidth="1"/>
    <col min="10754" max="10756" width="11.44140625" style="100"/>
    <col min="10757" max="10757" width="14.109375" style="100" bestFit="1" customWidth="1"/>
    <col min="10758" max="10759" width="11.44140625" style="100"/>
    <col min="10760" max="10760" width="13.44140625" style="100" customWidth="1"/>
    <col min="10761" max="10761" width="11.44140625" style="100"/>
    <col min="10762" max="10762" width="13.44140625" style="100" bestFit="1" customWidth="1"/>
    <col min="10763" max="11008" width="11.44140625" style="100"/>
    <col min="11009" max="11009" width="16.33203125" style="100" customWidth="1"/>
    <col min="11010" max="11012" width="11.44140625" style="100"/>
    <col min="11013" max="11013" width="14.109375" style="100" bestFit="1" customWidth="1"/>
    <col min="11014" max="11015" width="11.44140625" style="100"/>
    <col min="11016" max="11016" width="13.44140625" style="100" customWidth="1"/>
    <col min="11017" max="11017" width="11.44140625" style="100"/>
    <col min="11018" max="11018" width="13.44140625" style="100" bestFit="1" customWidth="1"/>
    <col min="11019" max="11264" width="11.44140625" style="100"/>
    <col min="11265" max="11265" width="16.33203125" style="100" customWidth="1"/>
    <col min="11266" max="11268" width="11.44140625" style="100"/>
    <col min="11269" max="11269" width="14.109375" style="100" bestFit="1" customWidth="1"/>
    <col min="11270" max="11271" width="11.44140625" style="100"/>
    <col min="11272" max="11272" width="13.44140625" style="100" customWidth="1"/>
    <col min="11273" max="11273" width="11.44140625" style="100"/>
    <col min="11274" max="11274" width="13.44140625" style="100" bestFit="1" customWidth="1"/>
    <col min="11275" max="11520" width="11.44140625" style="100"/>
    <col min="11521" max="11521" width="16.33203125" style="100" customWidth="1"/>
    <col min="11522" max="11524" width="11.44140625" style="100"/>
    <col min="11525" max="11525" width="14.109375" style="100" bestFit="1" customWidth="1"/>
    <col min="11526" max="11527" width="11.44140625" style="100"/>
    <col min="11528" max="11528" width="13.44140625" style="100" customWidth="1"/>
    <col min="11529" max="11529" width="11.44140625" style="100"/>
    <col min="11530" max="11530" width="13.44140625" style="100" bestFit="1" customWidth="1"/>
    <col min="11531" max="11776" width="11.44140625" style="100"/>
    <col min="11777" max="11777" width="16.33203125" style="100" customWidth="1"/>
    <col min="11778" max="11780" width="11.44140625" style="100"/>
    <col min="11781" max="11781" width="14.109375" style="100" bestFit="1" customWidth="1"/>
    <col min="11782" max="11783" width="11.44140625" style="100"/>
    <col min="11784" max="11784" width="13.44140625" style="100" customWidth="1"/>
    <col min="11785" max="11785" width="11.44140625" style="100"/>
    <col min="11786" max="11786" width="13.44140625" style="100" bestFit="1" customWidth="1"/>
    <col min="11787" max="12032" width="11.44140625" style="100"/>
    <col min="12033" max="12033" width="16.33203125" style="100" customWidth="1"/>
    <col min="12034" max="12036" width="11.44140625" style="100"/>
    <col min="12037" max="12037" width="14.109375" style="100" bestFit="1" customWidth="1"/>
    <col min="12038" max="12039" width="11.44140625" style="100"/>
    <col min="12040" max="12040" width="13.44140625" style="100" customWidth="1"/>
    <col min="12041" max="12041" width="11.44140625" style="100"/>
    <col min="12042" max="12042" width="13.44140625" style="100" bestFit="1" customWidth="1"/>
    <col min="12043" max="12288" width="11.44140625" style="100"/>
    <col min="12289" max="12289" width="16.33203125" style="100" customWidth="1"/>
    <col min="12290" max="12292" width="11.44140625" style="100"/>
    <col min="12293" max="12293" width="14.109375" style="100" bestFit="1" customWidth="1"/>
    <col min="12294" max="12295" width="11.44140625" style="100"/>
    <col min="12296" max="12296" width="13.44140625" style="100" customWidth="1"/>
    <col min="12297" max="12297" width="11.44140625" style="100"/>
    <col min="12298" max="12298" width="13.44140625" style="100" bestFit="1" customWidth="1"/>
    <col min="12299" max="12544" width="11.44140625" style="100"/>
    <col min="12545" max="12545" width="16.33203125" style="100" customWidth="1"/>
    <col min="12546" max="12548" width="11.44140625" style="100"/>
    <col min="12549" max="12549" width="14.109375" style="100" bestFit="1" customWidth="1"/>
    <col min="12550" max="12551" width="11.44140625" style="100"/>
    <col min="12552" max="12552" width="13.44140625" style="100" customWidth="1"/>
    <col min="12553" max="12553" width="11.44140625" style="100"/>
    <col min="12554" max="12554" width="13.44140625" style="100" bestFit="1" customWidth="1"/>
    <col min="12555" max="12800" width="11.44140625" style="100"/>
    <col min="12801" max="12801" width="16.33203125" style="100" customWidth="1"/>
    <col min="12802" max="12804" width="11.44140625" style="100"/>
    <col min="12805" max="12805" width="14.109375" style="100" bestFit="1" customWidth="1"/>
    <col min="12806" max="12807" width="11.44140625" style="100"/>
    <col min="12808" max="12808" width="13.44140625" style="100" customWidth="1"/>
    <col min="12809" max="12809" width="11.44140625" style="100"/>
    <col min="12810" max="12810" width="13.44140625" style="100" bestFit="1" customWidth="1"/>
    <col min="12811" max="13056" width="11.44140625" style="100"/>
    <col min="13057" max="13057" width="16.33203125" style="100" customWidth="1"/>
    <col min="13058" max="13060" width="11.44140625" style="100"/>
    <col min="13061" max="13061" width="14.109375" style="100" bestFit="1" customWidth="1"/>
    <col min="13062" max="13063" width="11.44140625" style="100"/>
    <col min="13064" max="13064" width="13.44140625" style="100" customWidth="1"/>
    <col min="13065" max="13065" width="11.44140625" style="100"/>
    <col min="13066" max="13066" width="13.44140625" style="100" bestFit="1" customWidth="1"/>
    <col min="13067" max="13312" width="11.44140625" style="100"/>
    <col min="13313" max="13313" width="16.33203125" style="100" customWidth="1"/>
    <col min="13314" max="13316" width="11.44140625" style="100"/>
    <col min="13317" max="13317" width="14.109375" style="100" bestFit="1" customWidth="1"/>
    <col min="13318" max="13319" width="11.44140625" style="100"/>
    <col min="13320" max="13320" width="13.44140625" style="100" customWidth="1"/>
    <col min="13321" max="13321" width="11.44140625" style="100"/>
    <col min="13322" max="13322" width="13.44140625" style="100" bestFit="1" customWidth="1"/>
    <col min="13323" max="13568" width="11.44140625" style="100"/>
    <col min="13569" max="13569" width="16.33203125" style="100" customWidth="1"/>
    <col min="13570" max="13572" width="11.44140625" style="100"/>
    <col min="13573" max="13573" width="14.109375" style="100" bestFit="1" customWidth="1"/>
    <col min="13574" max="13575" width="11.44140625" style="100"/>
    <col min="13576" max="13576" width="13.44140625" style="100" customWidth="1"/>
    <col min="13577" max="13577" width="11.44140625" style="100"/>
    <col min="13578" max="13578" width="13.44140625" style="100" bestFit="1" customWidth="1"/>
    <col min="13579" max="13824" width="11.44140625" style="100"/>
    <col min="13825" max="13825" width="16.33203125" style="100" customWidth="1"/>
    <col min="13826" max="13828" width="11.44140625" style="100"/>
    <col min="13829" max="13829" width="14.109375" style="100" bestFit="1" customWidth="1"/>
    <col min="13830" max="13831" width="11.44140625" style="100"/>
    <col min="13832" max="13832" width="13.44140625" style="100" customWidth="1"/>
    <col min="13833" max="13833" width="11.44140625" style="100"/>
    <col min="13834" max="13834" width="13.44140625" style="100" bestFit="1" customWidth="1"/>
    <col min="13835" max="14080" width="11.44140625" style="100"/>
    <col min="14081" max="14081" width="16.33203125" style="100" customWidth="1"/>
    <col min="14082" max="14084" width="11.44140625" style="100"/>
    <col min="14085" max="14085" width="14.109375" style="100" bestFit="1" customWidth="1"/>
    <col min="14086" max="14087" width="11.44140625" style="100"/>
    <col min="14088" max="14088" width="13.44140625" style="100" customWidth="1"/>
    <col min="14089" max="14089" width="11.44140625" style="100"/>
    <col min="14090" max="14090" width="13.44140625" style="100" bestFit="1" customWidth="1"/>
    <col min="14091" max="14336" width="11.44140625" style="100"/>
    <col min="14337" max="14337" width="16.33203125" style="100" customWidth="1"/>
    <col min="14338" max="14340" width="11.44140625" style="100"/>
    <col min="14341" max="14341" width="14.109375" style="100" bestFit="1" customWidth="1"/>
    <col min="14342" max="14343" width="11.44140625" style="100"/>
    <col min="14344" max="14344" width="13.44140625" style="100" customWidth="1"/>
    <col min="14345" max="14345" width="11.44140625" style="100"/>
    <col min="14346" max="14346" width="13.44140625" style="100" bestFit="1" customWidth="1"/>
    <col min="14347" max="14592" width="11.44140625" style="100"/>
    <col min="14593" max="14593" width="16.33203125" style="100" customWidth="1"/>
    <col min="14594" max="14596" width="11.44140625" style="100"/>
    <col min="14597" max="14597" width="14.109375" style="100" bestFit="1" customWidth="1"/>
    <col min="14598" max="14599" width="11.44140625" style="100"/>
    <col min="14600" max="14600" width="13.44140625" style="100" customWidth="1"/>
    <col min="14601" max="14601" width="11.44140625" style="100"/>
    <col min="14602" max="14602" width="13.44140625" style="100" bestFit="1" customWidth="1"/>
    <col min="14603" max="14848" width="11.44140625" style="100"/>
    <col min="14849" max="14849" width="16.33203125" style="100" customWidth="1"/>
    <col min="14850" max="14852" width="11.44140625" style="100"/>
    <col min="14853" max="14853" width="14.109375" style="100" bestFit="1" customWidth="1"/>
    <col min="14854" max="14855" width="11.44140625" style="100"/>
    <col min="14856" max="14856" width="13.44140625" style="100" customWidth="1"/>
    <col min="14857" max="14857" width="11.44140625" style="100"/>
    <col min="14858" max="14858" width="13.44140625" style="100" bestFit="1" customWidth="1"/>
    <col min="14859" max="15104" width="11.44140625" style="100"/>
    <col min="15105" max="15105" width="16.33203125" style="100" customWidth="1"/>
    <col min="15106" max="15108" width="11.44140625" style="100"/>
    <col min="15109" max="15109" width="14.109375" style="100" bestFit="1" customWidth="1"/>
    <col min="15110" max="15111" width="11.44140625" style="100"/>
    <col min="15112" max="15112" width="13.44140625" style="100" customWidth="1"/>
    <col min="15113" max="15113" width="11.44140625" style="100"/>
    <col min="15114" max="15114" width="13.44140625" style="100" bestFit="1" customWidth="1"/>
    <col min="15115" max="15360" width="11.44140625" style="100"/>
    <col min="15361" max="15361" width="16.33203125" style="100" customWidth="1"/>
    <col min="15362" max="15364" width="11.44140625" style="100"/>
    <col min="15365" max="15365" width="14.109375" style="100" bestFit="1" customWidth="1"/>
    <col min="15366" max="15367" width="11.44140625" style="100"/>
    <col min="15368" max="15368" width="13.44140625" style="100" customWidth="1"/>
    <col min="15369" max="15369" width="11.44140625" style="100"/>
    <col min="15370" max="15370" width="13.44140625" style="100" bestFit="1" customWidth="1"/>
    <col min="15371" max="15616" width="11.44140625" style="100"/>
    <col min="15617" max="15617" width="16.33203125" style="100" customWidth="1"/>
    <col min="15618" max="15620" width="11.44140625" style="100"/>
    <col min="15621" max="15621" width="14.109375" style="100" bestFit="1" customWidth="1"/>
    <col min="15622" max="15623" width="11.44140625" style="100"/>
    <col min="15624" max="15624" width="13.44140625" style="100" customWidth="1"/>
    <col min="15625" max="15625" width="11.44140625" style="100"/>
    <col min="15626" max="15626" width="13.44140625" style="100" bestFit="1" customWidth="1"/>
    <col min="15627" max="15872" width="11.44140625" style="100"/>
    <col min="15873" max="15873" width="16.33203125" style="100" customWidth="1"/>
    <col min="15874" max="15876" width="11.44140625" style="100"/>
    <col min="15877" max="15877" width="14.109375" style="100" bestFit="1" customWidth="1"/>
    <col min="15878" max="15879" width="11.44140625" style="100"/>
    <col min="15880" max="15880" width="13.44140625" style="100" customWidth="1"/>
    <col min="15881" max="15881" width="11.44140625" style="100"/>
    <col min="15882" max="15882" width="13.44140625" style="100" bestFit="1" customWidth="1"/>
    <col min="15883" max="16128" width="11.44140625" style="100"/>
    <col min="16129" max="16129" width="16.33203125" style="100" customWidth="1"/>
    <col min="16130" max="16132" width="11.44140625" style="100"/>
    <col min="16133" max="16133" width="14.109375" style="100" bestFit="1" customWidth="1"/>
    <col min="16134" max="16135" width="11.44140625" style="100"/>
    <col min="16136" max="16136" width="13.44140625" style="100" customWidth="1"/>
    <col min="16137" max="16137" width="11.44140625" style="100"/>
    <col min="16138" max="16138" width="13.44140625" style="100" bestFit="1" customWidth="1"/>
    <col min="16139" max="16384" width="11.44140625" style="100"/>
  </cols>
  <sheetData>
    <row r="5" spans="2:9" x14ac:dyDescent="0.25">
      <c r="B5" s="99"/>
      <c r="C5" s="99"/>
      <c r="D5" s="99"/>
      <c r="E5" s="99"/>
      <c r="F5" s="99"/>
      <c r="G5" s="99"/>
      <c r="H5" s="99"/>
    </row>
    <row r="6" spans="2:9" ht="22.8" x14ac:dyDescent="0.4">
      <c r="B6" s="101"/>
      <c r="C6" s="99"/>
      <c r="D6" s="99"/>
      <c r="E6" s="99"/>
      <c r="F6" s="99"/>
      <c r="G6" s="99"/>
      <c r="H6" s="99"/>
      <c r="I6" s="102"/>
    </row>
    <row r="7" spans="2:9" x14ac:dyDescent="0.25">
      <c r="B7" s="99"/>
      <c r="C7" s="99"/>
      <c r="D7" s="99"/>
      <c r="E7" s="99"/>
      <c r="F7" s="99"/>
      <c r="G7" s="99"/>
      <c r="H7" s="99"/>
      <c r="I7" s="99"/>
    </row>
    <row r="8" spans="2:9" x14ac:dyDescent="0.25">
      <c r="B8" s="99"/>
      <c r="C8" s="99"/>
      <c r="D8" s="99"/>
      <c r="F8" s="99"/>
      <c r="G8" s="99"/>
      <c r="H8" s="99"/>
    </row>
    <row r="9" spans="2:9" x14ac:dyDescent="0.25">
      <c r="B9" s="99"/>
      <c r="C9" s="99"/>
      <c r="D9" s="99"/>
      <c r="E9" s="99"/>
      <c r="F9" s="99"/>
      <c r="G9" s="99"/>
      <c r="H9" s="99"/>
    </row>
    <row r="10" spans="2:9" ht="22.8" x14ac:dyDescent="0.4">
      <c r="B10" s="99"/>
      <c r="C10" s="99"/>
      <c r="D10" s="99"/>
      <c r="I10" s="102"/>
    </row>
    <row r="11" spans="2:9" x14ac:dyDescent="0.25">
      <c r="B11" s="99"/>
      <c r="C11" s="99"/>
      <c r="D11" s="99"/>
    </row>
    <row r="12" spans="2:9" ht="27" customHeight="1" x14ac:dyDescent="0.4">
      <c r="B12" s="99"/>
      <c r="C12" s="99"/>
      <c r="D12" s="99"/>
      <c r="E12" s="99"/>
      <c r="F12" s="99"/>
      <c r="G12" s="99"/>
      <c r="H12" s="99"/>
      <c r="I12" s="102"/>
    </row>
    <row r="13" spans="2:9" ht="19.5" customHeight="1" x14ac:dyDescent="0.4">
      <c r="B13" s="99"/>
      <c r="C13" s="94"/>
      <c r="D13" s="94"/>
      <c r="E13" s="94"/>
      <c r="F13" s="94"/>
      <c r="G13" s="94"/>
      <c r="H13" s="94"/>
      <c r="I13" s="102"/>
    </row>
    <row r="14" spans="2:9" x14ac:dyDescent="0.25">
      <c r="B14" s="99"/>
      <c r="C14" s="99"/>
      <c r="D14" s="99"/>
      <c r="F14" s="99"/>
      <c r="G14" s="99"/>
      <c r="H14" s="99"/>
    </row>
    <row r="15" spans="2:9" x14ac:dyDescent="0.25">
      <c r="B15" s="99"/>
      <c r="C15" s="99"/>
      <c r="D15" s="99"/>
      <c r="F15" s="99"/>
      <c r="G15" s="99"/>
      <c r="H15" s="99"/>
      <c r="I15" s="99"/>
    </row>
    <row r="16" spans="2:9" ht="34.799999999999997" x14ac:dyDescent="0.55000000000000004">
      <c r="B16" s="99"/>
      <c r="C16" s="99"/>
      <c r="D16" s="99"/>
      <c r="E16" s="103"/>
      <c r="F16" s="99"/>
      <c r="G16" s="99"/>
      <c r="H16" s="99"/>
      <c r="I16" s="99"/>
    </row>
    <row r="17" spans="2:9" ht="32.4" x14ac:dyDescent="0.55000000000000004">
      <c r="B17" s="99"/>
      <c r="C17" s="99"/>
      <c r="D17" s="99"/>
      <c r="E17" s="104"/>
      <c r="F17" s="99"/>
      <c r="G17" s="99"/>
      <c r="H17" s="99"/>
      <c r="I17" s="99"/>
    </row>
    <row r="18" spans="2:9" ht="32.4" x14ac:dyDescent="0.55000000000000004">
      <c r="D18" s="104"/>
    </row>
    <row r="19" spans="2:9" ht="18" x14ac:dyDescent="0.35">
      <c r="E19" s="105"/>
      <c r="I19" s="106"/>
    </row>
    <row r="21" spans="2:9" x14ac:dyDescent="0.25">
      <c r="E21" s="107"/>
    </row>
    <row r="22" spans="2:9" ht="25.8" x14ac:dyDescent="0.5">
      <c r="E22" s="108"/>
    </row>
    <row r="25" spans="2:9" ht="18" x14ac:dyDescent="0.35">
      <c r="E25" s="109"/>
    </row>
    <row r="26" spans="2:9" ht="18" x14ac:dyDescent="0.35">
      <c r="E26" s="110"/>
    </row>
    <row r="28" spans="2:9" x14ac:dyDescent="0.25">
      <c r="D28" s="94"/>
      <c r="E28" s="94"/>
      <c r="F28" s="94"/>
      <c r="G28" s="94"/>
      <c r="H28" s="94"/>
    </row>
    <row r="33" spans="1:9" ht="35.4" x14ac:dyDescent="0.25">
      <c r="A33" s="111"/>
    </row>
    <row r="36" spans="1:9" ht="32.4" x14ac:dyDescent="0.25">
      <c r="B36" s="112"/>
    </row>
    <row r="39" spans="1:9" ht="17.399999999999999" x14ac:dyDescent="0.3">
      <c r="B39" s="113"/>
    </row>
    <row r="41" spans="1:9" ht="18" x14ac:dyDescent="0.35">
      <c r="I41" s="114"/>
    </row>
    <row r="43" spans="1:9" ht="18" x14ac:dyDescent="0.35">
      <c r="B43" s="186"/>
      <c r="C43" s="186"/>
      <c r="D43" s="186"/>
    </row>
    <row r="57" spans="10:10" ht="18" x14ac:dyDescent="0.35">
      <c r="J57" s="115"/>
    </row>
  </sheetData>
  <mergeCells count="1">
    <mergeCell ref="B43:D43"/>
  </mergeCells>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x14ac:dyDescent="0.25">
      <c r="A7" s="192" t="s">
        <v>42</v>
      </c>
      <c r="B7" s="19" t="s">
        <v>3</v>
      </c>
      <c r="C7" s="20">
        <v>135636.54006907999</v>
      </c>
      <c r="D7" s="20">
        <v>154164.24328635001</v>
      </c>
      <c r="E7" s="21">
        <v>156908.30929724406</v>
      </c>
      <c r="F7" s="22" t="s">
        <v>239</v>
      </c>
      <c r="G7" s="23">
        <v>15.682919379490443</v>
      </c>
      <c r="H7" s="24">
        <v>1.7799626894007758</v>
      </c>
    </row>
    <row r="8" spans="1:8" x14ac:dyDescent="0.25">
      <c r="A8" s="193"/>
      <c r="B8" s="25" t="s">
        <v>240</v>
      </c>
      <c r="C8" s="26">
        <v>26862</v>
      </c>
      <c r="D8" s="26">
        <v>36252.135017269997</v>
      </c>
      <c r="E8" s="26">
        <v>34728.323898219001</v>
      </c>
      <c r="F8" s="27"/>
      <c r="G8" s="28">
        <v>29.284207796213991</v>
      </c>
      <c r="H8" s="29">
        <v>-4.2033693141799091</v>
      </c>
    </row>
    <row r="9" spans="1:8" x14ac:dyDescent="0.25">
      <c r="A9" s="30" t="s">
        <v>18</v>
      </c>
      <c r="B9" s="31" t="s">
        <v>3</v>
      </c>
      <c r="C9" s="20">
        <v>10335.766454119999</v>
      </c>
      <c r="D9" s="20">
        <v>9654.8295664630004</v>
      </c>
      <c r="E9" s="21">
        <v>7424.1291028325168</v>
      </c>
      <c r="F9" s="22" t="s">
        <v>239</v>
      </c>
      <c r="G9" s="32">
        <v>-28.170502538076008</v>
      </c>
      <c r="H9" s="33">
        <v>-23.104503795479118</v>
      </c>
    </row>
    <row r="10" spans="1:8" x14ac:dyDescent="0.25">
      <c r="A10" s="34"/>
      <c r="B10" s="25" t="s">
        <v>240</v>
      </c>
      <c r="C10" s="26">
        <v>2139</v>
      </c>
      <c r="D10" s="26">
        <v>2355.1916135299998</v>
      </c>
      <c r="E10" s="26">
        <v>1709.2085652169999</v>
      </c>
      <c r="F10" s="27"/>
      <c r="G10" s="35">
        <v>-20.093101205376357</v>
      </c>
      <c r="H10" s="29">
        <v>-27.428046389176373</v>
      </c>
    </row>
    <row r="11" spans="1:8" x14ac:dyDescent="0.25">
      <c r="A11" s="30" t="s">
        <v>19</v>
      </c>
      <c r="B11" s="31" t="s">
        <v>3</v>
      </c>
      <c r="C11" s="20">
        <v>6803.5548470659996</v>
      </c>
      <c r="D11" s="20">
        <v>6431.7652215440003</v>
      </c>
      <c r="E11" s="21">
        <v>6664.1068650381958</v>
      </c>
      <c r="F11" s="22" t="s">
        <v>239</v>
      </c>
      <c r="G11" s="37">
        <v>-2.0496341274876357</v>
      </c>
      <c r="H11" s="33">
        <v>3.6124086544070195</v>
      </c>
    </row>
    <row r="12" spans="1:8" x14ac:dyDescent="0.25">
      <c r="A12" s="34"/>
      <c r="B12" s="25" t="s">
        <v>240</v>
      </c>
      <c r="C12" s="26">
        <v>1450</v>
      </c>
      <c r="D12" s="26">
        <v>1592.6387117669999</v>
      </c>
      <c r="E12" s="26">
        <v>1565.6952173909999</v>
      </c>
      <c r="F12" s="27"/>
      <c r="G12" s="28">
        <v>7.9789805097241384</v>
      </c>
      <c r="H12" s="29">
        <v>-1.6917518189738558</v>
      </c>
    </row>
    <row r="13" spans="1:8" x14ac:dyDescent="0.25">
      <c r="A13" s="30" t="s">
        <v>20</v>
      </c>
      <c r="B13" s="31" t="s">
        <v>3</v>
      </c>
      <c r="C13" s="20">
        <v>22348.216593841</v>
      </c>
      <c r="D13" s="20">
        <v>20706.316772163998</v>
      </c>
      <c r="E13" s="21">
        <v>19259.287326056117</v>
      </c>
      <c r="F13" s="22" t="s">
        <v>239</v>
      </c>
      <c r="G13" s="23">
        <v>-13.82181551183001</v>
      </c>
      <c r="H13" s="24">
        <v>-6.9883478651942426</v>
      </c>
    </row>
    <row r="14" spans="1:8" x14ac:dyDescent="0.25">
      <c r="A14" s="34"/>
      <c r="B14" s="25" t="s">
        <v>240</v>
      </c>
      <c r="C14" s="26">
        <v>3667</v>
      </c>
      <c r="D14" s="26">
        <v>4101.3041484599999</v>
      </c>
      <c r="E14" s="26">
        <v>3568.3310559010001</v>
      </c>
      <c r="F14" s="27"/>
      <c r="G14" s="38">
        <v>-2.6907265911917051</v>
      </c>
      <c r="H14" s="24">
        <v>-12.995210139660713</v>
      </c>
    </row>
    <row r="15" spans="1:8" x14ac:dyDescent="0.25">
      <c r="A15" s="30" t="s">
        <v>21</v>
      </c>
      <c r="B15" s="31" t="s">
        <v>3</v>
      </c>
      <c r="C15" s="20">
        <v>1871.35483987</v>
      </c>
      <c r="D15" s="20">
        <v>1533.384058548</v>
      </c>
      <c r="E15" s="21">
        <v>867.154331269674</v>
      </c>
      <c r="F15" s="22" t="s">
        <v>239</v>
      </c>
      <c r="G15" s="37">
        <v>-53.661683353975036</v>
      </c>
      <c r="H15" s="33">
        <v>-43.448327479626712</v>
      </c>
    </row>
    <row r="16" spans="1:8" x14ac:dyDescent="0.25">
      <c r="A16" s="34"/>
      <c r="B16" s="25" t="s">
        <v>240</v>
      </c>
      <c r="C16" s="26">
        <v>376</v>
      </c>
      <c r="D16" s="26">
        <v>477.08870996799999</v>
      </c>
      <c r="E16" s="26">
        <v>228.09655797100001</v>
      </c>
      <c r="F16" s="27"/>
      <c r="G16" s="28">
        <v>-39.336021816223401</v>
      </c>
      <c r="H16" s="29">
        <v>-52.189906571819897</v>
      </c>
    </row>
    <row r="17" spans="1:8" x14ac:dyDescent="0.25">
      <c r="A17" s="30" t="s">
        <v>22</v>
      </c>
      <c r="B17" s="31" t="s">
        <v>3</v>
      </c>
      <c r="C17" s="20">
        <v>5157.3548398700004</v>
      </c>
      <c r="D17" s="20">
        <v>5296.3840585480002</v>
      </c>
      <c r="E17" s="21">
        <v>6265.8061849614151</v>
      </c>
      <c r="F17" s="22" t="s">
        <v>239</v>
      </c>
      <c r="G17" s="37">
        <v>21.492632938930271</v>
      </c>
      <c r="H17" s="33">
        <v>18.30347111722071</v>
      </c>
    </row>
    <row r="18" spans="1:8" x14ac:dyDescent="0.25">
      <c r="A18" s="34"/>
      <c r="B18" s="25" t="s">
        <v>240</v>
      </c>
      <c r="C18" s="26">
        <v>851</v>
      </c>
      <c r="D18" s="26">
        <v>1109.0887099680001</v>
      </c>
      <c r="E18" s="26">
        <v>1204.096557971</v>
      </c>
      <c r="F18" s="27"/>
      <c r="G18" s="28">
        <v>41.491957458401885</v>
      </c>
      <c r="H18" s="29">
        <v>8.5662983627108815</v>
      </c>
    </row>
    <row r="19" spans="1:8" x14ac:dyDescent="0.25">
      <c r="A19" s="30" t="s">
        <v>190</v>
      </c>
      <c r="B19" s="31" t="s">
        <v>3</v>
      </c>
      <c r="C19" s="20">
        <v>64641.041484601999</v>
      </c>
      <c r="D19" s="20">
        <v>78412.291930410007</v>
      </c>
      <c r="E19" s="21">
        <v>81068.909201403105</v>
      </c>
      <c r="F19" s="22" t="s">
        <v>239</v>
      </c>
      <c r="G19" s="23">
        <v>25.413989842218655</v>
      </c>
      <c r="H19" s="24">
        <v>3.3880112487348413</v>
      </c>
    </row>
    <row r="20" spans="1:8" x14ac:dyDescent="0.25">
      <c r="A20" s="30"/>
      <c r="B20" s="25" t="s">
        <v>240</v>
      </c>
      <c r="C20" s="26">
        <v>12846</v>
      </c>
      <c r="D20" s="26">
        <v>19238.760371150998</v>
      </c>
      <c r="E20" s="26">
        <v>18447.827639751999</v>
      </c>
      <c r="F20" s="27"/>
      <c r="G20" s="38">
        <v>43.607563753323973</v>
      </c>
      <c r="H20" s="24">
        <v>-4.1111418622637501</v>
      </c>
    </row>
    <row r="21" spans="1:8" x14ac:dyDescent="0.25">
      <c r="A21" s="39" t="s">
        <v>12</v>
      </c>
      <c r="B21" s="31" t="s">
        <v>3</v>
      </c>
      <c r="C21" s="20">
        <v>1255.2129039219999</v>
      </c>
      <c r="D21" s="20">
        <v>1364.2304351289999</v>
      </c>
      <c r="E21" s="21">
        <v>1224.1944020853557</v>
      </c>
      <c r="F21" s="22" t="s">
        <v>239</v>
      </c>
      <c r="G21" s="37">
        <v>-2.4711745505264275</v>
      </c>
      <c r="H21" s="33">
        <v>-10.264837188623673</v>
      </c>
    </row>
    <row r="22" spans="1:8" x14ac:dyDescent="0.25">
      <c r="A22" s="34"/>
      <c r="B22" s="25" t="s">
        <v>240</v>
      </c>
      <c r="C22" s="26">
        <v>201</v>
      </c>
      <c r="D22" s="26">
        <v>265.05322598100003</v>
      </c>
      <c r="E22" s="26">
        <v>222.05793478300001</v>
      </c>
      <c r="F22" s="27"/>
      <c r="G22" s="28">
        <v>10.476584469154233</v>
      </c>
      <c r="H22" s="29">
        <v>-16.221380078989142</v>
      </c>
    </row>
    <row r="23" spans="1:8" x14ac:dyDescent="0.25">
      <c r="A23" s="39" t="s">
        <v>23</v>
      </c>
      <c r="B23" s="31" t="s">
        <v>3</v>
      </c>
      <c r="C23" s="20">
        <v>4258.3548398700004</v>
      </c>
      <c r="D23" s="20">
        <v>4566.3840585480002</v>
      </c>
      <c r="E23" s="21">
        <v>4766.5422099414782</v>
      </c>
      <c r="F23" s="22" t="s">
        <v>239</v>
      </c>
      <c r="G23" s="23">
        <v>11.933889710491854</v>
      </c>
      <c r="H23" s="24">
        <v>4.3832964732520452</v>
      </c>
    </row>
    <row r="24" spans="1:8" x14ac:dyDescent="0.25">
      <c r="A24" s="34"/>
      <c r="B24" s="25" t="s">
        <v>240</v>
      </c>
      <c r="C24" s="26">
        <v>984</v>
      </c>
      <c r="D24" s="26">
        <v>1213.0887099680001</v>
      </c>
      <c r="E24" s="26">
        <v>1206.096557971</v>
      </c>
      <c r="F24" s="27"/>
      <c r="G24" s="28">
        <v>22.570788411687005</v>
      </c>
      <c r="H24" s="29">
        <v>-0.57639247151055883</v>
      </c>
    </row>
    <row r="25" spans="1:8" x14ac:dyDescent="0.25">
      <c r="A25" s="30" t="s">
        <v>24</v>
      </c>
      <c r="B25" s="31" t="s">
        <v>3</v>
      </c>
      <c r="C25" s="20">
        <v>20760.709679741001</v>
      </c>
      <c r="D25" s="20">
        <v>27731.768117095999</v>
      </c>
      <c r="E25" s="21">
        <v>30265.924196459462</v>
      </c>
      <c r="F25" s="22" t="s">
        <v>239</v>
      </c>
      <c r="G25" s="23">
        <v>45.784631948270885</v>
      </c>
      <c r="H25" s="24">
        <v>9.1380977536777124</v>
      </c>
    </row>
    <row r="26" spans="1:8" ht="13.8" thickBot="1" x14ac:dyDescent="0.3">
      <c r="A26" s="41"/>
      <c r="B26" s="42" t="s">
        <v>240</v>
      </c>
      <c r="C26" s="43">
        <v>4714</v>
      </c>
      <c r="D26" s="43">
        <v>6360.1774199350002</v>
      </c>
      <c r="E26" s="43">
        <v>6918.1931159420001</v>
      </c>
      <c r="F26" s="44"/>
      <c r="G26" s="45">
        <v>46.758445395460313</v>
      </c>
      <c r="H26" s="46">
        <v>8.7735869483449562</v>
      </c>
    </row>
    <row r="31" spans="1:8" x14ac:dyDescent="0.25">
      <c r="A31" s="47"/>
      <c r="B31" s="48"/>
      <c r="C31" s="49"/>
      <c r="D31" s="55"/>
      <c r="E31" s="49"/>
      <c r="F31" s="49"/>
      <c r="G31" s="50"/>
      <c r="H31" s="51"/>
    </row>
    <row r="32" spans="1:8" ht="16.8" thickBot="1" x14ac:dyDescent="0.4">
      <c r="A32" s="4" t="s">
        <v>43</v>
      </c>
      <c r="B32" s="5"/>
      <c r="C32" s="5"/>
      <c r="D32" s="5"/>
      <c r="E32" s="5"/>
      <c r="F32" s="5"/>
      <c r="G32" s="5"/>
      <c r="H32" s="6"/>
    </row>
    <row r="33" spans="1:8" x14ac:dyDescent="0.25">
      <c r="A33" s="7"/>
      <c r="B33" s="8"/>
      <c r="C33" s="196" t="s">
        <v>16</v>
      </c>
      <c r="D33" s="190"/>
      <c r="E33" s="190"/>
      <c r="F33" s="197"/>
      <c r="G33" s="190" t="s">
        <v>1</v>
      </c>
      <c r="H33" s="191"/>
    </row>
    <row r="34" spans="1:8" x14ac:dyDescent="0.25">
      <c r="A34" s="12"/>
      <c r="B34" s="13"/>
      <c r="C34" s="14" t="s">
        <v>234</v>
      </c>
      <c r="D34" s="15" t="s">
        <v>235</v>
      </c>
      <c r="E34" s="15" t="s">
        <v>236</v>
      </c>
      <c r="F34" s="16"/>
      <c r="G34" s="17" t="s">
        <v>237</v>
      </c>
      <c r="H34" s="18" t="s">
        <v>238</v>
      </c>
    </row>
    <row r="35" spans="1:8" ht="12.75" customHeight="1" x14ac:dyDescent="0.25">
      <c r="A35" s="192" t="s">
        <v>42</v>
      </c>
      <c r="B35" s="19" t="s">
        <v>3</v>
      </c>
      <c r="C35" s="80">
        <v>1365.661892734</v>
      </c>
      <c r="D35" s="80">
        <v>1382.319529115</v>
      </c>
      <c r="E35" s="83">
        <v>1318.0242412868945</v>
      </c>
      <c r="F35" s="22" t="s">
        <v>239</v>
      </c>
      <c r="G35" s="23">
        <v>-3.4882463734663389</v>
      </c>
      <c r="H35" s="24">
        <v>-4.6512609041463264</v>
      </c>
    </row>
    <row r="36" spans="1:8" ht="12.75" customHeight="1" x14ac:dyDescent="0.25">
      <c r="A36" s="193"/>
      <c r="B36" s="25" t="s">
        <v>240</v>
      </c>
      <c r="C36" s="82">
        <v>315.84239481700001</v>
      </c>
      <c r="D36" s="82">
        <v>386.369360836</v>
      </c>
      <c r="E36" s="82">
        <v>344.45237253699997</v>
      </c>
      <c r="F36" s="27"/>
      <c r="G36" s="28">
        <v>9.0583082542090807</v>
      </c>
      <c r="H36" s="29">
        <v>-10.84894211287947</v>
      </c>
    </row>
    <row r="37" spans="1:8" x14ac:dyDescent="0.25">
      <c r="A37" s="30" t="s">
        <v>18</v>
      </c>
      <c r="B37" s="31" t="s">
        <v>3</v>
      </c>
      <c r="C37" s="80">
        <v>429.32155007400002</v>
      </c>
      <c r="D37" s="80">
        <v>442.97258612100001</v>
      </c>
      <c r="E37" s="83">
        <v>362.82825642547334</v>
      </c>
      <c r="F37" s="22" t="s">
        <v>239</v>
      </c>
      <c r="G37" s="32">
        <v>-15.487993471808153</v>
      </c>
      <c r="H37" s="33">
        <v>-18.092390411183331</v>
      </c>
    </row>
    <row r="38" spans="1:8" x14ac:dyDescent="0.25">
      <c r="A38" s="34"/>
      <c r="B38" s="25" t="s">
        <v>240</v>
      </c>
      <c r="C38" s="82">
        <v>127.90706462</v>
      </c>
      <c r="D38" s="82">
        <v>141.73136685099999</v>
      </c>
      <c r="E38" s="82">
        <v>113.296645548</v>
      </c>
      <c r="F38" s="27"/>
      <c r="G38" s="35">
        <v>-11.422683426756919</v>
      </c>
      <c r="H38" s="29">
        <v>-20.062405333953336</v>
      </c>
    </row>
    <row r="39" spans="1:8" x14ac:dyDescent="0.25">
      <c r="A39" s="30" t="s">
        <v>19</v>
      </c>
      <c r="B39" s="31" t="s">
        <v>3</v>
      </c>
      <c r="C39" s="80">
        <v>206.89560650799999</v>
      </c>
      <c r="D39" s="80">
        <v>139.92775588699999</v>
      </c>
      <c r="E39" s="83">
        <v>160.57243494044172</v>
      </c>
      <c r="F39" s="22" t="s">
        <v>239</v>
      </c>
      <c r="G39" s="37">
        <v>-22.389635212368361</v>
      </c>
      <c r="H39" s="33">
        <v>14.753812724698847</v>
      </c>
    </row>
    <row r="40" spans="1:8" x14ac:dyDescent="0.25">
      <c r="A40" s="34"/>
      <c r="B40" s="25" t="s">
        <v>240</v>
      </c>
      <c r="C40" s="82">
        <v>30.323400053</v>
      </c>
      <c r="D40" s="82">
        <v>33.907187602999997</v>
      </c>
      <c r="E40" s="82">
        <v>31.951442015000001</v>
      </c>
      <c r="F40" s="27"/>
      <c r="G40" s="28">
        <v>5.3689294708194666</v>
      </c>
      <c r="H40" s="29">
        <v>-5.7679380870472272</v>
      </c>
    </row>
    <row r="41" spans="1:8" x14ac:dyDescent="0.25">
      <c r="A41" s="30" t="s">
        <v>20</v>
      </c>
      <c r="B41" s="31" t="s">
        <v>3</v>
      </c>
      <c r="C41" s="80">
        <v>272.00910261600001</v>
      </c>
      <c r="D41" s="80">
        <v>246.863922788</v>
      </c>
      <c r="E41" s="83">
        <v>217.7842333364797</v>
      </c>
      <c r="F41" s="22" t="s">
        <v>239</v>
      </c>
      <c r="G41" s="23">
        <v>-19.934946572751471</v>
      </c>
      <c r="H41" s="24">
        <v>-11.779643263828859</v>
      </c>
    </row>
    <row r="42" spans="1:8" x14ac:dyDescent="0.25">
      <c r="A42" s="34"/>
      <c r="B42" s="25" t="s">
        <v>240</v>
      </c>
      <c r="C42" s="82">
        <v>53.235969976</v>
      </c>
      <c r="D42" s="82">
        <v>57.846366705999998</v>
      </c>
      <c r="E42" s="82">
        <v>47.883413822000001</v>
      </c>
      <c r="F42" s="27"/>
      <c r="G42" s="38">
        <v>-10.054397724720815</v>
      </c>
      <c r="H42" s="24">
        <v>-17.223126449126852</v>
      </c>
    </row>
    <row r="43" spans="1:8" x14ac:dyDescent="0.25">
      <c r="A43" s="30" t="s">
        <v>21</v>
      </c>
      <c r="B43" s="31" t="s">
        <v>3</v>
      </c>
      <c r="C43" s="80">
        <v>9.4231151929999992</v>
      </c>
      <c r="D43" s="80">
        <v>8.9882224829999995</v>
      </c>
      <c r="E43" s="83">
        <v>6.6899525172974093</v>
      </c>
      <c r="F43" s="22" t="s">
        <v>239</v>
      </c>
      <c r="G43" s="37">
        <v>-29.004873863082253</v>
      </c>
      <c r="H43" s="33">
        <v>-25.569793916978085</v>
      </c>
    </row>
    <row r="44" spans="1:8" x14ac:dyDescent="0.25">
      <c r="A44" s="34"/>
      <c r="B44" s="25" t="s">
        <v>240</v>
      </c>
      <c r="C44" s="82">
        <v>1.8840895929999999</v>
      </c>
      <c r="D44" s="82">
        <v>2.3633517429999999</v>
      </c>
      <c r="E44" s="82">
        <v>1.591866636</v>
      </c>
      <c r="F44" s="27"/>
      <c r="G44" s="28">
        <v>-15.510035089928977</v>
      </c>
      <c r="H44" s="29">
        <v>-32.643685362750503</v>
      </c>
    </row>
    <row r="45" spans="1:8" x14ac:dyDescent="0.25">
      <c r="A45" s="30" t="s">
        <v>22</v>
      </c>
      <c r="B45" s="31" t="s">
        <v>3</v>
      </c>
      <c r="C45" s="80">
        <v>23.602795477000001</v>
      </c>
      <c r="D45" s="80">
        <v>24.568454492000001</v>
      </c>
      <c r="E45" s="83">
        <v>28.547653629831142</v>
      </c>
      <c r="F45" s="22" t="s">
        <v>239</v>
      </c>
      <c r="G45" s="37">
        <v>20.950307168698345</v>
      </c>
      <c r="H45" s="33">
        <v>16.196375474602405</v>
      </c>
    </row>
    <row r="46" spans="1:8" x14ac:dyDescent="0.25">
      <c r="A46" s="34"/>
      <c r="B46" s="25" t="s">
        <v>240</v>
      </c>
      <c r="C46" s="82">
        <v>4.2522698749999996</v>
      </c>
      <c r="D46" s="82">
        <v>5.2019991369999996</v>
      </c>
      <c r="E46" s="82">
        <v>5.710898083</v>
      </c>
      <c r="F46" s="27"/>
      <c r="G46" s="28">
        <v>34.302343239679743</v>
      </c>
      <c r="H46" s="29">
        <v>9.782757216939558</v>
      </c>
    </row>
    <row r="47" spans="1:8" x14ac:dyDescent="0.25">
      <c r="A47" s="30" t="s">
        <v>190</v>
      </c>
      <c r="B47" s="31" t="s">
        <v>3</v>
      </c>
      <c r="C47" s="80">
        <v>233.15142418299999</v>
      </c>
      <c r="D47" s="80">
        <v>265.384559319</v>
      </c>
      <c r="E47" s="83">
        <v>283.71934393737035</v>
      </c>
      <c r="F47" s="22" t="s">
        <v>239</v>
      </c>
      <c r="G47" s="23">
        <v>21.688874486428062</v>
      </c>
      <c r="H47" s="24">
        <v>6.9087608809717409</v>
      </c>
    </row>
    <row r="48" spans="1:8" x14ac:dyDescent="0.25">
      <c r="A48" s="30"/>
      <c r="B48" s="25" t="s">
        <v>240</v>
      </c>
      <c r="C48" s="82">
        <v>51.373811674999999</v>
      </c>
      <c r="D48" s="82">
        <v>77.235593105000007</v>
      </c>
      <c r="E48" s="82">
        <v>74.59485866</v>
      </c>
      <c r="F48" s="27"/>
      <c r="G48" s="38">
        <v>45.200163717460839</v>
      </c>
      <c r="H48" s="24">
        <v>-3.4190641112964499</v>
      </c>
    </row>
    <row r="49" spans="1:8" x14ac:dyDescent="0.25">
      <c r="A49" s="39" t="s">
        <v>12</v>
      </c>
      <c r="B49" s="31" t="s">
        <v>3</v>
      </c>
      <c r="C49" s="80">
        <v>13.56127234</v>
      </c>
      <c r="D49" s="80">
        <v>11.175463042000001</v>
      </c>
      <c r="E49" s="83">
        <v>14.179659681413124</v>
      </c>
      <c r="F49" s="22" t="s">
        <v>239</v>
      </c>
      <c r="G49" s="37">
        <v>4.5599507620619306</v>
      </c>
      <c r="H49" s="33">
        <v>26.882077531129141</v>
      </c>
    </row>
    <row r="50" spans="1:8" x14ac:dyDescent="0.25">
      <c r="A50" s="34"/>
      <c r="B50" s="25" t="s">
        <v>240</v>
      </c>
      <c r="C50" s="82">
        <v>2.228786736</v>
      </c>
      <c r="D50" s="82">
        <v>3.9848356570000001</v>
      </c>
      <c r="E50" s="82">
        <v>3.6378018980000002</v>
      </c>
      <c r="F50" s="27"/>
      <c r="G50" s="28">
        <v>63.218931593641742</v>
      </c>
      <c r="H50" s="29">
        <v>-8.7088600100829581</v>
      </c>
    </row>
    <row r="51" spans="1:8" x14ac:dyDescent="0.25">
      <c r="A51" s="39" t="s">
        <v>23</v>
      </c>
      <c r="B51" s="31" t="s">
        <v>3</v>
      </c>
      <c r="C51" s="80">
        <v>86.480130617</v>
      </c>
      <c r="D51" s="80">
        <v>97.447353648999993</v>
      </c>
      <c r="E51" s="83">
        <v>96.728767712656349</v>
      </c>
      <c r="F51" s="22" t="s">
        <v>239</v>
      </c>
      <c r="G51" s="23">
        <v>11.850857558304511</v>
      </c>
      <c r="H51" s="24">
        <v>-0.73740939023542751</v>
      </c>
    </row>
    <row r="52" spans="1:8" x14ac:dyDescent="0.25">
      <c r="A52" s="34"/>
      <c r="B52" s="25" t="s">
        <v>240</v>
      </c>
      <c r="C52" s="82">
        <v>19.205169960999999</v>
      </c>
      <c r="D52" s="82">
        <v>26.180649426999999</v>
      </c>
      <c r="E52" s="82">
        <v>24.289087508000001</v>
      </c>
      <c r="F52" s="27"/>
      <c r="G52" s="38">
        <v>26.47160924544761</v>
      </c>
      <c r="H52" s="24">
        <v>-7.2250381881254526</v>
      </c>
    </row>
    <row r="53" spans="1:8" x14ac:dyDescent="0.25">
      <c r="A53" s="30" t="s">
        <v>24</v>
      </c>
      <c r="B53" s="31" t="s">
        <v>3</v>
      </c>
      <c r="C53" s="80">
        <v>91.216895726999994</v>
      </c>
      <c r="D53" s="80">
        <v>144.991211333</v>
      </c>
      <c r="E53" s="83">
        <v>155.39470998865451</v>
      </c>
      <c r="F53" s="22" t="s">
        <v>239</v>
      </c>
      <c r="G53" s="37">
        <v>70.357375955579727</v>
      </c>
      <c r="H53" s="33">
        <v>7.1752615624135245</v>
      </c>
    </row>
    <row r="54" spans="1:8" ht="13.8" thickBot="1" x14ac:dyDescent="0.3">
      <c r="A54" s="41"/>
      <c r="B54" s="42" t="s">
        <v>240</v>
      </c>
      <c r="C54" s="86">
        <v>25.431832326999999</v>
      </c>
      <c r="D54" s="86">
        <v>37.918010606000003</v>
      </c>
      <c r="E54" s="86">
        <v>41.496358368999999</v>
      </c>
      <c r="F54" s="44"/>
      <c r="G54" s="45">
        <v>63.167002028968682</v>
      </c>
      <c r="H54" s="46">
        <v>9.437066201025246</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H61" s="187">
        <v>14</v>
      </c>
    </row>
    <row r="62" spans="1:8" ht="12.75" customHeight="1" x14ac:dyDescent="0.25">
      <c r="A62" s="54" t="s">
        <v>243</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x14ac:dyDescent="0.25">
      <c r="A7" s="192" t="s">
        <v>44</v>
      </c>
      <c r="B7" s="19" t="s">
        <v>3</v>
      </c>
      <c r="C7" s="20">
        <v>110745.20394415699</v>
      </c>
      <c r="D7" s="20">
        <v>110274.261442823</v>
      </c>
      <c r="E7" s="21">
        <v>131753.55904438804</v>
      </c>
      <c r="F7" s="22" t="s">
        <v>239</v>
      </c>
      <c r="G7" s="23">
        <v>18.969990890824008</v>
      </c>
      <c r="H7" s="24">
        <v>19.478069787574142</v>
      </c>
    </row>
    <row r="8" spans="1:8" x14ac:dyDescent="0.25">
      <c r="A8" s="193"/>
      <c r="B8" s="25" t="s">
        <v>240</v>
      </c>
      <c r="C8" s="26">
        <v>27740.369333333001</v>
      </c>
      <c r="D8" s="26">
        <v>28116.800986039001</v>
      </c>
      <c r="E8" s="26">
        <v>33394.176842986002</v>
      </c>
      <c r="F8" s="27"/>
      <c r="G8" s="28">
        <v>20.381154416928936</v>
      </c>
      <c r="H8" s="29">
        <v>18.769474733513974</v>
      </c>
    </row>
    <row r="9" spans="1:8" x14ac:dyDescent="0.25">
      <c r="A9" s="30" t="s">
        <v>18</v>
      </c>
      <c r="B9" s="31" t="s">
        <v>3</v>
      </c>
      <c r="C9" s="20">
        <v>11306.750091579999</v>
      </c>
      <c r="D9" s="20">
        <v>11102.81945597</v>
      </c>
      <c r="E9" s="21">
        <v>11589.857728332792</v>
      </c>
      <c r="F9" s="22" t="s">
        <v>239</v>
      </c>
      <c r="G9" s="32">
        <v>2.5038816146084173</v>
      </c>
      <c r="H9" s="33">
        <v>4.3866179603678148</v>
      </c>
    </row>
    <row r="10" spans="1:8" x14ac:dyDescent="0.25">
      <c r="A10" s="34"/>
      <c r="B10" s="25" t="s">
        <v>240</v>
      </c>
      <c r="C10" s="26">
        <v>2806.3560000000002</v>
      </c>
      <c r="D10" s="26">
        <v>2938.1875228949998</v>
      </c>
      <c r="E10" s="26">
        <v>3000.8494913039999</v>
      </c>
      <c r="F10" s="27"/>
      <c r="G10" s="35">
        <v>6.930463964799884</v>
      </c>
      <c r="H10" s="29">
        <v>2.1326742395005169</v>
      </c>
    </row>
    <row r="11" spans="1:8" x14ac:dyDescent="0.25">
      <c r="A11" s="30" t="s">
        <v>19</v>
      </c>
      <c r="B11" s="31" t="s">
        <v>3</v>
      </c>
      <c r="C11" s="20">
        <v>49166.166971933999</v>
      </c>
      <c r="D11" s="20">
        <v>49201.064853235002</v>
      </c>
      <c r="E11" s="21">
        <v>64137.117379123658</v>
      </c>
      <c r="F11" s="22" t="s">
        <v>239</v>
      </c>
      <c r="G11" s="37">
        <v>30.449700127601318</v>
      </c>
      <c r="H11" s="33">
        <v>30.357173305989136</v>
      </c>
    </row>
    <row r="12" spans="1:8" x14ac:dyDescent="0.25">
      <c r="A12" s="34"/>
      <c r="B12" s="25" t="s">
        <v>240</v>
      </c>
      <c r="C12" s="26">
        <v>11551.52</v>
      </c>
      <c r="D12" s="26">
        <v>12524.291742982999</v>
      </c>
      <c r="E12" s="26">
        <v>15884.498304348001</v>
      </c>
      <c r="F12" s="27"/>
      <c r="G12" s="28">
        <v>37.510027289464944</v>
      </c>
      <c r="H12" s="29">
        <v>26.829513638945926</v>
      </c>
    </row>
    <row r="13" spans="1:8" x14ac:dyDescent="0.25">
      <c r="A13" s="30" t="s">
        <v>20</v>
      </c>
      <c r="B13" s="31" t="s">
        <v>3</v>
      </c>
      <c r="C13" s="20">
        <v>4341.9366533020002</v>
      </c>
      <c r="D13" s="20">
        <v>3289.2213586829998</v>
      </c>
      <c r="E13" s="21">
        <v>2587.0037607176073</v>
      </c>
      <c r="F13" s="22" t="s">
        <v>239</v>
      </c>
      <c r="G13" s="23">
        <v>-40.418205807995463</v>
      </c>
      <c r="H13" s="24">
        <v>-21.349052599079542</v>
      </c>
    </row>
    <row r="14" spans="1:8" x14ac:dyDescent="0.25">
      <c r="A14" s="34"/>
      <c r="B14" s="25" t="s">
        <v>240</v>
      </c>
      <c r="C14" s="26">
        <v>927.91428571400002</v>
      </c>
      <c r="D14" s="26">
        <v>694.23416332500005</v>
      </c>
      <c r="E14" s="26">
        <v>548.28490683200005</v>
      </c>
      <c r="F14" s="27"/>
      <c r="G14" s="38">
        <v>-40.912117070154544</v>
      </c>
      <c r="H14" s="24">
        <v>-21.023058818365158</v>
      </c>
    </row>
    <row r="15" spans="1:8" x14ac:dyDescent="0.25">
      <c r="A15" s="30" t="s">
        <v>21</v>
      </c>
      <c r="B15" s="31" t="s">
        <v>3</v>
      </c>
      <c r="C15" s="20">
        <v>2942.6065238800002</v>
      </c>
      <c r="D15" s="20">
        <v>2811.564562949</v>
      </c>
      <c r="E15" s="21">
        <v>2414.8790066905622</v>
      </c>
      <c r="F15" s="22" t="s">
        <v>239</v>
      </c>
      <c r="G15" s="37">
        <v>-17.934015741037584</v>
      </c>
      <c r="H15" s="33">
        <v>-14.109068007400168</v>
      </c>
    </row>
    <row r="16" spans="1:8" x14ac:dyDescent="0.25">
      <c r="A16" s="34"/>
      <c r="B16" s="25" t="s">
        <v>240</v>
      </c>
      <c r="C16" s="26">
        <v>605.01666666699998</v>
      </c>
      <c r="D16" s="26">
        <v>670.40163097000004</v>
      </c>
      <c r="E16" s="26">
        <v>546.70809782599997</v>
      </c>
      <c r="F16" s="27"/>
      <c r="G16" s="28">
        <v>-9.6375144774471124</v>
      </c>
      <c r="H16" s="29">
        <v>-18.450661130556711</v>
      </c>
    </row>
    <row r="17" spans="1:8" x14ac:dyDescent="0.25">
      <c r="A17" s="30" t="s">
        <v>22</v>
      </c>
      <c r="B17" s="31" t="s">
        <v>3</v>
      </c>
      <c r="C17" s="20">
        <v>587.60652388000005</v>
      </c>
      <c r="D17" s="20">
        <v>492.56456294899999</v>
      </c>
      <c r="E17" s="21">
        <v>481.95925913617822</v>
      </c>
      <c r="F17" s="22" t="s">
        <v>239</v>
      </c>
      <c r="G17" s="37">
        <v>-17.979253199271312</v>
      </c>
      <c r="H17" s="33">
        <v>-2.1530789282378464</v>
      </c>
    </row>
    <row r="18" spans="1:8" x14ac:dyDescent="0.25">
      <c r="A18" s="34"/>
      <c r="B18" s="25" t="s">
        <v>240</v>
      </c>
      <c r="C18" s="26">
        <v>108.016666667</v>
      </c>
      <c r="D18" s="26">
        <v>95.401630969999999</v>
      </c>
      <c r="E18" s="26">
        <v>91.708097825999999</v>
      </c>
      <c r="F18" s="27"/>
      <c r="G18" s="28">
        <v>-15.098196735950935</v>
      </c>
      <c r="H18" s="29">
        <v>-3.8715618448509304</v>
      </c>
    </row>
    <row r="19" spans="1:8" x14ac:dyDescent="0.25">
      <c r="A19" s="30" t="s">
        <v>190</v>
      </c>
      <c r="B19" s="31" t="s">
        <v>3</v>
      </c>
      <c r="C19" s="20">
        <v>30023.341633255</v>
      </c>
      <c r="D19" s="20">
        <v>29414.553396708001</v>
      </c>
      <c r="E19" s="21">
        <v>38027.869136910544</v>
      </c>
      <c r="F19" s="22" t="s">
        <v>239</v>
      </c>
      <c r="G19" s="23">
        <v>26.661014624665967</v>
      </c>
      <c r="H19" s="24">
        <v>29.28249708243581</v>
      </c>
    </row>
    <row r="20" spans="1:8" x14ac:dyDescent="0.25">
      <c r="A20" s="30"/>
      <c r="B20" s="25" t="s">
        <v>240</v>
      </c>
      <c r="C20" s="26">
        <v>6813.2857142860003</v>
      </c>
      <c r="D20" s="26">
        <v>7420.5854083140002</v>
      </c>
      <c r="E20" s="26">
        <v>9249.2122670810004</v>
      </c>
      <c r="F20" s="27"/>
      <c r="G20" s="38">
        <v>35.752596543652714</v>
      </c>
      <c r="H20" s="24">
        <v>24.642622625409217</v>
      </c>
    </row>
    <row r="21" spans="1:8" x14ac:dyDescent="0.25">
      <c r="A21" s="39" t="s">
        <v>12</v>
      </c>
      <c r="B21" s="31" t="s">
        <v>3</v>
      </c>
      <c r="C21" s="20">
        <v>423.763914328</v>
      </c>
      <c r="D21" s="20">
        <v>397.33873777000002</v>
      </c>
      <c r="E21" s="21">
        <v>390.20672372488127</v>
      </c>
      <c r="F21" s="22" t="s">
        <v>239</v>
      </c>
      <c r="G21" s="37">
        <v>-7.9188410028572918</v>
      </c>
      <c r="H21" s="33">
        <v>-1.7949455633613809</v>
      </c>
    </row>
    <row r="22" spans="1:8" x14ac:dyDescent="0.25">
      <c r="A22" s="34"/>
      <c r="B22" s="25" t="s">
        <v>240</v>
      </c>
      <c r="C22" s="26">
        <v>88.21</v>
      </c>
      <c r="D22" s="26">
        <v>74.440978582</v>
      </c>
      <c r="E22" s="26">
        <v>75.624858696000004</v>
      </c>
      <c r="F22" s="27"/>
      <c r="G22" s="28">
        <v>-14.267250089558985</v>
      </c>
      <c r="H22" s="29">
        <v>1.5903607617085527</v>
      </c>
    </row>
    <row r="23" spans="1:8" x14ac:dyDescent="0.25">
      <c r="A23" s="39" t="s">
        <v>23</v>
      </c>
      <c r="B23" s="31" t="s">
        <v>3</v>
      </c>
      <c r="C23" s="20">
        <v>6162.6065238800002</v>
      </c>
      <c r="D23" s="20">
        <v>6183.564562949</v>
      </c>
      <c r="E23" s="21">
        <v>6158.506516292704</v>
      </c>
      <c r="F23" s="22" t="s">
        <v>239</v>
      </c>
      <c r="G23" s="23">
        <v>-6.6530413249793696E-2</v>
      </c>
      <c r="H23" s="24">
        <v>-0.40523627433988452</v>
      </c>
    </row>
    <row r="24" spans="1:8" x14ac:dyDescent="0.25">
      <c r="A24" s="34"/>
      <c r="B24" s="25" t="s">
        <v>240</v>
      </c>
      <c r="C24" s="26">
        <v>1391.016666667</v>
      </c>
      <c r="D24" s="26">
        <v>1647.40163097</v>
      </c>
      <c r="E24" s="26">
        <v>1547.7080978260001</v>
      </c>
      <c r="F24" s="27"/>
      <c r="G24" s="28">
        <v>11.264525789935135</v>
      </c>
      <c r="H24" s="29">
        <v>-6.0515621248535325</v>
      </c>
    </row>
    <row r="25" spans="1:8" x14ac:dyDescent="0.25">
      <c r="A25" s="30" t="s">
        <v>24</v>
      </c>
      <c r="B25" s="31" t="s">
        <v>3</v>
      </c>
      <c r="C25" s="20">
        <v>10837.213047759</v>
      </c>
      <c r="D25" s="20">
        <v>11500.129125899</v>
      </c>
      <c r="E25" s="21">
        <v>13513.979626968738</v>
      </c>
      <c r="F25" s="22" t="s">
        <v>239</v>
      </c>
      <c r="G25" s="23">
        <v>24.699768911189395</v>
      </c>
      <c r="H25" s="24">
        <v>17.511546861977607</v>
      </c>
    </row>
    <row r="26" spans="1:8" ht="13.8" thickBot="1" x14ac:dyDescent="0.3">
      <c r="A26" s="41"/>
      <c r="B26" s="42" t="s">
        <v>240</v>
      </c>
      <c r="C26" s="43">
        <v>4362.033333333</v>
      </c>
      <c r="D26" s="43">
        <v>2866.8032619400001</v>
      </c>
      <c r="E26" s="43">
        <v>3858.4161956520002</v>
      </c>
      <c r="F26" s="44"/>
      <c r="G26" s="45">
        <v>-11.545467427599633</v>
      </c>
      <c r="H26" s="46">
        <v>34.589500677523432</v>
      </c>
    </row>
    <row r="31" spans="1:8" x14ac:dyDescent="0.25">
      <c r="A31" s="47"/>
      <c r="B31" s="48"/>
      <c r="C31" s="49"/>
      <c r="D31" s="55"/>
      <c r="E31" s="49"/>
      <c r="F31" s="49"/>
      <c r="G31" s="50"/>
      <c r="H31" s="51"/>
    </row>
    <row r="32" spans="1:8" ht="16.8" thickBot="1" x14ac:dyDescent="0.4">
      <c r="A32" s="4" t="s">
        <v>99</v>
      </c>
      <c r="B32" s="5"/>
      <c r="C32" s="5"/>
      <c r="D32" s="5"/>
      <c r="E32" s="5"/>
      <c r="F32" s="5"/>
      <c r="G32" s="5"/>
      <c r="H32" s="6"/>
    </row>
    <row r="33" spans="1:8" x14ac:dyDescent="0.25">
      <c r="A33" s="7"/>
      <c r="B33" s="8"/>
      <c r="C33" s="196" t="s">
        <v>16</v>
      </c>
      <c r="D33" s="190"/>
      <c r="E33" s="190"/>
      <c r="F33" s="197"/>
      <c r="G33" s="190" t="s">
        <v>1</v>
      </c>
      <c r="H33" s="191"/>
    </row>
    <row r="34" spans="1:8" x14ac:dyDescent="0.25">
      <c r="A34" s="12"/>
      <c r="B34" s="13"/>
      <c r="C34" s="14" t="s">
        <v>234</v>
      </c>
      <c r="D34" s="15" t="s">
        <v>235</v>
      </c>
      <c r="E34" s="15" t="s">
        <v>236</v>
      </c>
      <c r="F34" s="16"/>
      <c r="G34" s="17" t="s">
        <v>237</v>
      </c>
      <c r="H34" s="18" t="s">
        <v>238</v>
      </c>
    </row>
    <row r="35" spans="1:8" ht="12.75" customHeight="1" x14ac:dyDescent="0.25">
      <c r="A35" s="192" t="s">
        <v>44</v>
      </c>
      <c r="B35" s="19" t="s">
        <v>3</v>
      </c>
      <c r="C35" s="80">
        <v>5043.1056053210004</v>
      </c>
      <c r="D35" s="80">
        <v>4897.4303161549997</v>
      </c>
      <c r="E35" s="83">
        <v>5869.4234997826352</v>
      </c>
      <c r="F35" s="22" t="s">
        <v>239</v>
      </c>
      <c r="G35" s="23">
        <v>16.385099958838524</v>
      </c>
      <c r="H35" s="24">
        <v>19.847003854681745</v>
      </c>
    </row>
    <row r="36" spans="1:8" ht="12.75" customHeight="1" x14ac:dyDescent="0.25">
      <c r="A36" s="193"/>
      <c r="B36" s="25" t="s">
        <v>240</v>
      </c>
      <c r="C36" s="82">
        <v>1342.524233499</v>
      </c>
      <c r="D36" s="82">
        <v>1284.833231434</v>
      </c>
      <c r="E36" s="82">
        <v>1547.315403287</v>
      </c>
      <c r="F36" s="27"/>
      <c r="G36" s="28">
        <v>15.254187945215406</v>
      </c>
      <c r="H36" s="29">
        <v>20.42927949178619</v>
      </c>
    </row>
    <row r="37" spans="1:8" x14ac:dyDescent="0.25">
      <c r="A37" s="30" t="s">
        <v>18</v>
      </c>
      <c r="B37" s="31" t="s">
        <v>3</v>
      </c>
      <c r="C37" s="80">
        <v>1839.5446309690001</v>
      </c>
      <c r="D37" s="80">
        <v>1802.878546854</v>
      </c>
      <c r="E37" s="83">
        <v>1899.8574677297111</v>
      </c>
      <c r="F37" s="22" t="s">
        <v>239</v>
      </c>
      <c r="G37" s="32">
        <v>3.2786829819366972</v>
      </c>
      <c r="H37" s="33">
        <v>5.3791155840718261</v>
      </c>
    </row>
    <row r="38" spans="1:8" x14ac:dyDescent="0.25">
      <c r="A38" s="34"/>
      <c r="B38" s="25" t="s">
        <v>240</v>
      </c>
      <c r="C38" s="82">
        <v>562.32122605799998</v>
      </c>
      <c r="D38" s="82">
        <v>492.47101880100001</v>
      </c>
      <c r="E38" s="82">
        <v>538.04542629900004</v>
      </c>
      <c r="F38" s="27"/>
      <c r="G38" s="35">
        <v>-4.3170697875267479</v>
      </c>
      <c r="H38" s="29">
        <v>9.2542313675550361</v>
      </c>
    </row>
    <row r="39" spans="1:8" x14ac:dyDescent="0.25">
      <c r="A39" s="30" t="s">
        <v>19</v>
      </c>
      <c r="B39" s="31" t="s">
        <v>3</v>
      </c>
      <c r="C39" s="80">
        <v>2283.2039715880001</v>
      </c>
      <c r="D39" s="80">
        <v>2124.9045713999999</v>
      </c>
      <c r="E39" s="83">
        <v>2722.4678013651696</v>
      </c>
      <c r="F39" s="22" t="s">
        <v>239</v>
      </c>
      <c r="G39" s="37">
        <v>19.2389219379141</v>
      </c>
      <c r="H39" s="33">
        <v>28.121885472318581</v>
      </c>
    </row>
    <row r="40" spans="1:8" x14ac:dyDescent="0.25">
      <c r="A40" s="34"/>
      <c r="B40" s="25" t="s">
        <v>240</v>
      </c>
      <c r="C40" s="82">
        <v>502.06141565500002</v>
      </c>
      <c r="D40" s="82">
        <v>527.50576297400005</v>
      </c>
      <c r="E40" s="82">
        <v>647.996744552</v>
      </c>
      <c r="F40" s="27"/>
      <c r="G40" s="28">
        <v>29.067226507858521</v>
      </c>
      <c r="H40" s="29">
        <v>22.841642695747908</v>
      </c>
    </row>
    <row r="41" spans="1:8" x14ac:dyDescent="0.25">
      <c r="A41" s="30" t="s">
        <v>20</v>
      </c>
      <c r="B41" s="31" t="s">
        <v>3</v>
      </c>
      <c r="C41" s="80">
        <v>76.574071103999998</v>
      </c>
      <c r="D41" s="80">
        <v>57.244954894000003</v>
      </c>
      <c r="E41" s="83">
        <v>47.988227592380277</v>
      </c>
      <c r="F41" s="22" t="s">
        <v>239</v>
      </c>
      <c r="G41" s="23">
        <v>-37.330970000008904</v>
      </c>
      <c r="H41" s="24">
        <v>-16.170380985993134</v>
      </c>
    </row>
    <row r="42" spans="1:8" x14ac:dyDescent="0.25">
      <c r="A42" s="34"/>
      <c r="B42" s="25" t="s">
        <v>240</v>
      </c>
      <c r="C42" s="82">
        <v>20.252786732000001</v>
      </c>
      <c r="D42" s="82">
        <v>17.701137250999999</v>
      </c>
      <c r="E42" s="82">
        <v>14.046902396</v>
      </c>
      <c r="F42" s="27"/>
      <c r="G42" s="38">
        <v>-30.642125541146001</v>
      </c>
      <c r="H42" s="24">
        <v>-20.644068249307296</v>
      </c>
    </row>
    <row r="43" spans="1:8" x14ac:dyDescent="0.25">
      <c r="A43" s="30" t="s">
        <v>21</v>
      </c>
      <c r="B43" s="31" t="s">
        <v>3</v>
      </c>
      <c r="C43" s="80">
        <v>21.809884699000001</v>
      </c>
      <c r="D43" s="80">
        <v>25.130934273000001</v>
      </c>
      <c r="E43" s="83">
        <v>24.643669695989281</v>
      </c>
      <c r="F43" s="22" t="s">
        <v>239</v>
      </c>
      <c r="G43" s="37">
        <v>12.993122320904391</v>
      </c>
      <c r="H43" s="33">
        <v>-1.9389035509683481</v>
      </c>
    </row>
    <row r="44" spans="1:8" x14ac:dyDescent="0.25">
      <c r="A44" s="34"/>
      <c r="B44" s="25" t="s">
        <v>240</v>
      </c>
      <c r="C44" s="82">
        <v>4.9688949600000001</v>
      </c>
      <c r="D44" s="82">
        <v>6.2325498479999997</v>
      </c>
      <c r="E44" s="82">
        <v>5.9364705000000004</v>
      </c>
      <c r="F44" s="27"/>
      <c r="G44" s="28">
        <v>19.47265031338074</v>
      </c>
      <c r="H44" s="29">
        <v>-4.750533172149602</v>
      </c>
    </row>
    <row r="45" spans="1:8" x14ac:dyDescent="0.25">
      <c r="A45" s="30" t="s">
        <v>22</v>
      </c>
      <c r="B45" s="31" t="s">
        <v>3</v>
      </c>
      <c r="C45" s="80">
        <v>3.8347147189999999</v>
      </c>
      <c r="D45" s="80">
        <v>3.1847164879999998</v>
      </c>
      <c r="E45" s="83">
        <v>3.3157821664260929</v>
      </c>
      <c r="F45" s="22" t="s">
        <v>239</v>
      </c>
      <c r="G45" s="37">
        <v>-13.532494347043155</v>
      </c>
      <c r="H45" s="33">
        <v>4.1154582808217981</v>
      </c>
    </row>
    <row r="46" spans="1:8" x14ac:dyDescent="0.25">
      <c r="A46" s="34"/>
      <c r="B46" s="25" t="s">
        <v>240</v>
      </c>
      <c r="C46" s="82">
        <v>0.80524464399999995</v>
      </c>
      <c r="D46" s="82">
        <v>0.74324298799999999</v>
      </c>
      <c r="E46" s="82">
        <v>0.74612789400000001</v>
      </c>
      <c r="F46" s="27"/>
      <c r="G46" s="28">
        <v>-7.3414645400609402</v>
      </c>
      <c r="H46" s="29">
        <v>0.38815112238906124</v>
      </c>
    </row>
    <row r="47" spans="1:8" x14ac:dyDescent="0.25">
      <c r="A47" s="30" t="s">
        <v>190</v>
      </c>
      <c r="B47" s="31" t="s">
        <v>3</v>
      </c>
      <c r="C47" s="80">
        <v>406.92351700299997</v>
      </c>
      <c r="D47" s="80">
        <v>412.25535557000001</v>
      </c>
      <c r="E47" s="83">
        <v>706.14697882868643</v>
      </c>
      <c r="F47" s="22" t="s">
        <v>239</v>
      </c>
      <c r="G47" s="23">
        <v>73.533096349277969</v>
      </c>
      <c r="H47" s="24">
        <v>71.288733860677354</v>
      </c>
    </row>
    <row r="48" spans="1:8" x14ac:dyDescent="0.25">
      <c r="A48" s="30"/>
      <c r="B48" s="25" t="s">
        <v>240</v>
      </c>
      <c r="C48" s="82">
        <v>97.695538076999995</v>
      </c>
      <c r="D48" s="82">
        <v>117.795228858</v>
      </c>
      <c r="E48" s="82">
        <v>189.743753868</v>
      </c>
      <c r="F48" s="27"/>
      <c r="G48" s="38">
        <v>94.219467544619107</v>
      </c>
      <c r="H48" s="24">
        <v>61.079320196179282</v>
      </c>
    </row>
    <row r="49" spans="1:8" x14ac:dyDescent="0.25">
      <c r="A49" s="39" t="s">
        <v>12</v>
      </c>
      <c r="B49" s="31" t="s">
        <v>3</v>
      </c>
      <c r="C49" s="80">
        <v>5.5450821440000002</v>
      </c>
      <c r="D49" s="80">
        <v>7.0997260830000002</v>
      </c>
      <c r="E49" s="83">
        <v>9.9904141489620777</v>
      </c>
      <c r="F49" s="22" t="s">
        <v>239</v>
      </c>
      <c r="G49" s="37">
        <v>80.167108250544203</v>
      </c>
      <c r="H49" s="33">
        <v>40.715487219763446</v>
      </c>
    </row>
    <row r="50" spans="1:8" x14ac:dyDescent="0.25">
      <c r="A50" s="34"/>
      <c r="B50" s="25" t="s">
        <v>240</v>
      </c>
      <c r="C50" s="82">
        <v>1.0749399070000001</v>
      </c>
      <c r="D50" s="82">
        <v>0.65256024400000001</v>
      </c>
      <c r="E50" s="82">
        <v>1.1134230780000001</v>
      </c>
      <c r="F50" s="27"/>
      <c r="G50" s="28">
        <v>3.5800299858064477</v>
      </c>
      <c r="H50" s="29">
        <v>70.623798835039054</v>
      </c>
    </row>
    <row r="51" spans="1:8" x14ac:dyDescent="0.25">
      <c r="A51" s="39" t="s">
        <v>23</v>
      </c>
      <c r="B51" s="31" t="s">
        <v>3</v>
      </c>
      <c r="C51" s="80">
        <v>145.168091729</v>
      </c>
      <c r="D51" s="80">
        <v>157.791135406</v>
      </c>
      <c r="E51" s="83">
        <v>157.65430333558709</v>
      </c>
      <c r="F51" s="22" t="s">
        <v>239</v>
      </c>
      <c r="G51" s="23">
        <v>8.6012094378814083</v>
      </c>
      <c r="H51" s="24">
        <v>-8.6717210102349895E-2</v>
      </c>
    </row>
    <row r="52" spans="1:8" x14ac:dyDescent="0.25">
      <c r="A52" s="34"/>
      <c r="B52" s="25" t="s">
        <v>240</v>
      </c>
      <c r="C52" s="82">
        <v>33.290388129</v>
      </c>
      <c r="D52" s="82">
        <v>38.909778410999998</v>
      </c>
      <c r="E52" s="82">
        <v>37.924177030000003</v>
      </c>
      <c r="F52" s="27"/>
      <c r="G52" s="28">
        <v>13.919299718117159</v>
      </c>
      <c r="H52" s="29">
        <v>-2.5330429039949536</v>
      </c>
    </row>
    <row r="53" spans="1:8" x14ac:dyDescent="0.25">
      <c r="A53" s="30" t="s">
        <v>24</v>
      </c>
      <c r="B53" s="31" t="s">
        <v>3</v>
      </c>
      <c r="C53" s="80">
        <v>260.50164136500001</v>
      </c>
      <c r="D53" s="80">
        <v>306.94037518699997</v>
      </c>
      <c r="E53" s="83">
        <v>356.96634550473505</v>
      </c>
      <c r="F53" s="22" t="s">
        <v>239</v>
      </c>
      <c r="G53" s="23">
        <v>37.030363276895514</v>
      </c>
      <c r="H53" s="24">
        <v>16.2982697493796</v>
      </c>
    </row>
    <row r="54" spans="1:8" ht="13.8" thickBot="1" x14ac:dyDescent="0.3">
      <c r="A54" s="41"/>
      <c r="B54" s="42" t="s">
        <v>240</v>
      </c>
      <c r="C54" s="86">
        <v>120.053799338</v>
      </c>
      <c r="D54" s="86">
        <v>82.821952057000004</v>
      </c>
      <c r="E54" s="86">
        <v>111.762377669</v>
      </c>
      <c r="F54" s="44"/>
      <c r="G54" s="45">
        <v>-6.9064217165308577</v>
      </c>
      <c r="H54" s="46">
        <v>34.94294072190246</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195">
        <v>15</v>
      </c>
    </row>
    <row r="62" spans="1:8" ht="12.75" customHeight="1" x14ac:dyDescent="0.25">
      <c r="A62" s="54" t="s">
        <v>243</v>
      </c>
      <c r="G62" s="53"/>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ht="12.75" customHeight="1" x14ac:dyDescent="0.25">
      <c r="A7" s="192" t="s">
        <v>45</v>
      </c>
      <c r="B7" s="19" t="s">
        <v>3</v>
      </c>
      <c r="C7" s="20">
        <v>14653.806941663001</v>
      </c>
      <c r="D7" s="20">
        <v>14731.573261968</v>
      </c>
      <c r="E7" s="21">
        <v>18343.19275938096</v>
      </c>
      <c r="F7" s="22" t="s">
        <v>239</v>
      </c>
      <c r="G7" s="23">
        <v>25.17697846304003</v>
      </c>
      <c r="H7" s="24">
        <v>24.516183256115312</v>
      </c>
    </row>
    <row r="8" spans="1:8" ht="12.75" customHeight="1" x14ac:dyDescent="0.25">
      <c r="A8" s="193"/>
      <c r="B8" s="25" t="s">
        <v>240</v>
      </c>
      <c r="C8" s="26">
        <v>3580.6615999999999</v>
      </c>
      <c r="D8" s="26">
        <v>3415.9517354159998</v>
      </c>
      <c r="E8" s="26">
        <v>4327.0239104270004</v>
      </c>
      <c r="F8" s="27"/>
      <c r="G8" s="28">
        <v>20.844257117930411</v>
      </c>
      <c r="H8" s="29">
        <v>26.671107954048679</v>
      </c>
    </row>
    <row r="9" spans="1:8" x14ac:dyDescent="0.25">
      <c r="A9" s="30" t="s">
        <v>18</v>
      </c>
      <c r="B9" s="31" t="s">
        <v>3</v>
      </c>
      <c r="C9" s="20">
        <v>1689.5725934</v>
      </c>
      <c r="D9" s="20">
        <v>1820.9106131149999</v>
      </c>
      <c r="E9" s="21">
        <v>1697.8764852244369</v>
      </c>
      <c r="F9" s="22" t="s">
        <v>239</v>
      </c>
      <c r="G9" s="32">
        <v>0.49147884245248008</v>
      </c>
      <c r="H9" s="33">
        <v>-6.7567362727427138</v>
      </c>
    </row>
    <row r="10" spans="1:8" x14ac:dyDescent="0.25">
      <c r="A10" s="34"/>
      <c r="B10" s="25" t="s">
        <v>240</v>
      </c>
      <c r="C10" s="26">
        <v>363.45359999999999</v>
      </c>
      <c r="D10" s="26">
        <v>473.89314834999999</v>
      </c>
      <c r="E10" s="26">
        <v>412.98937391300001</v>
      </c>
      <c r="F10" s="27"/>
      <c r="G10" s="35">
        <v>13.629187855891374</v>
      </c>
      <c r="H10" s="29">
        <v>-12.851794681787368</v>
      </c>
    </row>
    <row r="11" spans="1:8" x14ac:dyDescent="0.25">
      <c r="A11" s="30" t="s">
        <v>19</v>
      </c>
      <c r="B11" s="31" t="s">
        <v>3</v>
      </c>
      <c r="C11" s="20">
        <v>4269.9086446680003</v>
      </c>
      <c r="D11" s="20">
        <v>4173.0353770499996</v>
      </c>
      <c r="E11" s="21">
        <v>6720.4083304341139</v>
      </c>
      <c r="F11" s="22" t="s">
        <v>239</v>
      </c>
      <c r="G11" s="37">
        <v>57.389979263986049</v>
      </c>
      <c r="H11" s="33">
        <v>61.043646248331157</v>
      </c>
    </row>
    <row r="12" spans="1:8" x14ac:dyDescent="0.25">
      <c r="A12" s="34"/>
      <c r="B12" s="25" t="s">
        <v>240</v>
      </c>
      <c r="C12" s="26">
        <v>1546.5119999999999</v>
      </c>
      <c r="D12" s="26">
        <v>970.97716116699996</v>
      </c>
      <c r="E12" s="26">
        <v>1775.2979130430001</v>
      </c>
      <c r="F12" s="27"/>
      <c r="G12" s="28">
        <v>14.79367202084434</v>
      </c>
      <c r="H12" s="29">
        <v>82.836217373980418</v>
      </c>
    </row>
    <row r="13" spans="1:8" x14ac:dyDescent="0.25">
      <c r="A13" s="30" t="s">
        <v>20</v>
      </c>
      <c r="B13" s="31" t="s">
        <v>3</v>
      </c>
      <c r="C13" s="20">
        <v>1531.670783175</v>
      </c>
      <c r="D13" s="20">
        <v>1459.207322405</v>
      </c>
      <c r="E13" s="21">
        <v>1205.9057051754746</v>
      </c>
      <c r="F13" s="22" t="s">
        <v>239</v>
      </c>
      <c r="G13" s="23">
        <v>-21.268609519615367</v>
      </c>
      <c r="H13" s="24">
        <v>-17.358850475890236</v>
      </c>
    </row>
    <row r="14" spans="1:8" x14ac:dyDescent="0.25">
      <c r="A14" s="34"/>
      <c r="B14" s="25" t="s">
        <v>240</v>
      </c>
      <c r="C14" s="26">
        <v>243.72</v>
      </c>
      <c r="D14" s="26">
        <v>355.417695794</v>
      </c>
      <c r="E14" s="26">
        <v>249.570434783</v>
      </c>
      <c r="F14" s="27"/>
      <c r="G14" s="38">
        <v>2.4004738154439451</v>
      </c>
      <c r="H14" s="24">
        <v>-29.781089198313026</v>
      </c>
    </row>
    <row r="15" spans="1:8" x14ac:dyDescent="0.25">
      <c r="A15" s="30" t="s">
        <v>21</v>
      </c>
      <c r="B15" s="31" t="s">
        <v>3</v>
      </c>
      <c r="C15" s="20">
        <v>343.65397842599998</v>
      </c>
      <c r="D15" s="20">
        <v>347.81046903499998</v>
      </c>
      <c r="E15" s="21">
        <v>328.04686997377979</v>
      </c>
      <c r="F15" s="22" t="s">
        <v>239</v>
      </c>
      <c r="G15" s="37">
        <v>-4.5415183387963936</v>
      </c>
      <c r="H15" s="33">
        <v>-5.6822898735780711</v>
      </c>
    </row>
    <row r="16" spans="1:8" x14ac:dyDescent="0.25">
      <c r="A16" s="34"/>
      <c r="B16" s="25" t="s">
        <v>240</v>
      </c>
      <c r="C16" s="26">
        <v>59.21</v>
      </c>
      <c r="D16" s="26">
        <v>66.413494607000004</v>
      </c>
      <c r="E16" s="26">
        <v>60.458043478</v>
      </c>
      <c r="F16" s="27"/>
      <c r="G16" s="28">
        <v>2.1078254990710974</v>
      </c>
      <c r="H16" s="29">
        <v>-8.9672304766391591</v>
      </c>
    </row>
    <row r="17" spans="1:8" x14ac:dyDescent="0.25">
      <c r="A17" s="30" t="s">
        <v>22</v>
      </c>
      <c r="B17" s="31" t="s">
        <v>3</v>
      </c>
      <c r="C17" s="20">
        <v>291.65397842599998</v>
      </c>
      <c r="D17" s="20">
        <v>317.81046903499998</v>
      </c>
      <c r="E17" s="21">
        <v>291.65860154222884</v>
      </c>
      <c r="F17" s="22" t="s">
        <v>239</v>
      </c>
      <c r="G17" s="37">
        <v>1.5851373788251522E-3</v>
      </c>
      <c r="H17" s="33">
        <v>-8.2287621210776081</v>
      </c>
    </row>
    <row r="18" spans="1:8" x14ac:dyDescent="0.25">
      <c r="A18" s="34"/>
      <c r="B18" s="25" t="s">
        <v>240</v>
      </c>
      <c r="C18" s="26">
        <v>64.209999999999994</v>
      </c>
      <c r="D18" s="26">
        <v>75.413494607000004</v>
      </c>
      <c r="E18" s="26">
        <v>67.458043477999993</v>
      </c>
      <c r="F18" s="27"/>
      <c r="G18" s="28">
        <v>5.058469830244519</v>
      </c>
      <c r="H18" s="29">
        <v>-10.549108180781175</v>
      </c>
    </row>
    <row r="19" spans="1:8" x14ac:dyDescent="0.25">
      <c r="A19" s="30" t="s">
        <v>190</v>
      </c>
      <c r="B19" s="31" t="s">
        <v>3</v>
      </c>
      <c r="C19" s="20">
        <v>3726.1769579380002</v>
      </c>
      <c r="D19" s="20">
        <v>3838.5183060119998</v>
      </c>
      <c r="E19" s="21">
        <v>5886.4738451345374</v>
      </c>
      <c r="F19" s="22" t="s">
        <v>239</v>
      </c>
      <c r="G19" s="23">
        <v>57.976229029981624</v>
      </c>
      <c r="H19" s="24">
        <v>53.352762077882232</v>
      </c>
    </row>
    <row r="20" spans="1:8" x14ac:dyDescent="0.25">
      <c r="A20" s="30"/>
      <c r="B20" s="25" t="s">
        <v>240</v>
      </c>
      <c r="C20" s="26">
        <v>637.79999999999995</v>
      </c>
      <c r="D20" s="26">
        <v>707.54423948399995</v>
      </c>
      <c r="E20" s="26">
        <v>1057.9260869570001</v>
      </c>
      <c r="F20" s="27"/>
      <c r="G20" s="38">
        <v>65.871133107086877</v>
      </c>
      <c r="H20" s="24">
        <v>49.5208395348576</v>
      </c>
    </row>
    <row r="21" spans="1:8" x14ac:dyDescent="0.25">
      <c r="A21" s="39" t="s">
        <v>12</v>
      </c>
      <c r="B21" s="31" t="s">
        <v>3</v>
      </c>
      <c r="C21" s="20">
        <v>44.992387055999998</v>
      </c>
      <c r="D21" s="20">
        <v>52.086281421000002</v>
      </c>
      <c r="E21" s="21">
        <v>20.935172186111764</v>
      </c>
      <c r="F21" s="22" t="s">
        <v>239</v>
      </c>
      <c r="G21" s="37">
        <v>-53.469523277227552</v>
      </c>
      <c r="H21" s="33">
        <v>-59.806744472890742</v>
      </c>
    </row>
    <row r="22" spans="1:8" x14ac:dyDescent="0.25">
      <c r="A22" s="34"/>
      <c r="B22" s="25" t="s">
        <v>240</v>
      </c>
      <c r="C22" s="26">
        <v>13.125999999999999</v>
      </c>
      <c r="D22" s="26">
        <v>9.2480967639999996</v>
      </c>
      <c r="E22" s="26">
        <v>4.2748260870000001</v>
      </c>
      <c r="F22" s="27"/>
      <c r="G22" s="28">
        <v>-67.432377822642081</v>
      </c>
      <c r="H22" s="29">
        <v>-53.776153125467012</v>
      </c>
    </row>
    <row r="23" spans="1:8" x14ac:dyDescent="0.25">
      <c r="A23" s="39" t="s">
        <v>23</v>
      </c>
      <c r="B23" s="31" t="s">
        <v>3</v>
      </c>
      <c r="C23" s="20">
        <v>1891.6539784260001</v>
      </c>
      <c r="D23" s="20">
        <v>1810.8104690350001</v>
      </c>
      <c r="E23" s="21">
        <v>1877.4201451053041</v>
      </c>
      <c r="F23" s="22" t="s">
        <v>239</v>
      </c>
      <c r="G23" s="23">
        <v>-0.75245438558162903</v>
      </c>
      <c r="H23" s="24">
        <v>3.6784454921889704</v>
      </c>
    </row>
    <row r="24" spans="1:8" x14ac:dyDescent="0.25">
      <c r="A24" s="34"/>
      <c r="B24" s="25" t="s">
        <v>240</v>
      </c>
      <c r="C24" s="26">
        <v>359.21</v>
      </c>
      <c r="D24" s="26">
        <v>500.41349460700002</v>
      </c>
      <c r="E24" s="26">
        <v>450.45804347799998</v>
      </c>
      <c r="F24" s="27"/>
      <c r="G24" s="28">
        <v>25.402422949806521</v>
      </c>
      <c r="H24" s="29">
        <v>-9.9828345293191205</v>
      </c>
    </row>
    <row r="25" spans="1:8" x14ac:dyDescent="0.25">
      <c r="A25" s="30" t="s">
        <v>24</v>
      </c>
      <c r="B25" s="31" t="s">
        <v>3</v>
      </c>
      <c r="C25" s="20">
        <v>1332.307956852</v>
      </c>
      <c r="D25" s="20">
        <v>1313.62093807</v>
      </c>
      <c r="E25" s="21">
        <v>1476.8685769423028</v>
      </c>
      <c r="F25" s="22" t="s">
        <v>239</v>
      </c>
      <c r="G25" s="23">
        <v>10.850390808433886</v>
      </c>
      <c r="H25" s="24">
        <v>12.427301829715788</v>
      </c>
    </row>
    <row r="26" spans="1:8" ht="13.8" thickBot="1" x14ac:dyDescent="0.3">
      <c r="A26" s="41"/>
      <c r="B26" s="42" t="s">
        <v>240</v>
      </c>
      <c r="C26" s="43">
        <v>408.42</v>
      </c>
      <c r="D26" s="43">
        <v>327.82698921299999</v>
      </c>
      <c r="E26" s="43">
        <v>392.916086957</v>
      </c>
      <c r="F26" s="44"/>
      <c r="G26" s="45">
        <v>-3.7960709668968207</v>
      </c>
      <c r="H26" s="46">
        <v>19.854709918868068</v>
      </c>
    </row>
    <row r="31" spans="1:8" x14ac:dyDescent="0.25">
      <c r="A31" s="47"/>
      <c r="B31" s="48"/>
      <c r="C31" s="49"/>
      <c r="D31" s="55"/>
      <c r="E31" s="49"/>
      <c r="F31" s="49"/>
      <c r="G31" s="50"/>
      <c r="H31" s="51"/>
    </row>
    <row r="32" spans="1:8" ht="16.8" thickBot="1" x14ac:dyDescent="0.4">
      <c r="A32" s="4" t="s">
        <v>98</v>
      </c>
      <c r="B32" s="5"/>
      <c r="C32" s="5"/>
      <c r="D32" s="5"/>
      <c r="E32" s="5"/>
      <c r="F32" s="5"/>
      <c r="G32" s="5"/>
      <c r="H32" s="6"/>
    </row>
    <row r="33" spans="1:8" x14ac:dyDescent="0.25">
      <c r="A33" s="7"/>
      <c r="B33" s="8"/>
      <c r="C33" s="196" t="s">
        <v>16</v>
      </c>
      <c r="D33" s="190"/>
      <c r="E33" s="190"/>
      <c r="F33" s="197"/>
      <c r="G33" s="190" t="s">
        <v>1</v>
      </c>
      <c r="H33" s="191"/>
    </row>
    <row r="34" spans="1:8" x14ac:dyDescent="0.25">
      <c r="A34" s="12"/>
      <c r="B34" s="13"/>
      <c r="C34" s="14" t="s">
        <v>234</v>
      </c>
      <c r="D34" s="15" t="s">
        <v>235</v>
      </c>
      <c r="E34" s="15" t="s">
        <v>236</v>
      </c>
      <c r="F34" s="16"/>
      <c r="G34" s="17" t="s">
        <v>237</v>
      </c>
      <c r="H34" s="18" t="s">
        <v>238</v>
      </c>
    </row>
    <row r="35" spans="1:8" ht="12.75" customHeight="1" x14ac:dyDescent="0.25">
      <c r="A35" s="192" t="s">
        <v>45</v>
      </c>
      <c r="B35" s="19" t="s">
        <v>3</v>
      </c>
      <c r="C35" s="80">
        <v>746.15060483299999</v>
      </c>
      <c r="D35" s="80">
        <v>686.74772083200003</v>
      </c>
      <c r="E35" s="83">
        <v>869.33171856780712</v>
      </c>
      <c r="F35" s="22" t="s">
        <v>239</v>
      </c>
      <c r="G35" s="23">
        <v>16.50888077245169</v>
      </c>
      <c r="H35" s="24">
        <v>26.586764279989922</v>
      </c>
    </row>
    <row r="36" spans="1:8" ht="12.75" customHeight="1" x14ac:dyDescent="0.25">
      <c r="A36" s="193"/>
      <c r="B36" s="25" t="s">
        <v>240</v>
      </c>
      <c r="C36" s="82">
        <v>191.16767985999999</v>
      </c>
      <c r="D36" s="82">
        <v>166.095847749</v>
      </c>
      <c r="E36" s="82">
        <v>214.254531826</v>
      </c>
      <c r="F36" s="27"/>
      <c r="G36" s="28">
        <v>12.076754806517215</v>
      </c>
      <c r="H36" s="29">
        <v>28.994514149309879</v>
      </c>
    </row>
    <row r="37" spans="1:8" x14ac:dyDescent="0.25">
      <c r="A37" s="30" t="s">
        <v>18</v>
      </c>
      <c r="B37" s="31" t="s">
        <v>3</v>
      </c>
      <c r="C37" s="80">
        <v>305.17532433700001</v>
      </c>
      <c r="D37" s="80">
        <v>286.64897173200001</v>
      </c>
      <c r="E37" s="83">
        <v>334.20573108691019</v>
      </c>
      <c r="F37" s="22" t="s">
        <v>239</v>
      </c>
      <c r="G37" s="32">
        <v>9.5126979263409908</v>
      </c>
      <c r="H37" s="33">
        <v>16.590591296232859</v>
      </c>
    </row>
    <row r="38" spans="1:8" x14ac:dyDescent="0.25">
      <c r="A38" s="34"/>
      <c r="B38" s="25" t="s">
        <v>240</v>
      </c>
      <c r="C38" s="82">
        <v>59.951370027999999</v>
      </c>
      <c r="D38" s="82">
        <v>64.292757567999999</v>
      </c>
      <c r="E38" s="82">
        <v>71.577821936999996</v>
      </c>
      <c r="F38" s="27"/>
      <c r="G38" s="35">
        <v>19.39313797761406</v>
      </c>
      <c r="H38" s="29">
        <v>11.331080893979191</v>
      </c>
    </row>
    <row r="39" spans="1:8" x14ac:dyDescent="0.25">
      <c r="A39" s="30" t="s">
        <v>19</v>
      </c>
      <c r="B39" s="31" t="s">
        <v>3</v>
      </c>
      <c r="C39" s="80">
        <v>224.48284302299999</v>
      </c>
      <c r="D39" s="80">
        <v>192.213366947</v>
      </c>
      <c r="E39" s="83">
        <v>283.55390689651585</v>
      </c>
      <c r="F39" s="22" t="s">
        <v>239</v>
      </c>
      <c r="G39" s="37">
        <v>26.314288913145845</v>
      </c>
      <c r="H39" s="33">
        <v>47.520389138546051</v>
      </c>
    </row>
    <row r="40" spans="1:8" x14ac:dyDescent="0.25">
      <c r="A40" s="34"/>
      <c r="B40" s="25" t="s">
        <v>240</v>
      </c>
      <c r="C40" s="82">
        <v>82.744243917999995</v>
      </c>
      <c r="D40" s="82">
        <v>47.675709337000001</v>
      </c>
      <c r="E40" s="82">
        <v>78.937912788000006</v>
      </c>
      <c r="F40" s="27"/>
      <c r="G40" s="28">
        <v>-4.6001159111104926</v>
      </c>
      <c r="H40" s="29">
        <v>65.572602664430917</v>
      </c>
    </row>
    <row r="41" spans="1:8" x14ac:dyDescent="0.25">
      <c r="A41" s="30" t="s">
        <v>20</v>
      </c>
      <c r="B41" s="31" t="s">
        <v>3</v>
      </c>
      <c r="C41" s="80">
        <v>45.466021824000002</v>
      </c>
      <c r="D41" s="80">
        <v>41.102573677000002</v>
      </c>
      <c r="E41" s="83">
        <v>39.272672379107192</v>
      </c>
      <c r="F41" s="22" t="s">
        <v>239</v>
      </c>
      <c r="G41" s="23">
        <v>-13.621929512257324</v>
      </c>
      <c r="H41" s="24">
        <v>-4.4520358074725124</v>
      </c>
    </row>
    <row r="42" spans="1:8" x14ac:dyDescent="0.25">
      <c r="A42" s="34"/>
      <c r="B42" s="25" t="s">
        <v>240</v>
      </c>
      <c r="C42" s="82">
        <v>9.1660829750000001</v>
      </c>
      <c r="D42" s="82">
        <v>12.446151363</v>
      </c>
      <c r="E42" s="82">
        <v>10.187366469000001</v>
      </c>
      <c r="F42" s="27"/>
      <c r="G42" s="38">
        <v>11.141983950892609</v>
      </c>
      <c r="H42" s="24">
        <v>-18.148460741968236</v>
      </c>
    </row>
    <row r="43" spans="1:8" x14ac:dyDescent="0.25">
      <c r="A43" s="30" t="s">
        <v>21</v>
      </c>
      <c r="B43" s="31" t="s">
        <v>3</v>
      </c>
      <c r="C43" s="80">
        <v>7.1380364309999997</v>
      </c>
      <c r="D43" s="80">
        <v>7.094717084</v>
      </c>
      <c r="E43" s="83">
        <v>8.2165940666506536</v>
      </c>
      <c r="F43" s="22" t="s">
        <v>239</v>
      </c>
      <c r="G43" s="37">
        <v>15.110004636100655</v>
      </c>
      <c r="H43" s="33">
        <v>15.812850172429151</v>
      </c>
    </row>
    <row r="44" spans="1:8" x14ac:dyDescent="0.25">
      <c r="A44" s="34"/>
      <c r="B44" s="25" t="s">
        <v>240</v>
      </c>
      <c r="C44" s="82">
        <v>1.3790466189999999</v>
      </c>
      <c r="D44" s="82">
        <v>1.15897754</v>
      </c>
      <c r="E44" s="82">
        <v>1.4150984900000001</v>
      </c>
      <c r="F44" s="27"/>
      <c r="G44" s="28">
        <v>2.6142604973095729</v>
      </c>
      <c r="H44" s="29">
        <v>22.098870871992915</v>
      </c>
    </row>
    <row r="45" spans="1:8" x14ac:dyDescent="0.25">
      <c r="A45" s="30" t="s">
        <v>22</v>
      </c>
      <c r="B45" s="31" t="s">
        <v>3</v>
      </c>
      <c r="C45" s="80">
        <v>1.8862829290000001</v>
      </c>
      <c r="D45" s="80">
        <v>1.5883499489999999</v>
      </c>
      <c r="E45" s="83">
        <v>1.656246819334283</v>
      </c>
      <c r="F45" s="22" t="s">
        <v>239</v>
      </c>
      <c r="G45" s="37">
        <v>-12.19520709905747</v>
      </c>
      <c r="H45" s="33">
        <v>4.2746795425674122</v>
      </c>
    </row>
    <row r="46" spans="1:8" x14ac:dyDescent="0.25">
      <c r="A46" s="34"/>
      <c r="B46" s="25" t="s">
        <v>240</v>
      </c>
      <c r="C46" s="82">
        <v>0.465957344</v>
      </c>
      <c r="D46" s="82">
        <v>0.480466591</v>
      </c>
      <c r="E46" s="82">
        <v>0.46611573099999998</v>
      </c>
      <c r="F46" s="27"/>
      <c r="G46" s="28">
        <v>3.3991738093504864E-2</v>
      </c>
      <c r="H46" s="29">
        <v>-2.9868590800728612</v>
      </c>
    </row>
    <row r="47" spans="1:8" x14ac:dyDescent="0.25">
      <c r="A47" s="30" t="s">
        <v>190</v>
      </c>
      <c r="B47" s="31" t="s">
        <v>3</v>
      </c>
      <c r="C47" s="80">
        <v>87.990470318000007</v>
      </c>
      <c r="D47" s="80">
        <v>79.981695301000002</v>
      </c>
      <c r="E47" s="83">
        <v>114.89458880274911</v>
      </c>
      <c r="F47" s="22" t="s">
        <v>239</v>
      </c>
      <c r="G47" s="23">
        <v>30.576173064556741</v>
      </c>
      <c r="H47" s="24">
        <v>43.651104631327541</v>
      </c>
    </row>
    <row r="48" spans="1:8" x14ac:dyDescent="0.25">
      <c r="A48" s="30"/>
      <c r="B48" s="25" t="s">
        <v>240</v>
      </c>
      <c r="C48" s="82">
        <v>21.670277984999998</v>
      </c>
      <c r="D48" s="82">
        <v>19.654387634999999</v>
      </c>
      <c r="E48" s="82">
        <v>28.254539183999999</v>
      </c>
      <c r="F48" s="27"/>
      <c r="G48" s="38">
        <v>30.383833578681248</v>
      </c>
      <c r="H48" s="24">
        <v>43.756904100563702</v>
      </c>
    </row>
    <row r="49" spans="1:8" x14ac:dyDescent="0.25">
      <c r="A49" s="39" t="s">
        <v>12</v>
      </c>
      <c r="B49" s="31" t="s">
        <v>3</v>
      </c>
      <c r="C49" s="80">
        <v>0.399393104</v>
      </c>
      <c r="D49" s="80">
        <v>2.5641033850000001</v>
      </c>
      <c r="E49" s="83">
        <v>9.0829267541933163</v>
      </c>
      <c r="F49" s="22" t="s">
        <v>239</v>
      </c>
      <c r="G49" s="37">
        <v>2174.1821687019706</v>
      </c>
      <c r="H49" s="33">
        <v>254.23403000551463</v>
      </c>
    </row>
    <row r="50" spans="1:8" x14ac:dyDescent="0.25">
      <c r="A50" s="34"/>
      <c r="B50" s="25" t="s">
        <v>240</v>
      </c>
      <c r="C50" s="82">
        <v>0.162613012</v>
      </c>
      <c r="D50" s="82">
        <v>3.8416600000000002E-2</v>
      </c>
      <c r="E50" s="82">
        <v>0.20043908899999999</v>
      </c>
      <c r="F50" s="27"/>
      <c r="G50" s="28">
        <v>23.261408502783269</v>
      </c>
      <c r="H50" s="29">
        <v>421.7512455553067</v>
      </c>
    </row>
    <row r="51" spans="1:8" x14ac:dyDescent="0.25">
      <c r="A51" s="39" t="s">
        <v>23</v>
      </c>
      <c r="B51" s="31" t="s">
        <v>3</v>
      </c>
      <c r="C51" s="80">
        <v>49.364097039999997</v>
      </c>
      <c r="D51" s="80">
        <v>47.186503860999998</v>
      </c>
      <c r="E51" s="83">
        <v>57.780234222733675</v>
      </c>
      <c r="F51" s="22" t="s">
        <v>239</v>
      </c>
      <c r="G51" s="23">
        <v>17.049105903657136</v>
      </c>
      <c r="H51" s="24">
        <v>22.450763449100265</v>
      </c>
    </row>
    <row r="52" spans="1:8" x14ac:dyDescent="0.25">
      <c r="A52" s="34"/>
      <c r="B52" s="25" t="s">
        <v>240</v>
      </c>
      <c r="C52" s="82">
        <v>9.3130697070000004</v>
      </c>
      <c r="D52" s="82">
        <v>12.976550301</v>
      </c>
      <c r="E52" s="82">
        <v>13.786633143</v>
      </c>
      <c r="F52" s="27"/>
      <c r="G52" s="28">
        <v>48.03532644706317</v>
      </c>
      <c r="H52" s="29">
        <v>6.2426671434978545</v>
      </c>
    </row>
    <row r="53" spans="1:8" x14ac:dyDescent="0.25">
      <c r="A53" s="30" t="s">
        <v>24</v>
      </c>
      <c r="B53" s="31" t="s">
        <v>3</v>
      </c>
      <c r="C53" s="80">
        <v>24.248135826999999</v>
      </c>
      <c r="D53" s="80">
        <v>28.367438895999999</v>
      </c>
      <c r="E53" s="83">
        <v>36.253937412036798</v>
      </c>
      <c r="F53" s="22" t="s">
        <v>239</v>
      </c>
      <c r="G53" s="23">
        <v>49.512266306544205</v>
      </c>
      <c r="H53" s="24">
        <v>27.801235581929291</v>
      </c>
    </row>
    <row r="54" spans="1:8" ht="13.8" thickBot="1" x14ac:dyDescent="0.3">
      <c r="A54" s="41"/>
      <c r="B54" s="42" t="s">
        <v>240</v>
      </c>
      <c r="C54" s="86">
        <v>6.3150182729999997</v>
      </c>
      <c r="D54" s="86">
        <v>7.3724308299999999</v>
      </c>
      <c r="E54" s="86">
        <v>9.4286049960000007</v>
      </c>
      <c r="F54" s="44"/>
      <c r="G54" s="45">
        <v>49.304476858162246</v>
      </c>
      <c r="H54" s="46">
        <v>27.890043506857836</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H61" s="187">
        <v>16</v>
      </c>
    </row>
    <row r="62" spans="1:8" ht="12.75" customHeight="1" x14ac:dyDescent="0.25">
      <c r="A62" s="54" t="s">
        <v>243</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164</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x14ac:dyDescent="0.25">
      <c r="A7" s="192" t="s">
        <v>166</v>
      </c>
      <c r="B7" s="19" t="s">
        <v>3</v>
      </c>
      <c r="C7" s="20">
        <v>40113.599095906997</v>
      </c>
      <c r="D7" s="20">
        <v>39410.456254181001</v>
      </c>
      <c r="E7" s="79">
        <v>45165.615033917922</v>
      </c>
      <c r="F7" s="22" t="s">
        <v>239</v>
      </c>
      <c r="G7" s="23">
        <v>12.594272396082289</v>
      </c>
      <c r="H7" s="24">
        <v>14.603126496731107</v>
      </c>
    </row>
    <row r="8" spans="1:8" x14ac:dyDescent="0.25">
      <c r="A8" s="193"/>
      <c r="B8" s="25" t="s">
        <v>240</v>
      </c>
      <c r="C8" s="26">
        <v>10872.838718182</v>
      </c>
      <c r="D8" s="26">
        <v>10382.715628411999</v>
      </c>
      <c r="E8" s="26">
        <v>12011.183150183</v>
      </c>
      <c r="F8" s="27"/>
      <c r="G8" s="28">
        <v>10.469615723237169</v>
      </c>
      <c r="H8" s="29">
        <v>15.684408396149735</v>
      </c>
    </row>
    <row r="9" spans="1:8" x14ac:dyDescent="0.25">
      <c r="A9" s="30" t="s">
        <v>18</v>
      </c>
      <c r="B9" s="31" t="s">
        <v>3</v>
      </c>
      <c r="C9" s="20">
        <v>4773.6505913069996</v>
      </c>
      <c r="D9" s="20">
        <v>4635.9603435870004</v>
      </c>
      <c r="E9" s="36">
        <v>4081.1147177628864</v>
      </c>
      <c r="F9" s="22" t="s">
        <v>239</v>
      </c>
      <c r="G9" s="32">
        <v>-14.507468870998792</v>
      </c>
      <c r="H9" s="33">
        <v>-11.968299655359232</v>
      </c>
    </row>
    <row r="10" spans="1:8" x14ac:dyDescent="0.25">
      <c r="A10" s="34"/>
      <c r="B10" s="25" t="s">
        <v>240</v>
      </c>
      <c r="C10" s="26">
        <v>1323.2550000000001</v>
      </c>
      <c r="D10" s="26">
        <v>1311.126198551</v>
      </c>
      <c r="E10" s="26">
        <v>1146.463333333</v>
      </c>
      <c r="F10" s="27"/>
      <c r="G10" s="35">
        <v>-13.360362641138707</v>
      </c>
      <c r="H10" s="29">
        <v>-12.558887573139671</v>
      </c>
    </row>
    <row r="11" spans="1:8" x14ac:dyDescent="0.25">
      <c r="A11" s="30" t="s">
        <v>19</v>
      </c>
      <c r="B11" s="31" t="s">
        <v>3</v>
      </c>
      <c r="C11" s="20">
        <v>18400.492844278</v>
      </c>
      <c r="D11" s="20">
        <v>19048.779306285</v>
      </c>
      <c r="E11" s="36">
        <v>21616.124398119737</v>
      </c>
      <c r="F11" s="22" t="s">
        <v>239</v>
      </c>
      <c r="G11" s="37">
        <v>17.47579035548334</v>
      </c>
      <c r="H11" s="33">
        <v>13.477740754693187</v>
      </c>
    </row>
    <row r="12" spans="1:8" x14ac:dyDescent="0.25">
      <c r="A12" s="34"/>
      <c r="B12" s="25" t="s">
        <v>240</v>
      </c>
      <c r="C12" s="26">
        <v>5285.561818182</v>
      </c>
      <c r="D12" s="26">
        <v>4943.8675588960004</v>
      </c>
      <c r="E12" s="26">
        <v>5796.6072727270002</v>
      </c>
      <c r="F12" s="27"/>
      <c r="G12" s="28">
        <v>9.6687064142743679</v>
      </c>
      <c r="H12" s="29">
        <v>17.248433613408181</v>
      </c>
    </row>
    <row r="13" spans="1:8" x14ac:dyDescent="0.25">
      <c r="A13" s="30" t="s">
        <v>20</v>
      </c>
      <c r="B13" s="31" t="s">
        <v>3</v>
      </c>
      <c r="C13" s="20">
        <v>2924.9903547839999</v>
      </c>
      <c r="D13" s="20">
        <v>2691.7762061520002</v>
      </c>
      <c r="E13" s="36">
        <v>2550.1809354649358</v>
      </c>
      <c r="F13" s="22" t="s">
        <v>239</v>
      </c>
      <c r="G13" s="23">
        <v>-12.814039496097493</v>
      </c>
      <c r="H13" s="24">
        <v>-5.2602913408422012</v>
      </c>
    </row>
    <row r="14" spans="1:8" x14ac:dyDescent="0.25">
      <c r="A14" s="34"/>
      <c r="B14" s="25" t="s">
        <v>240</v>
      </c>
      <c r="C14" s="26">
        <v>740.35299999999995</v>
      </c>
      <c r="D14" s="26">
        <v>667.47571913100001</v>
      </c>
      <c r="E14" s="26">
        <v>636.678</v>
      </c>
      <c r="F14" s="27"/>
      <c r="G14" s="38">
        <v>-14.003455108576574</v>
      </c>
      <c r="H14" s="24">
        <v>-4.6140583467359875</v>
      </c>
    </row>
    <row r="15" spans="1:8" x14ac:dyDescent="0.25">
      <c r="A15" s="30" t="s">
        <v>21</v>
      </c>
      <c r="B15" s="31" t="s">
        <v>3</v>
      </c>
      <c r="C15" s="20">
        <v>1181.9903547839999</v>
      </c>
      <c r="D15" s="20">
        <v>1241.776206152</v>
      </c>
      <c r="E15" s="36">
        <v>956.98477620334563</v>
      </c>
      <c r="F15" s="22" t="s">
        <v>239</v>
      </c>
      <c r="G15" s="37">
        <v>-19.0361602926762</v>
      </c>
      <c r="H15" s="33">
        <v>-22.934199297566053</v>
      </c>
    </row>
    <row r="16" spans="1:8" x14ac:dyDescent="0.25">
      <c r="A16" s="34"/>
      <c r="B16" s="25" t="s">
        <v>240</v>
      </c>
      <c r="C16" s="26">
        <v>321.35300000000001</v>
      </c>
      <c r="D16" s="26">
        <v>306.47571913100001</v>
      </c>
      <c r="E16" s="26">
        <v>243.678</v>
      </c>
      <c r="F16" s="27"/>
      <c r="G16" s="28">
        <v>-24.171238482292054</v>
      </c>
      <c r="H16" s="29">
        <v>-20.490275480570048</v>
      </c>
    </row>
    <row r="17" spans="1:8" x14ac:dyDescent="0.25">
      <c r="A17" s="30" t="s">
        <v>190</v>
      </c>
      <c r="B17" s="31" t="s">
        <v>3</v>
      </c>
      <c r="C17" s="20">
        <v>7974.6505913069996</v>
      </c>
      <c r="D17" s="20">
        <v>7349.9603435870004</v>
      </c>
      <c r="E17" s="36">
        <v>9262.64443535994</v>
      </c>
      <c r="F17" s="22" t="s">
        <v>239</v>
      </c>
      <c r="G17" s="37">
        <v>16.151100657086531</v>
      </c>
      <c r="H17" s="33">
        <v>26.023053218808158</v>
      </c>
    </row>
    <row r="18" spans="1:8" x14ac:dyDescent="0.25">
      <c r="A18" s="34"/>
      <c r="B18" s="25" t="s">
        <v>240</v>
      </c>
      <c r="C18" s="26">
        <v>2003.2550000000001</v>
      </c>
      <c r="D18" s="26">
        <v>2010.126198551</v>
      </c>
      <c r="E18" s="26">
        <v>2460.4633333329998</v>
      </c>
      <c r="F18" s="27"/>
      <c r="G18" s="28">
        <v>22.823271791808807</v>
      </c>
      <c r="H18" s="29">
        <v>22.40342596930607</v>
      </c>
    </row>
    <row r="19" spans="1:8" x14ac:dyDescent="0.25">
      <c r="A19" s="39" t="s">
        <v>12</v>
      </c>
      <c r="B19" s="31" t="s">
        <v>3</v>
      </c>
      <c r="C19" s="20">
        <v>495.99035478399998</v>
      </c>
      <c r="D19" s="20">
        <v>424.77620615199999</v>
      </c>
      <c r="E19" s="36">
        <v>434.64616905574553</v>
      </c>
      <c r="F19" s="22" t="s">
        <v>239</v>
      </c>
      <c r="G19" s="37">
        <v>-12.368019889211226</v>
      </c>
      <c r="H19" s="33">
        <v>2.3235677424487733</v>
      </c>
    </row>
    <row r="20" spans="1:8" x14ac:dyDescent="0.25">
      <c r="A20" s="34"/>
      <c r="B20" s="25" t="s">
        <v>240</v>
      </c>
      <c r="C20" s="26">
        <v>138.35300000000001</v>
      </c>
      <c r="D20" s="26">
        <v>134.47571913100001</v>
      </c>
      <c r="E20" s="26">
        <v>131.678</v>
      </c>
      <c r="F20" s="27"/>
      <c r="G20" s="28">
        <v>-4.8246152956567698</v>
      </c>
      <c r="H20" s="29">
        <v>-2.0804641529930024</v>
      </c>
    </row>
    <row r="21" spans="1:8" x14ac:dyDescent="0.25">
      <c r="A21" s="39" t="s">
        <v>23</v>
      </c>
      <c r="B21" s="31" t="s">
        <v>3</v>
      </c>
      <c r="C21" s="20">
        <v>580.66023652299998</v>
      </c>
      <c r="D21" s="20">
        <v>599.18413743500003</v>
      </c>
      <c r="E21" s="36">
        <v>539.41735514906998</v>
      </c>
      <c r="F21" s="22" t="s">
        <v>239</v>
      </c>
      <c r="G21" s="23">
        <v>-7.1027562729097582</v>
      </c>
      <c r="H21" s="24">
        <v>-9.9746936796058918</v>
      </c>
    </row>
    <row r="22" spans="1:8" x14ac:dyDescent="0.25">
      <c r="A22" s="34"/>
      <c r="B22" s="25" t="s">
        <v>240</v>
      </c>
      <c r="C22" s="26">
        <v>198.90199999999999</v>
      </c>
      <c r="D22" s="26">
        <v>173.650479421</v>
      </c>
      <c r="E22" s="26">
        <v>164.78533333300001</v>
      </c>
      <c r="F22" s="27"/>
      <c r="G22" s="38">
        <v>-17.152500561583082</v>
      </c>
      <c r="H22" s="24">
        <v>-5.1051664916554813</v>
      </c>
    </row>
    <row r="23" spans="1:8" x14ac:dyDescent="0.25">
      <c r="A23" s="30" t="s">
        <v>24</v>
      </c>
      <c r="B23" s="31" t="s">
        <v>3</v>
      </c>
      <c r="C23" s="20">
        <v>5128.9971064350002</v>
      </c>
      <c r="D23" s="20">
        <v>4643.2328618459997</v>
      </c>
      <c r="E23" s="36">
        <v>7625.031810474431</v>
      </c>
      <c r="F23" s="22" t="s">
        <v>239</v>
      </c>
      <c r="G23" s="37">
        <v>48.665161087882609</v>
      </c>
      <c r="H23" s="33">
        <v>64.218165173886291</v>
      </c>
    </row>
    <row r="24" spans="1:8" ht="13.8" thickBot="1" x14ac:dyDescent="0.3">
      <c r="A24" s="41"/>
      <c r="B24" s="42" t="s">
        <v>240</v>
      </c>
      <c r="C24" s="43">
        <v>1094.8059000000001</v>
      </c>
      <c r="D24" s="43">
        <v>1082.6427157390001</v>
      </c>
      <c r="E24" s="43">
        <v>1724.8034</v>
      </c>
      <c r="F24" s="44"/>
      <c r="G24" s="45">
        <v>57.544218568789205</v>
      </c>
      <c r="H24" s="46">
        <v>59.314183241206024</v>
      </c>
    </row>
    <row r="29" spans="1:8" x14ac:dyDescent="0.25">
      <c r="A29" s="58"/>
      <c r="B29" s="58"/>
      <c r="C29" s="21"/>
      <c r="D29" s="21"/>
      <c r="E29" s="21"/>
      <c r="F29" s="59"/>
      <c r="G29" s="38"/>
      <c r="H29" s="60"/>
    </row>
    <row r="30" spans="1:8" x14ac:dyDescent="0.25">
      <c r="A30" s="58"/>
      <c r="B30" s="62"/>
      <c r="C30" s="21"/>
      <c r="D30" s="21"/>
      <c r="E30" s="21"/>
      <c r="F30" s="63"/>
      <c r="G30" s="38"/>
      <c r="H30" s="60"/>
    </row>
    <row r="31" spans="1:8" x14ac:dyDescent="0.25">
      <c r="A31" s="47"/>
      <c r="B31" s="48"/>
      <c r="C31" s="49"/>
      <c r="D31" s="55"/>
      <c r="E31" s="49"/>
      <c r="F31" s="49"/>
      <c r="G31" s="50"/>
      <c r="H31" s="51"/>
    </row>
    <row r="32" spans="1:8" ht="16.2" thickBot="1" x14ac:dyDescent="0.35">
      <c r="A32" s="4" t="s">
        <v>165</v>
      </c>
      <c r="B32" s="5"/>
      <c r="C32" s="5"/>
      <c r="D32" s="5"/>
      <c r="E32" s="5"/>
      <c r="F32" s="5"/>
      <c r="G32" s="5"/>
      <c r="H32" s="6"/>
    </row>
    <row r="33" spans="1:8" x14ac:dyDescent="0.25">
      <c r="A33" s="7"/>
      <c r="B33" s="8"/>
      <c r="C33" s="196" t="s">
        <v>16</v>
      </c>
      <c r="D33" s="190"/>
      <c r="E33" s="190"/>
      <c r="F33" s="197"/>
      <c r="G33" s="190" t="s">
        <v>1</v>
      </c>
      <c r="H33" s="191"/>
    </row>
    <row r="34" spans="1:8" x14ac:dyDescent="0.25">
      <c r="A34" s="12"/>
      <c r="B34" s="13"/>
      <c r="C34" s="14" t="s">
        <v>234</v>
      </c>
      <c r="D34" s="15" t="s">
        <v>235</v>
      </c>
      <c r="E34" s="15" t="s">
        <v>236</v>
      </c>
      <c r="F34" s="16"/>
      <c r="G34" s="17" t="s">
        <v>237</v>
      </c>
      <c r="H34" s="18" t="s">
        <v>238</v>
      </c>
    </row>
    <row r="35" spans="1:8" ht="12.75" customHeight="1" x14ac:dyDescent="0.25">
      <c r="A35" s="192" t="s">
        <v>166</v>
      </c>
      <c r="B35" s="19" t="s">
        <v>3</v>
      </c>
      <c r="C35" s="80">
        <v>5391.969568126</v>
      </c>
      <c r="D35" s="80">
        <v>5239.1371201700003</v>
      </c>
      <c r="E35" s="81">
        <v>5629.6236128162591</v>
      </c>
      <c r="F35" s="22" t="s">
        <v>239</v>
      </c>
      <c r="G35" s="23">
        <v>4.4075553781891301</v>
      </c>
      <c r="H35" s="24">
        <v>7.4532596435190896</v>
      </c>
    </row>
    <row r="36" spans="1:8" ht="12.75" customHeight="1" x14ac:dyDescent="0.25">
      <c r="A36" s="193"/>
      <c r="B36" s="25" t="s">
        <v>240</v>
      </c>
      <c r="C36" s="82">
        <v>1467.4023715779999</v>
      </c>
      <c r="D36" s="82">
        <v>1451.330581295</v>
      </c>
      <c r="E36" s="82">
        <v>1550.2525616949999</v>
      </c>
      <c r="F36" s="27"/>
      <c r="G36" s="28">
        <v>5.6460444470936437</v>
      </c>
      <c r="H36" s="29">
        <v>6.8159509401182277</v>
      </c>
    </row>
    <row r="37" spans="1:8" x14ac:dyDescent="0.25">
      <c r="A37" s="30" t="s">
        <v>18</v>
      </c>
      <c r="B37" s="31" t="s">
        <v>3</v>
      </c>
      <c r="C37" s="80">
        <v>2389.417706966</v>
      </c>
      <c r="D37" s="80">
        <v>2587.0096344180001</v>
      </c>
      <c r="E37" s="83">
        <v>2399.0952375555034</v>
      </c>
      <c r="F37" s="22" t="s">
        <v>239</v>
      </c>
      <c r="G37" s="32">
        <v>0.40501627493971171</v>
      </c>
      <c r="H37" s="33">
        <v>-7.2637687298281719</v>
      </c>
    </row>
    <row r="38" spans="1:8" x14ac:dyDescent="0.25">
      <c r="A38" s="34"/>
      <c r="B38" s="25" t="s">
        <v>240</v>
      </c>
      <c r="C38" s="82">
        <v>513.84953179299998</v>
      </c>
      <c r="D38" s="82">
        <v>591.15985776399998</v>
      </c>
      <c r="E38" s="82">
        <v>537.01660852099997</v>
      </c>
      <c r="F38" s="27"/>
      <c r="G38" s="35">
        <v>4.5085331978725378</v>
      </c>
      <c r="H38" s="29">
        <v>-9.1588169480571935</v>
      </c>
    </row>
    <row r="39" spans="1:8" x14ac:dyDescent="0.25">
      <c r="A39" s="30" t="s">
        <v>19</v>
      </c>
      <c r="B39" s="31" t="s">
        <v>3</v>
      </c>
      <c r="C39" s="80">
        <v>1446.6180713900001</v>
      </c>
      <c r="D39" s="80">
        <v>1378.9831204330001</v>
      </c>
      <c r="E39" s="83">
        <v>1409.34109953742</v>
      </c>
      <c r="F39" s="22" t="s">
        <v>239</v>
      </c>
      <c r="G39" s="37">
        <v>-2.5768357654181671</v>
      </c>
      <c r="H39" s="33">
        <v>2.2014757580852518</v>
      </c>
    </row>
    <row r="40" spans="1:8" x14ac:dyDescent="0.25">
      <c r="A40" s="34"/>
      <c r="B40" s="25" t="s">
        <v>240</v>
      </c>
      <c r="C40" s="82">
        <v>402.03865079600001</v>
      </c>
      <c r="D40" s="82">
        <v>417.35427922000002</v>
      </c>
      <c r="E40" s="82">
        <v>414.25134925100002</v>
      </c>
      <c r="F40" s="27"/>
      <c r="G40" s="28">
        <v>3.0376926275172735</v>
      </c>
      <c r="H40" s="29">
        <v>-0.74347625590401378</v>
      </c>
    </row>
    <row r="41" spans="1:8" x14ac:dyDescent="0.25">
      <c r="A41" s="30" t="s">
        <v>20</v>
      </c>
      <c r="B41" s="31" t="s">
        <v>3</v>
      </c>
      <c r="C41" s="80">
        <v>154.991751193</v>
      </c>
      <c r="D41" s="80">
        <v>148.14294570999999</v>
      </c>
      <c r="E41" s="83">
        <v>127.77764915638541</v>
      </c>
      <c r="F41" s="22" t="s">
        <v>239</v>
      </c>
      <c r="G41" s="23">
        <v>-17.558419610813246</v>
      </c>
      <c r="H41" s="24">
        <v>-13.747057921665103</v>
      </c>
    </row>
    <row r="42" spans="1:8" x14ac:dyDescent="0.25">
      <c r="A42" s="34"/>
      <c r="B42" s="25" t="s">
        <v>240</v>
      </c>
      <c r="C42" s="82">
        <v>40.136081883000003</v>
      </c>
      <c r="D42" s="82">
        <v>48.556416818000002</v>
      </c>
      <c r="E42" s="82">
        <v>38.473547085</v>
      </c>
      <c r="F42" s="27"/>
      <c r="G42" s="38">
        <v>-4.1422448829121663</v>
      </c>
      <c r="H42" s="24">
        <v>-20.765267278252409</v>
      </c>
    </row>
    <row r="43" spans="1:8" x14ac:dyDescent="0.25">
      <c r="A43" s="30" t="s">
        <v>21</v>
      </c>
      <c r="B43" s="31" t="s">
        <v>3</v>
      </c>
      <c r="C43" s="80">
        <v>24.551870165</v>
      </c>
      <c r="D43" s="80">
        <v>15.958275899</v>
      </c>
      <c r="E43" s="83">
        <v>15.278645089718884</v>
      </c>
      <c r="F43" s="22" t="s">
        <v>239</v>
      </c>
      <c r="G43" s="37">
        <v>-37.769933666807155</v>
      </c>
      <c r="H43" s="33">
        <v>-4.2587984665918981</v>
      </c>
    </row>
    <row r="44" spans="1:8" x14ac:dyDescent="0.25">
      <c r="A44" s="34"/>
      <c r="B44" s="25" t="s">
        <v>240</v>
      </c>
      <c r="C44" s="82">
        <v>4.1681803779999997</v>
      </c>
      <c r="D44" s="82">
        <v>5.9566166239999996</v>
      </c>
      <c r="E44" s="82">
        <v>4.0748570700000002</v>
      </c>
      <c r="F44" s="27"/>
      <c r="G44" s="28">
        <v>-2.2389460036942666</v>
      </c>
      <c r="H44" s="29">
        <v>-31.591080520746289</v>
      </c>
    </row>
    <row r="45" spans="1:8" x14ac:dyDescent="0.25">
      <c r="A45" s="30" t="s">
        <v>190</v>
      </c>
      <c r="B45" s="31" t="s">
        <v>3</v>
      </c>
      <c r="C45" s="80">
        <v>509.62744555799998</v>
      </c>
      <c r="D45" s="80">
        <v>544.93154468199998</v>
      </c>
      <c r="E45" s="83">
        <v>1570.8935386961762</v>
      </c>
      <c r="F45" s="22" t="s">
        <v>239</v>
      </c>
      <c r="G45" s="37">
        <v>208.24351246942314</v>
      </c>
      <c r="H45" s="33">
        <v>188.27355546335383</v>
      </c>
    </row>
    <row r="46" spans="1:8" x14ac:dyDescent="0.25">
      <c r="A46" s="34"/>
      <c r="B46" s="25" t="s">
        <v>240</v>
      </c>
      <c r="C46" s="82">
        <v>116.28815614600001</v>
      </c>
      <c r="D46" s="82">
        <v>142.86541211100001</v>
      </c>
      <c r="E46" s="82">
        <v>392.36196633100002</v>
      </c>
      <c r="F46" s="27"/>
      <c r="G46" s="28">
        <v>237.4049252603067</v>
      </c>
      <c r="H46" s="29">
        <v>174.63747910246627</v>
      </c>
    </row>
    <row r="47" spans="1:8" x14ac:dyDescent="0.25">
      <c r="A47" s="39" t="s">
        <v>12</v>
      </c>
      <c r="B47" s="31" t="s">
        <v>3</v>
      </c>
      <c r="C47" s="80">
        <v>13.515949715</v>
      </c>
      <c r="D47" s="80">
        <v>28.212716235999999</v>
      </c>
      <c r="E47" s="83">
        <v>18.842365012960556</v>
      </c>
      <c r="F47" s="22" t="s">
        <v>239</v>
      </c>
      <c r="G47" s="37">
        <v>39.408368707152732</v>
      </c>
      <c r="H47" s="33">
        <v>-33.213218977769614</v>
      </c>
    </row>
    <row r="48" spans="1:8" x14ac:dyDescent="0.25">
      <c r="A48" s="34"/>
      <c r="B48" s="25" t="s">
        <v>240</v>
      </c>
      <c r="C48" s="82">
        <v>5.0359715950000004</v>
      </c>
      <c r="D48" s="82">
        <v>5.1757867620000004</v>
      </c>
      <c r="E48" s="82">
        <v>4.1607823399999999</v>
      </c>
      <c r="F48" s="27"/>
      <c r="G48" s="28">
        <v>-17.378756779901977</v>
      </c>
      <c r="H48" s="29">
        <v>-19.610630589576061</v>
      </c>
    </row>
    <row r="49" spans="1:8" x14ac:dyDescent="0.25">
      <c r="A49" s="39" t="s">
        <v>23</v>
      </c>
      <c r="B49" s="31" t="s">
        <v>3</v>
      </c>
      <c r="C49" s="80">
        <v>18.271812063999999</v>
      </c>
      <c r="D49" s="80">
        <v>25.122719309000001</v>
      </c>
      <c r="E49" s="83">
        <v>27.364540383056344</v>
      </c>
      <c r="F49" s="22" t="s">
        <v>239</v>
      </c>
      <c r="G49" s="23">
        <v>49.763692222794219</v>
      </c>
      <c r="H49" s="24">
        <v>8.9234809595362066</v>
      </c>
    </row>
    <row r="50" spans="1:8" x14ac:dyDescent="0.25">
      <c r="A50" s="34"/>
      <c r="B50" s="25" t="s">
        <v>240</v>
      </c>
      <c r="C50" s="82">
        <v>4.9980290729999997</v>
      </c>
      <c r="D50" s="82">
        <v>5.9666445110000002</v>
      </c>
      <c r="E50" s="82">
        <v>6.7975976280000001</v>
      </c>
      <c r="F50" s="27"/>
      <c r="G50" s="38">
        <v>36.005563967634799</v>
      </c>
      <c r="H50" s="24">
        <v>13.926640266033431</v>
      </c>
    </row>
    <row r="51" spans="1:8" x14ac:dyDescent="0.25">
      <c r="A51" s="30" t="s">
        <v>24</v>
      </c>
      <c r="B51" s="31" t="s">
        <v>3</v>
      </c>
      <c r="C51" s="80">
        <v>834.974961076</v>
      </c>
      <c r="D51" s="80">
        <v>510.776163483</v>
      </c>
      <c r="E51" s="83">
        <v>334.41941829324793</v>
      </c>
      <c r="F51" s="22" t="s">
        <v>239</v>
      </c>
      <c r="G51" s="37">
        <v>-59.948569252628303</v>
      </c>
      <c r="H51" s="33">
        <v>-34.527207375373479</v>
      </c>
    </row>
    <row r="52" spans="1:8" ht="13.8" thickBot="1" x14ac:dyDescent="0.3">
      <c r="A52" s="41"/>
      <c r="B52" s="42" t="s">
        <v>240</v>
      </c>
      <c r="C52" s="86">
        <v>380.88776991200001</v>
      </c>
      <c r="D52" s="86">
        <v>234.29556748499999</v>
      </c>
      <c r="E52" s="86">
        <v>153.11585346800001</v>
      </c>
      <c r="F52" s="44"/>
      <c r="G52" s="45">
        <v>-59.800270430479884</v>
      </c>
      <c r="H52" s="46">
        <v>-34.648420748376836</v>
      </c>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195">
        <v>17</v>
      </c>
    </row>
    <row r="62" spans="1:8" ht="12.75" customHeight="1" x14ac:dyDescent="0.25">
      <c r="A62" s="54" t="s">
        <v>243</v>
      </c>
      <c r="G62" s="53"/>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152</v>
      </c>
      <c r="B4" s="5"/>
      <c r="C4" s="5"/>
      <c r="D4" s="5"/>
      <c r="E4" s="5"/>
      <c r="F4" s="5"/>
      <c r="G4" s="5"/>
      <c r="H4" s="6"/>
    </row>
    <row r="5" spans="1:9" x14ac:dyDescent="0.25">
      <c r="A5" s="7"/>
      <c r="B5" s="8"/>
      <c r="C5" s="9"/>
      <c r="D5" s="8"/>
      <c r="E5" s="10"/>
      <c r="F5" s="11"/>
      <c r="G5" s="190" t="s">
        <v>1</v>
      </c>
      <c r="H5" s="191"/>
    </row>
    <row r="6" spans="1:9" x14ac:dyDescent="0.25">
      <c r="A6" s="12"/>
      <c r="B6" s="13"/>
      <c r="C6" s="14" t="s">
        <v>234</v>
      </c>
      <c r="D6" s="15" t="s">
        <v>235</v>
      </c>
      <c r="E6" s="15" t="s">
        <v>236</v>
      </c>
      <c r="F6" s="16"/>
      <c r="G6" s="17" t="s">
        <v>237</v>
      </c>
      <c r="H6" s="18" t="s">
        <v>238</v>
      </c>
    </row>
    <row r="7" spans="1:9" x14ac:dyDescent="0.25">
      <c r="A7" s="192" t="s">
        <v>58</v>
      </c>
      <c r="B7" s="19" t="s">
        <v>3</v>
      </c>
      <c r="C7" s="20">
        <v>9463</v>
      </c>
      <c r="D7" s="20">
        <v>10163.027167347</v>
      </c>
      <c r="E7" s="79">
        <v>10868.99760487009</v>
      </c>
      <c r="F7" s="22" t="s">
        <v>239</v>
      </c>
      <c r="G7" s="23">
        <v>14.857842173413189</v>
      </c>
      <c r="H7" s="24">
        <v>6.9464582343272525</v>
      </c>
    </row>
    <row r="8" spans="1:9" x14ac:dyDescent="0.25">
      <c r="A8" s="193"/>
      <c r="B8" s="25" t="s">
        <v>240</v>
      </c>
      <c r="C8" s="26">
        <v>2645</v>
      </c>
      <c r="D8" s="26">
        <v>2788.1823510200002</v>
      </c>
      <c r="E8" s="26">
        <v>3000.33962449</v>
      </c>
      <c r="F8" s="27"/>
      <c r="G8" s="28">
        <v>13.434390339886576</v>
      </c>
      <c r="H8" s="29">
        <v>7.6091606200859161</v>
      </c>
    </row>
    <row r="9" spans="1:9" x14ac:dyDescent="0.25">
      <c r="A9" s="30" t="s">
        <v>9</v>
      </c>
      <c r="B9" s="31" t="s">
        <v>3</v>
      </c>
      <c r="C9" s="20">
        <v>8892</v>
      </c>
      <c r="D9" s="20">
        <v>9762.3385142860006</v>
      </c>
      <c r="E9" s="21">
        <v>12133.248904093087</v>
      </c>
      <c r="F9" s="22" t="s">
        <v>239</v>
      </c>
      <c r="G9" s="32">
        <v>36.451292218770647</v>
      </c>
      <c r="H9" s="33">
        <v>24.286295607733194</v>
      </c>
    </row>
    <row r="10" spans="1:9" x14ac:dyDescent="0.25">
      <c r="A10" s="34"/>
      <c r="B10" s="25" t="s">
        <v>240</v>
      </c>
      <c r="C10" s="26">
        <v>2360</v>
      </c>
      <c r="D10" s="26">
        <v>2225.1573714289998</v>
      </c>
      <c r="E10" s="26">
        <v>2902.156114286</v>
      </c>
      <c r="F10" s="27"/>
      <c r="G10" s="35">
        <v>22.972716707033896</v>
      </c>
      <c r="H10" s="29">
        <v>30.424757886775012</v>
      </c>
    </row>
    <row r="11" spans="1:9" x14ac:dyDescent="0.25">
      <c r="A11" s="30" t="s">
        <v>46</v>
      </c>
      <c r="B11" s="31" t="s">
        <v>3</v>
      </c>
      <c r="C11" s="20">
        <v>536</v>
      </c>
      <c r="D11" s="20">
        <v>400.68865306100002</v>
      </c>
      <c r="E11" s="21">
        <v>106.69109009166216</v>
      </c>
      <c r="F11" s="22" t="s">
        <v>239</v>
      </c>
      <c r="G11" s="37">
        <v>-80.094945878421242</v>
      </c>
      <c r="H11" s="33">
        <v>-73.373069270464285</v>
      </c>
    </row>
    <row r="12" spans="1:9" ht="13.8" thickBot="1" x14ac:dyDescent="0.3">
      <c r="A12" s="56"/>
      <c r="B12" s="42" t="s">
        <v>240</v>
      </c>
      <c r="C12" s="43">
        <v>285</v>
      </c>
      <c r="D12" s="43">
        <v>581.02497959200002</v>
      </c>
      <c r="E12" s="43">
        <v>98.183510204000001</v>
      </c>
      <c r="F12" s="44"/>
      <c r="G12" s="57">
        <v>-65.549645542456147</v>
      </c>
      <c r="H12" s="46">
        <v>-83.101671416443196</v>
      </c>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59</v>
      </c>
      <c r="B32" s="5"/>
      <c r="C32" s="5"/>
      <c r="D32" s="5"/>
      <c r="E32" s="5"/>
      <c r="F32" s="5"/>
      <c r="G32" s="5"/>
      <c r="H32" s="6"/>
    </row>
    <row r="33" spans="1:9" x14ac:dyDescent="0.25">
      <c r="A33" s="7"/>
      <c r="B33" s="8"/>
      <c r="C33" s="196" t="s">
        <v>16</v>
      </c>
      <c r="D33" s="190"/>
      <c r="E33" s="190"/>
      <c r="F33" s="197"/>
      <c r="G33" s="190" t="s">
        <v>1</v>
      </c>
      <c r="H33" s="191"/>
    </row>
    <row r="34" spans="1:9" x14ac:dyDescent="0.25">
      <c r="A34" s="12"/>
      <c r="B34" s="13"/>
      <c r="C34" s="14" t="s">
        <v>234</v>
      </c>
      <c r="D34" s="15" t="s">
        <v>235</v>
      </c>
      <c r="E34" s="15" t="s">
        <v>236</v>
      </c>
      <c r="F34" s="16"/>
      <c r="G34" s="17" t="s">
        <v>237</v>
      </c>
      <c r="H34" s="18" t="s">
        <v>238</v>
      </c>
    </row>
    <row r="35" spans="1:9" ht="12.75" customHeight="1" x14ac:dyDescent="0.25">
      <c r="A35" s="192" t="s">
        <v>58</v>
      </c>
      <c r="B35" s="19" t="s">
        <v>3</v>
      </c>
      <c r="C35" s="80">
        <v>1966.977229306</v>
      </c>
      <c r="D35" s="80">
        <v>1881.452158285</v>
      </c>
      <c r="E35" s="81">
        <v>1622.5698999418191</v>
      </c>
      <c r="F35" s="22" t="s">
        <v>239</v>
      </c>
      <c r="G35" s="23">
        <v>-17.509472109430405</v>
      </c>
      <c r="H35" s="24">
        <v>-13.759704556036112</v>
      </c>
    </row>
    <row r="36" spans="1:9" ht="12.75" customHeight="1" x14ac:dyDescent="0.25">
      <c r="A36" s="193"/>
      <c r="B36" s="25" t="s">
        <v>240</v>
      </c>
      <c r="C36" s="82">
        <v>531.14983787400001</v>
      </c>
      <c r="D36" s="82">
        <v>519.04290963000005</v>
      </c>
      <c r="E36" s="82">
        <v>444.42031264500002</v>
      </c>
      <c r="F36" s="27"/>
      <c r="G36" s="28">
        <v>-16.328636298967311</v>
      </c>
      <c r="H36" s="29">
        <v>-14.376961056686966</v>
      </c>
    </row>
    <row r="37" spans="1:9" x14ac:dyDescent="0.25">
      <c r="A37" s="30" t="s">
        <v>9</v>
      </c>
      <c r="B37" s="31" t="s">
        <v>3</v>
      </c>
      <c r="C37" s="80">
        <v>1431.049438328</v>
      </c>
      <c r="D37" s="80">
        <v>1384.757445149</v>
      </c>
      <c r="E37" s="83">
        <v>1239.4000275261367</v>
      </c>
      <c r="F37" s="22" t="s">
        <v>239</v>
      </c>
      <c r="G37" s="32">
        <v>-13.392228505101912</v>
      </c>
      <c r="H37" s="33">
        <v>-10.496958736858261</v>
      </c>
    </row>
    <row r="38" spans="1:9" x14ac:dyDescent="0.25">
      <c r="A38" s="34"/>
      <c r="B38" s="25" t="s">
        <v>240</v>
      </c>
      <c r="C38" s="82">
        <v>371.482778559</v>
      </c>
      <c r="D38" s="82">
        <v>360.06207311899999</v>
      </c>
      <c r="E38" s="82">
        <v>322.08845939899999</v>
      </c>
      <c r="F38" s="27"/>
      <c r="G38" s="35">
        <v>-13.296530017246837</v>
      </c>
      <c r="H38" s="29">
        <v>-10.546407565522671</v>
      </c>
    </row>
    <row r="39" spans="1:9" x14ac:dyDescent="0.25">
      <c r="A39" s="30" t="s">
        <v>46</v>
      </c>
      <c r="B39" s="31" t="s">
        <v>3</v>
      </c>
      <c r="C39" s="80">
        <v>535.92779097799996</v>
      </c>
      <c r="D39" s="80">
        <v>496.69471313600002</v>
      </c>
      <c r="E39" s="83">
        <v>391.66657420603082</v>
      </c>
      <c r="F39" s="22" t="s">
        <v>239</v>
      </c>
      <c r="G39" s="37">
        <v>-26.918032466409485</v>
      </c>
      <c r="H39" s="33">
        <v>-21.145411084979969</v>
      </c>
    </row>
    <row r="40" spans="1:9" ht="13.8" thickBot="1" x14ac:dyDescent="0.3">
      <c r="A40" s="56"/>
      <c r="B40" s="42" t="s">
        <v>240</v>
      </c>
      <c r="C40" s="86">
        <v>159.66705931499999</v>
      </c>
      <c r="D40" s="86">
        <v>158.98083650999999</v>
      </c>
      <c r="E40" s="86">
        <v>122.331853245</v>
      </c>
      <c r="F40" s="44"/>
      <c r="G40" s="57">
        <v>-23.383161329691077</v>
      </c>
      <c r="H40" s="46">
        <v>-23.052453408555778</v>
      </c>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H61" s="187">
        <v>18</v>
      </c>
    </row>
    <row r="62" spans="1:9" ht="12.75" customHeight="1" x14ac:dyDescent="0.25">
      <c r="A62" s="54" t="s">
        <v>243</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153</v>
      </c>
      <c r="B4" s="5"/>
      <c r="C4" s="5"/>
      <c r="D4" s="5"/>
      <c r="E4" s="5"/>
      <c r="F4" s="5"/>
      <c r="G4" s="5"/>
      <c r="H4" s="6"/>
    </row>
    <row r="5" spans="1:9" x14ac:dyDescent="0.25">
      <c r="A5" s="7"/>
      <c r="B5" s="8"/>
      <c r="C5" s="9"/>
      <c r="D5" s="8"/>
      <c r="E5" s="10"/>
      <c r="F5" s="11"/>
      <c r="G5" s="190" t="s">
        <v>1</v>
      </c>
      <c r="H5" s="191"/>
    </row>
    <row r="6" spans="1:9" x14ac:dyDescent="0.25">
      <c r="A6" s="12"/>
      <c r="B6" s="13"/>
      <c r="C6" s="14" t="s">
        <v>234</v>
      </c>
      <c r="D6" s="15" t="s">
        <v>235</v>
      </c>
      <c r="E6" s="15" t="s">
        <v>236</v>
      </c>
      <c r="F6" s="16"/>
      <c r="G6" s="17" t="s">
        <v>237</v>
      </c>
      <c r="H6" s="18" t="s">
        <v>238</v>
      </c>
    </row>
    <row r="7" spans="1:9" x14ac:dyDescent="0.25">
      <c r="A7" s="192" t="s">
        <v>57</v>
      </c>
      <c r="B7" s="19" t="s">
        <v>3</v>
      </c>
      <c r="C7" s="20">
        <v>4979</v>
      </c>
      <c r="D7" s="20">
        <v>4569</v>
      </c>
      <c r="E7" s="79">
        <v>3876.3291142198241</v>
      </c>
      <c r="F7" s="22" t="s">
        <v>239</v>
      </c>
      <c r="G7" s="23">
        <v>-22.146432733082463</v>
      </c>
      <c r="H7" s="24">
        <v>-15.160229498362355</v>
      </c>
    </row>
    <row r="8" spans="1:9" x14ac:dyDescent="0.25">
      <c r="A8" s="193"/>
      <c r="B8" s="25" t="s">
        <v>240</v>
      </c>
      <c r="C8" s="26">
        <v>1428</v>
      </c>
      <c r="D8" s="26">
        <v>1545.0778285710001</v>
      </c>
      <c r="E8" s="26">
        <v>1237</v>
      </c>
      <c r="F8" s="27"/>
      <c r="G8" s="28">
        <v>-13.375350140056014</v>
      </c>
      <c r="H8" s="29">
        <v>-19.939308096598126</v>
      </c>
    </row>
    <row r="9" spans="1:9" x14ac:dyDescent="0.25">
      <c r="A9" s="30" t="s">
        <v>9</v>
      </c>
      <c r="B9" s="31" t="s">
        <v>3</v>
      </c>
      <c r="C9" s="20">
        <v>1520</v>
      </c>
      <c r="D9" s="20">
        <v>1831</v>
      </c>
      <c r="E9" s="21">
        <v>1580.8110952241523</v>
      </c>
      <c r="F9" s="22" t="s">
        <v>239</v>
      </c>
      <c r="G9" s="32">
        <v>4.0007299489573995</v>
      </c>
      <c r="H9" s="33">
        <v>-13.664058152695119</v>
      </c>
    </row>
    <row r="10" spans="1:9" x14ac:dyDescent="0.25">
      <c r="A10" s="34"/>
      <c r="B10" s="25" t="s">
        <v>240</v>
      </c>
      <c r="C10" s="26">
        <v>471</v>
      </c>
      <c r="D10" s="26">
        <v>517.05188571400004</v>
      </c>
      <c r="E10" s="26">
        <v>460</v>
      </c>
      <c r="F10" s="27"/>
      <c r="G10" s="35">
        <v>-2.335456475583868</v>
      </c>
      <c r="H10" s="29">
        <v>-11.034073618205014</v>
      </c>
    </row>
    <row r="11" spans="1:9" x14ac:dyDescent="0.25">
      <c r="A11" s="30" t="s">
        <v>46</v>
      </c>
      <c r="B11" s="31" t="s">
        <v>3</v>
      </c>
      <c r="C11" s="20">
        <v>2367</v>
      </c>
      <c r="D11" s="20">
        <v>1853</v>
      </c>
      <c r="E11" s="21">
        <v>1434.9275710329741</v>
      </c>
      <c r="F11" s="22" t="s">
        <v>239</v>
      </c>
      <c r="G11" s="37">
        <v>-39.37779590059256</v>
      </c>
      <c r="H11" s="33">
        <v>-22.561922772100701</v>
      </c>
    </row>
    <row r="12" spans="1:9" x14ac:dyDescent="0.25">
      <c r="A12" s="34"/>
      <c r="B12" s="25" t="s">
        <v>240</v>
      </c>
      <c r="C12" s="26">
        <v>608</v>
      </c>
      <c r="D12" s="26">
        <v>615.02594285700002</v>
      </c>
      <c r="E12" s="26">
        <v>434</v>
      </c>
      <c r="F12" s="27"/>
      <c r="G12" s="28">
        <v>-28.618421052631575</v>
      </c>
      <c r="H12" s="29">
        <v>-29.433871035760589</v>
      </c>
    </row>
    <row r="13" spans="1:9" x14ac:dyDescent="0.25">
      <c r="A13" s="30" t="s">
        <v>24</v>
      </c>
      <c r="B13" s="31" t="s">
        <v>3</v>
      </c>
      <c r="C13" s="20">
        <v>1332</v>
      </c>
      <c r="D13" s="20">
        <v>927</v>
      </c>
      <c r="E13" s="21">
        <v>936.11975967515684</v>
      </c>
      <c r="F13" s="22" t="s">
        <v>239</v>
      </c>
      <c r="G13" s="23">
        <v>-29.720738763126363</v>
      </c>
      <c r="H13" s="24">
        <v>0.98379284521648458</v>
      </c>
    </row>
    <row r="14" spans="1:9" ht="13.8" thickBot="1" x14ac:dyDescent="0.3">
      <c r="A14" s="56"/>
      <c r="B14" s="42" t="s">
        <v>240</v>
      </c>
      <c r="C14" s="43">
        <v>365</v>
      </c>
      <c r="D14" s="43">
        <v>415.012971429</v>
      </c>
      <c r="E14" s="43">
        <v>346</v>
      </c>
      <c r="F14" s="44"/>
      <c r="G14" s="57">
        <v>-5.2054794520547887</v>
      </c>
      <c r="H14" s="46">
        <v>-16.62911190254367</v>
      </c>
    </row>
    <row r="15" spans="1:9" x14ac:dyDescent="0.25">
      <c r="A15" s="58"/>
      <c r="B15" s="62"/>
      <c r="C15" s="21"/>
      <c r="D15" s="21"/>
      <c r="E15" s="21"/>
      <c r="F15" s="63"/>
      <c r="G15" s="38"/>
      <c r="H15" s="60"/>
      <c r="I15" s="61"/>
    </row>
    <row r="16" spans="1:9" x14ac:dyDescent="0.25">
      <c r="A16" s="58"/>
      <c r="B16" s="62"/>
      <c r="C16" s="21"/>
      <c r="D16" s="21"/>
      <c r="E16" s="21"/>
      <c r="F16" s="63"/>
      <c r="G16" s="38"/>
      <c r="H16" s="60"/>
      <c r="I16" s="61"/>
    </row>
    <row r="17" spans="1:9" x14ac:dyDescent="0.25">
      <c r="A17" s="58"/>
      <c r="B17" s="62"/>
      <c r="C17" s="21"/>
      <c r="D17" s="21"/>
      <c r="E17" s="21"/>
      <c r="F17" s="63"/>
      <c r="G17" s="38"/>
      <c r="H17" s="60"/>
      <c r="I17" s="61"/>
    </row>
    <row r="18" spans="1:9" x14ac:dyDescent="0.25">
      <c r="A18" s="58"/>
      <c r="B18" s="62"/>
      <c r="C18" s="21"/>
      <c r="D18" s="21"/>
      <c r="E18" s="21"/>
      <c r="F18" s="63"/>
      <c r="G18" s="38"/>
      <c r="H18" s="60"/>
      <c r="I18" s="61"/>
    </row>
    <row r="19" spans="1:9" x14ac:dyDescent="0.25">
      <c r="A19" s="58"/>
      <c r="B19" s="62"/>
      <c r="C19" s="21"/>
      <c r="D19" s="21"/>
      <c r="E19" s="21"/>
      <c r="F19" s="63"/>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66" t="s">
        <v>73</v>
      </c>
      <c r="B32" s="5"/>
      <c r="C32" s="5"/>
      <c r="D32" s="5"/>
      <c r="E32" s="5"/>
      <c r="F32" s="5"/>
      <c r="G32" s="5"/>
      <c r="H32" s="6"/>
    </row>
    <row r="33" spans="1:9" x14ac:dyDescent="0.25">
      <c r="A33" s="7"/>
      <c r="B33" s="8"/>
      <c r="C33" s="196" t="s">
        <v>16</v>
      </c>
      <c r="D33" s="190"/>
      <c r="E33" s="190"/>
      <c r="F33" s="197"/>
      <c r="G33" s="190" t="s">
        <v>1</v>
      </c>
      <c r="H33" s="191"/>
    </row>
    <row r="34" spans="1:9" x14ac:dyDescent="0.25">
      <c r="A34" s="12"/>
      <c r="B34" s="13"/>
      <c r="C34" s="14" t="s">
        <v>234</v>
      </c>
      <c r="D34" s="15" t="s">
        <v>235</v>
      </c>
      <c r="E34" s="15" t="s">
        <v>236</v>
      </c>
      <c r="F34" s="16"/>
      <c r="G34" s="17" t="s">
        <v>237</v>
      </c>
      <c r="H34" s="18" t="s">
        <v>238</v>
      </c>
    </row>
    <row r="35" spans="1:9" ht="12.75" customHeight="1" x14ac:dyDescent="0.25">
      <c r="A35" s="192" t="s">
        <v>57</v>
      </c>
      <c r="B35" s="19" t="s">
        <v>3</v>
      </c>
      <c r="C35" s="80">
        <v>1986.7947992970001</v>
      </c>
      <c r="D35" s="80">
        <v>1779.098816145</v>
      </c>
      <c r="E35" s="81">
        <v>1623.719048249925</v>
      </c>
      <c r="F35" s="22" t="s">
        <v>239</v>
      </c>
      <c r="G35" s="23">
        <v>-18.274446418701345</v>
      </c>
      <c r="H35" s="24">
        <v>-8.7336221285198832</v>
      </c>
    </row>
    <row r="36" spans="1:9" ht="12.75" customHeight="1" x14ac:dyDescent="0.25">
      <c r="A36" s="193"/>
      <c r="B36" s="25" t="s">
        <v>240</v>
      </c>
      <c r="C36" s="82">
        <v>560.28907401900005</v>
      </c>
      <c r="D36" s="82">
        <v>490.686782053</v>
      </c>
      <c r="E36" s="82">
        <v>451.13826828200001</v>
      </c>
      <c r="F36" s="27"/>
      <c r="G36" s="28">
        <v>-19.481159065632355</v>
      </c>
      <c r="H36" s="29">
        <v>-8.059828635597583</v>
      </c>
    </row>
    <row r="37" spans="1:9" x14ac:dyDescent="0.25">
      <c r="A37" s="30" t="s">
        <v>9</v>
      </c>
      <c r="B37" s="31" t="s">
        <v>3</v>
      </c>
      <c r="C37" s="80">
        <v>465.374435898</v>
      </c>
      <c r="D37" s="80">
        <v>382.74115421800002</v>
      </c>
      <c r="E37" s="83">
        <v>318.0776831065935</v>
      </c>
      <c r="F37" s="22" t="s">
        <v>239</v>
      </c>
      <c r="G37" s="32">
        <v>-31.651234238335078</v>
      </c>
      <c r="H37" s="33">
        <v>-16.894830984016878</v>
      </c>
    </row>
    <row r="38" spans="1:9" x14ac:dyDescent="0.25">
      <c r="A38" s="34"/>
      <c r="B38" s="25" t="s">
        <v>240</v>
      </c>
      <c r="C38" s="82">
        <v>136.00315288600001</v>
      </c>
      <c r="D38" s="82">
        <v>108.075717517</v>
      </c>
      <c r="E38" s="82">
        <v>90.839325586000001</v>
      </c>
      <c r="F38" s="27"/>
      <c r="G38" s="35">
        <v>-33.207926685241659</v>
      </c>
      <c r="H38" s="29">
        <v>-15.948440895882797</v>
      </c>
    </row>
    <row r="39" spans="1:9" x14ac:dyDescent="0.25">
      <c r="A39" s="30" t="s">
        <v>46</v>
      </c>
      <c r="B39" s="31" t="s">
        <v>3</v>
      </c>
      <c r="C39" s="80">
        <v>1040.744808511</v>
      </c>
      <c r="D39" s="80">
        <v>974.59681551799997</v>
      </c>
      <c r="E39" s="83">
        <v>887.22820955539032</v>
      </c>
      <c r="F39" s="22" t="s">
        <v>239</v>
      </c>
      <c r="G39" s="37">
        <v>-14.750647584324426</v>
      </c>
      <c r="H39" s="33">
        <v>-8.9645897227945568</v>
      </c>
    </row>
    <row r="40" spans="1:9" x14ac:dyDescent="0.25">
      <c r="A40" s="34"/>
      <c r="B40" s="25" t="s">
        <v>240</v>
      </c>
      <c r="C40" s="82">
        <v>291.41298952199998</v>
      </c>
      <c r="D40" s="82">
        <v>270.00980823399999</v>
      </c>
      <c r="E40" s="82">
        <v>246.672743131</v>
      </c>
      <c r="F40" s="27"/>
      <c r="G40" s="28">
        <v>-15.352866206954843</v>
      </c>
      <c r="H40" s="29">
        <v>-8.643043471507994</v>
      </c>
    </row>
    <row r="41" spans="1:9" x14ac:dyDescent="0.25">
      <c r="A41" s="30" t="s">
        <v>24</v>
      </c>
      <c r="B41" s="31" t="s">
        <v>3</v>
      </c>
      <c r="C41" s="80">
        <v>480.67555488800002</v>
      </c>
      <c r="D41" s="80">
        <v>421.76084640900001</v>
      </c>
      <c r="E41" s="83">
        <v>420.74971977980067</v>
      </c>
      <c r="F41" s="22" t="s">
        <v>239</v>
      </c>
      <c r="G41" s="23">
        <v>-12.467002846059515</v>
      </c>
      <c r="H41" s="24">
        <v>-0.23973933043059503</v>
      </c>
    </row>
    <row r="42" spans="1:9" ht="13.8" thickBot="1" x14ac:dyDescent="0.3">
      <c r="A42" s="56"/>
      <c r="B42" s="42" t="s">
        <v>240</v>
      </c>
      <c r="C42" s="86">
        <v>132.87293161100001</v>
      </c>
      <c r="D42" s="86">
        <v>112.601256302</v>
      </c>
      <c r="E42" s="86">
        <v>113.62619956499999</v>
      </c>
      <c r="F42" s="44"/>
      <c r="G42" s="57">
        <v>-14.485066155044223</v>
      </c>
      <c r="H42" s="46">
        <v>0.91024140996354674</v>
      </c>
    </row>
    <row r="43" spans="1:9" x14ac:dyDescent="0.25">
      <c r="A43" s="58"/>
      <c r="B43" s="62"/>
      <c r="C43" s="21"/>
      <c r="D43" s="21"/>
      <c r="E43" s="21"/>
      <c r="F43" s="63"/>
      <c r="G43" s="38"/>
      <c r="H43" s="60"/>
    </row>
    <row r="44" spans="1:9" x14ac:dyDescent="0.25">
      <c r="A44" s="58"/>
      <c r="B44" s="62"/>
      <c r="C44" s="21"/>
      <c r="D44" s="21"/>
      <c r="E44" s="21"/>
      <c r="F44" s="63"/>
      <c r="G44" s="38"/>
      <c r="H44" s="60"/>
    </row>
    <row r="45" spans="1:9" x14ac:dyDescent="0.25">
      <c r="A45" s="58"/>
      <c r="B45" s="62"/>
      <c r="C45" s="21"/>
      <c r="D45" s="21"/>
      <c r="E45" s="21"/>
      <c r="F45" s="63"/>
      <c r="G45" s="38"/>
      <c r="H45" s="60"/>
    </row>
    <row r="46" spans="1:9" x14ac:dyDescent="0.25">
      <c r="A46" s="58"/>
      <c r="B46" s="62"/>
      <c r="C46" s="21"/>
      <c r="D46" s="21"/>
      <c r="E46" s="21"/>
      <c r="F46" s="63"/>
      <c r="G46" s="38"/>
      <c r="H46" s="60"/>
    </row>
    <row r="47" spans="1:9" x14ac:dyDescent="0.25">
      <c r="A47" s="58"/>
      <c r="B47" s="62"/>
      <c r="C47" s="21"/>
      <c r="D47" s="21"/>
      <c r="E47" s="21"/>
      <c r="F47" s="63"/>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G61" s="53"/>
      <c r="H61" s="195">
        <v>19</v>
      </c>
    </row>
    <row r="62" spans="1:9" ht="12.75" customHeight="1" x14ac:dyDescent="0.25">
      <c r="A62" s="54" t="s">
        <v>243</v>
      </c>
      <c r="G62" s="53"/>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154</v>
      </c>
      <c r="B4" s="5"/>
      <c r="C4" s="5"/>
      <c r="D4" s="5"/>
      <c r="E4" s="5"/>
      <c r="F4" s="5"/>
      <c r="G4" s="5"/>
      <c r="H4" s="6"/>
    </row>
    <row r="5" spans="1:9" x14ac:dyDescent="0.25">
      <c r="A5" s="7"/>
      <c r="B5" s="8"/>
      <c r="C5" s="9"/>
      <c r="D5" s="8"/>
      <c r="E5" s="10"/>
      <c r="F5" s="11"/>
      <c r="G5" s="190" t="s">
        <v>1</v>
      </c>
      <c r="H5" s="191"/>
    </row>
    <row r="6" spans="1:9" x14ac:dyDescent="0.25">
      <c r="A6" s="12"/>
      <c r="B6" s="13"/>
      <c r="C6" s="14" t="s">
        <v>234</v>
      </c>
      <c r="D6" s="15" t="s">
        <v>235</v>
      </c>
      <c r="E6" s="15" t="s">
        <v>236</v>
      </c>
      <c r="F6" s="16"/>
      <c r="G6" s="17" t="s">
        <v>237</v>
      </c>
      <c r="H6" s="18" t="s">
        <v>238</v>
      </c>
    </row>
    <row r="7" spans="1:9" ht="12.75" customHeight="1" x14ac:dyDescent="0.25">
      <c r="A7" s="192" t="s">
        <v>60</v>
      </c>
      <c r="B7" s="19" t="s">
        <v>3</v>
      </c>
      <c r="C7" s="20">
        <v>25480.007092866999</v>
      </c>
      <c r="D7" s="20">
        <v>23196.560000000001</v>
      </c>
      <c r="E7" s="79">
        <v>20761.305592093351</v>
      </c>
      <c r="F7" s="22" t="s">
        <v>239</v>
      </c>
      <c r="G7" s="23">
        <v>-18.519231504039197</v>
      </c>
      <c r="H7" s="24">
        <v>-10.498342891819519</v>
      </c>
    </row>
    <row r="8" spans="1:9" ht="13.5" customHeight="1" thickBot="1" x14ac:dyDescent="0.3">
      <c r="A8" s="198"/>
      <c r="B8" s="42" t="s">
        <v>240</v>
      </c>
      <c r="C8" s="43">
        <v>6986</v>
      </c>
      <c r="D8" s="43">
        <v>7548.885939883</v>
      </c>
      <c r="E8" s="43">
        <v>6360.0533333330004</v>
      </c>
      <c r="F8" s="44"/>
      <c r="G8" s="57">
        <v>-8.9600152686372638</v>
      </c>
      <c r="H8" s="46">
        <v>-15.748451043206842</v>
      </c>
    </row>
    <row r="9" spans="1:9" x14ac:dyDescent="0.25">
      <c r="A9" s="58"/>
      <c r="B9" s="58"/>
      <c r="C9" s="21"/>
      <c r="D9" s="21"/>
      <c r="E9" s="21"/>
      <c r="F9" s="59"/>
      <c r="G9" s="38"/>
      <c r="H9" s="60"/>
      <c r="I9" s="61"/>
    </row>
    <row r="10" spans="1:9" x14ac:dyDescent="0.25">
      <c r="A10" s="58"/>
      <c r="B10" s="58"/>
      <c r="C10" s="21"/>
      <c r="D10" s="21"/>
      <c r="E10" s="21"/>
      <c r="F10" s="59"/>
      <c r="G10" s="38"/>
      <c r="H10" s="60"/>
      <c r="I10" s="61"/>
    </row>
    <row r="11" spans="1:9" x14ac:dyDescent="0.25">
      <c r="A11" s="58"/>
      <c r="B11" s="58"/>
      <c r="C11" s="21"/>
      <c r="D11" s="21"/>
      <c r="E11" s="21"/>
      <c r="F11" s="59"/>
      <c r="G11" s="38"/>
      <c r="H11" s="60"/>
      <c r="I11" s="61"/>
    </row>
    <row r="12" spans="1:9" x14ac:dyDescent="0.25">
      <c r="A12" s="58"/>
      <c r="B12" s="58"/>
      <c r="C12" s="21"/>
      <c r="D12" s="21"/>
      <c r="E12" s="21"/>
      <c r="F12" s="59"/>
      <c r="G12" s="38"/>
      <c r="H12" s="60"/>
      <c r="I12" s="61"/>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72</v>
      </c>
      <c r="B32" s="5"/>
      <c r="C32" s="5"/>
      <c r="D32" s="5"/>
      <c r="E32" s="5"/>
      <c r="F32" s="5"/>
      <c r="G32" s="5"/>
      <c r="H32" s="6"/>
    </row>
    <row r="33" spans="1:9" x14ac:dyDescent="0.25">
      <c r="A33" s="7"/>
      <c r="B33" s="8"/>
      <c r="C33" s="196" t="s">
        <v>16</v>
      </c>
      <c r="D33" s="190"/>
      <c r="E33" s="190"/>
      <c r="F33" s="197"/>
      <c r="G33" s="190" t="s">
        <v>1</v>
      </c>
      <c r="H33" s="191"/>
    </row>
    <row r="34" spans="1:9" x14ac:dyDescent="0.25">
      <c r="A34" s="12"/>
      <c r="B34" s="13"/>
      <c r="C34" s="14" t="s">
        <v>234</v>
      </c>
      <c r="D34" s="15" t="s">
        <v>235</v>
      </c>
      <c r="E34" s="15" t="s">
        <v>236</v>
      </c>
      <c r="F34" s="16"/>
      <c r="G34" s="17" t="s">
        <v>237</v>
      </c>
      <c r="H34" s="18" t="s">
        <v>238</v>
      </c>
    </row>
    <row r="35" spans="1:9" ht="12.75" customHeight="1" x14ac:dyDescent="0.25">
      <c r="A35" s="192" t="s">
        <v>60</v>
      </c>
      <c r="B35" s="19" t="s">
        <v>3</v>
      </c>
      <c r="C35" s="80">
        <v>507.423043302</v>
      </c>
      <c r="D35" s="80">
        <v>531.97624857400001</v>
      </c>
      <c r="E35" s="81">
        <v>496.22160554723376</v>
      </c>
      <c r="F35" s="22" t="s">
        <v>239</v>
      </c>
      <c r="G35" s="23">
        <v>-2.2075145980509916</v>
      </c>
      <c r="H35" s="24">
        <v>-6.7210976284390682</v>
      </c>
    </row>
    <row r="36" spans="1:9" ht="12.75" customHeight="1" thickBot="1" x14ac:dyDescent="0.3">
      <c r="A36" s="198"/>
      <c r="B36" s="42" t="s">
        <v>240</v>
      </c>
      <c r="C36" s="86">
        <v>153.419094763</v>
      </c>
      <c r="D36" s="86">
        <v>143.17242980200001</v>
      </c>
      <c r="E36" s="86">
        <v>138.62619982000001</v>
      </c>
      <c r="F36" s="44"/>
      <c r="G36" s="57">
        <v>-9.6421471954660376</v>
      </c>
      <c r="H36" s="46">
        <v>-3.1753529560734535</v>
      </c>
    </row>
    <row r="37" spans="1:9" x14ac:dyDescent="0.25">
      <c r="A37" s="58"/>
      <c r="B37" s="58"/>
      <c r="C37" s="21"/>
      <c r="D37" s="21"/>
      <c r="E37" s="21"/>
      <c r="F37" s="59"/>
      <c r="G37" s="38"/>
      <c r="H37" s="60"/>
      <c r="I37" s="61"/>
    </row>
    <row r="38" spans="1:9" x14ac:dyDescent="0.25">
      <c r="A38" s="58"/>
      <c r="B38" s="62"/>
      <c r="C38" s="21"/>
      <c r="D38" s="21"/>
      <c r="E38" s="21"/>
      <c r="F38" s="63"/>
      <c r="G38" s="38"/>
      <c r="H38" s="60"/>
      <c r="I38" s="61"/>
    </row>
    <row r="39" spans="1:9" x14ac:dyDescent="0.25">
      <c r="A39" s="58"/>
      <c r="B39" s="58"/>
      <c r="C39" s="21"/>
      <c r="D39" s="21"/>
      <c r="E39" s="21"/>
      <c r="F39" s="59"/>
      <c r="G39" s="38"/>
      <c r="H39" s="60"/>
      <c r="I39" s="61"/>
    </row>
    <row r="40" spans="1:9" x14ac:dyDescent="0.25">
      <c r="A40" s="58"/>
      <c r="B40" s="62"/>
      <c r="C40" s="21"/>
      <c r="D40" s="21"/>
      <c r="E40" s="21"/>
      <c r="F40" s="63"/>
      <c r="G40" s="38"/>
      <c r="H40" s="60"/>
      <c r="I40" s="61"/>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H61" s="187">
        <v>20</v>
      </c>
    </row>
    <row r="62" spans="1:9" ht="12.75" customHeight="1" x14ac:dyDescent="0.25">
      <c r="A62" s="54" t="s">
        <v>243</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216</v>
      </c>
      <c r="B4" s="119"/>
      <c r="C4" s="119"/>
      <c r="D4" s="119"/>
      <c r="E4" s="119"/>
      <c r="F4" s="119"/>
      <c r="G4" s="119"/>
      <c r="H4" s="120"/>
    </row>
    <row r="5" spans="1:8" x14ac:dyDescent="0.25">
      <c r="A5" s="121"/>
      <c r="B5" s="122"/>
      <c r="C5" s="123"/>
      <c r="D5" s="122"/>
      <c r="E5" s="124"/>
      <c r="F5" s="125"/>
      <c r="G5" s="201" t="s">
        <v>1</v>
      </c>
      <c r="H5" s="202"/>
    </row>
    <row r="6" spans="1:8" x14ac:dyDescent="0.25">
      <c r="A6" s="126"/>
      <c r="B6" s="127"/>
      <c r="C6" s="128" t="s">
        <v>234</v>
      </c>
      <c r="D6" s="129" t="s">
        <v>235</v>
      </c>
      <c r="E6" s="129" t="s">
        <v>236</v>
      </c>
      <c r="F6" s="130"/>
      <c r="G6" s="131" t="s">
        <v>237</v>
      </c>
      <c r="H6" s="132" t="s">
        <v>238</v>
      </c>
    </row>
    <row r="7" spans="1:8" ht="12.75" customHeight="1" x14ac:dyDescent="0.25">
      <c r="A7" s="203" t="s">
        <v>196</v>
      </c>
      <c r="B7" s="133" t="s">
        <v>3</v>
      </c>
      <c r="C7" s="20">
        <v>5258</v>
      </c>
      <c r="D7" s="20">
        <v>5464</v>
      </c>
      <c r="E7" s="79">
        <v>5560.5523297700793</v>
      </c>
      <c r="F7" s="22" t="s">
        <v>239</v>
      </c>
      <c r="G7" s="134">
        <v>5.7541333162814539</v>
      </c>
      <c r="H7" s="135">
        <v>1.7670631363484404</v>
      </c>
    </row>
    <row r="8" spans="1:8" ht="12.75" customHeight="1" x14ac:dyDescent="0.25">
      <c r="A8" s="204"/>
      <c r="B8" s="136" t="s">
        <v>240</v>
      </c>
      <c r="C8" s="26">
        <v>1222</v>
      </c>
      <c r="D8" s="26">
        <v>1622</v>
      </c>
      <c r="E8" s="26">
        <v>1511</v>
      </c>
      <c r="F8" s="27"/>
      <c r="G8" s="137">
        <v>23.649754500818318</v>
      </c>
      <c r="H8" s="138">
        <v>-6.8434032059186194</v>
      </c>
    </row>
    <row r="9" spans="1:8" x14ac:dyDescent="0.25">
      <c r="A9" s="139" t="s">
        <v>197</v>
      </c>
      <c r="B9" s="140" t="s">
        <v>3</v>
      </c>
      <c r="C9" s="20">
        <v>1714</v>
      </c>
      <c r="D9" s="20">
        <v>1897</v>
      </c>
      <c r="E9" s="20">
        <v>1532.1666209380089</v>
      </c>
      <c r="F9" s="22" t="s">
        <v>239</v>
      </c>
      <c r="G9" s="141">
        <v>-10.608715231154676</v>
      </c>
      <c r="H9" s="142">
        <v>-19.232123303215133</v>
      </c>
    </row>
    <row r="10" spans="1:8" x14ac:dyDescent="0.25">
      <c r="A10" s="143"/>
      <c r="B10" s="136" t="s">
        <v>240</v>
      </c>
      <c r="C10" s="26">
        <v>436</v>
      </c>
      <c r="D10" s="26">
        <v>535</v>
      </c>
      <c r="E10" s="26">
        <v>417</v>
      </c>
      <c r="F10" s="27"/>
      <c r="G10" s="144">
        <v>-4.3577981651376092</v>
      </c>
      <c r="H10" s="138">
        <v>-22.056074766355138</v>
      </c>
    </row>
    <row r="11" spans="1:8" x14ac:dyDescent="0.25">
      <c r="A11" s="139" t="s">
        <v>198</v>
      </c>
      <c r="B11" s="140" t="s">
        <v>3</v>
      </c>
      <c r="C11" s="20">
        <v>344</v>
      </c>
      <c r="D11" s="20">
        <v>458</v>
      </c>
      <c r="E11" s="20">
        <v>508.59264172147607</v>
      </c>
      <c r="F11" s="22" t="s">
        <v>239</v>
      </c>
      <c r="G11" s="145">
        <v>47.846698174847688</v>
      </c>
      <c r="H11" s="142">
        <v>11.046428323466387</v>
      </c>
    </row>
    <row r="12" spans="1:8" x14ac:dyDescent="0.25">
      <c r="A12" s="143"/>
      <c r="B12" s="136" t="s">
        <v>240</v>
      </c>
      <c r="C12" s="26">
        <v>111</v>
      </c>
      <c r="D12" s="26">
        <v>163</v>
      </c>
      <c r="E12" s="26">
        <v>175</v>
      </c>
      <c r="F12" s="27"/>
      <c r="G12" s="137">
        <v>57.657657657657666</v>
      </c>
      <c r="H12" s="138">
        <v>7.3619631901840563</v>
      </c>
    </row>
    <row r="13" spans="1:8" x14ac:dyDescent="0.25">
      <c r="A13" s="139" t="s">
        <v>232</v>
      </c>
      <c r="B13" s="140" t="s">
        <v>3</v>
      </c>
      <c r="C13" s="20">
        <v>157</v>
      </c>
      <c r="D13" s="20">
        <v>120</v>
      </c>
      <c r="E13" s="20">
        <v>124.50541125541126</v>
      </c>
      <c r="F13" s="22" t="s">
        <v>239</v>
      </c>
      <c r="G13" s="134">
        <v>-20.697190283177534</v>
      </c>
      <c r="H13" s="135">
        <v>3.7545093795093862</v>
      </c>
    </row>
    <row r="14" spans="1:8" x14ac:dyDescent="0.25">
      <c r="A14" s="143"/>
      <c r="B14" s="136" t="s">
        <v>240</v>
      </c>
      <c r="C14" s="26">
        <v>56</v>
      </c>
      <c r="D14" s="26">
        <v>66</v>
      </c>
      <c r="E14" s="26">
        <v>58</v>
      </c>
      <c r="F14" s="27"/>
      <c r="G14" s="146">
        <v>3.5714285714285836</v>
      </c>
      <c r="H14" s="135">
        <v>-12.121212121212125</v>
      </c>
    </row>
    <row r="15" spans="1:8" x14ac:dyDescent="0.25">
      <c r="A15" s="139" t="s">
        <v>199</v>
      </c>
      <c r="B15" s="140" t="s">
        <v>3</v>
      </c>
      <c r="C15" s="20">
        <v>1989</v>
      </c>
      <c r="D15" s="20">
        <v>2181</v>
      </c>
      <c r="E15" s="20">
        <v>2286.7830829926793</v>
      </c>
      <c r="F15" s="22" t="s">
        <v>239</v>
      </c>
      <c r="G15" s="145">
        <v>14.971497385252846</v>
      </c>
      <c r="H15" s="142">
        <v>4.8502101326308775</v>
      </c>
    </row>
    <row r="16" spans="1:8" x14ac:dyDescent="0.25">
      <c r="A16" s="143"/>
      <c r="B16" s="136" t="s">
        <v>240</v>
      </c>
      <c r="C16" s="26">
        <v>471</v>
      </c>
      <c r="D16" s="26">
        <v>536</v>
      </c>
      <c r="E16" s="26">
        <v>555</v>
      </c>
      <c r="F16" s="27"/>
      <c r="G16" s="137">
        <v>17.834394904458591</v>
      </c>
      <c r="H16" s="138">
        <v>3.5447761194029823</v>
      </c>
    </row>
    <row r="17" spans="1:9" x14ac:dyDescent="0.25">
      <c r="A17" s="139" t="s">
        <v>200</v>
      </c>
      <c r="B17" s="140" t="s">
        <v>3</v>
      </c>
      <c r="C17" s="20">
        <v>385</v>
      </c>
      <c r="D17" s="20">
        <v>541</v>
      </c>
      <c r="E17" s="20">
        <v>430.95231031669505</v>
      </c>
      <c r="F17" s="22" t="s">
        <v>239</v>
      </c>
      <c r="G17" s="145">
        <v>11.935665017323387</v>
      </c>
      <c r="H17" s="142">
        <v>-20.341532288965794</v>
      </c>
    </row>
    <row r="18" spans="1:9" x14ac:dyDescent="0.25">
      <c r="A18" s="139"/>
      <c r="B18" s="136" t="s">
        <v>240</v>
      </c>
      <c r="C18" s="26">
        <v>97</v>
      </c>
      <c r="D18" s="26">
        <v>139</v>
      </c>
      <c r="E18" s="26">
        <v>110</v>
      </c>
      <c r="F18" s="27"/>
      <c r="G18" s="137">
        <v>13.402061855670098</v>
      </c>
      <c r="H18" s="138">
        <v>-20.863309352517987</v>
      </c>
    </row>
    <row r="19" spans="1:9" x14ac:dyDescent="0.25">
      <c r="A19" s="147" t="s">
        <v>201</v>
      </c>
      <c r="B19" s="140" t="s">
        <v>3</v>
      </c>
      <c r="C19" s="20">
        <v>33</v>
      </c>
      <c r="D19" s="20">
        <v>26</v>
      </c>
      <c r="E19" s="20">
        <v>27.4</v>
      </c>
      <c r="F19" s="22" t="s">
        <v>239</v>
      </c>
      <c r="G19" s="134">
        <v>-16.969696969696983</v>
      </c>
      <c r="H19" s="135">
        <v>5.3846153846153868</v>
      </c>
    </row>
    <row r="20" spans="1:9" x14ac:dyDescent="0.25">
      <c r="A20" s="143"/>
      <c r="B20" s="136" t="s">
        <v>240</v>
      </c>
      <c r="C20" s="26">
        <v>10</v>
      </c>
      <c r="D20" s="26">
        <v>5</v>
      </c>
      <c r="E20" s="26">
        <v>6</v>
      </c>
      <c r="F20" s="27"/>
      <c r="G20" s="146">
        <v>-40</v>
      </c>
      <c r="H20" s="135">
        <v>20</v>
      </c>
    </row>
    <row r="21" spans="1:9" x14ac:dyDescent="0.25">
      <c r="A21" s="147" t="s">
        <v>202</v>
      </c>
      <c r="B21" s="140" t="s">
        <v>3</v>
      </c>
      <c r="C21" s="20">
        <v>19</v>
      </c>
      <c r="D21" s="20">
        <v>84</v>
      </c>
      <c r="E21" s="20">
        <v>3</v>
      </c>
      <c r="F21" s="22" t="s">
        <v>239</v>
      </c>
      <c r="G21" s="145">
        <v>-84.21052631578948</v>
      </c>
      <c r="H21" s="142">
        <v>-96.428571428571431</v>
      </c>
    </row>
    <row r="22" spans="1:9" x14ac:dyDescent="0.25">
      <c r="A22" s="143"/>
      <c r="B22" s="136" t="s">
        <v>240</v>
      </c>
      <c r="C22" s="26">
        <v>0</v>
      </c>
      <c r="D22" s="26">
        <v>4</v>
      </c>
      <c r="E22" s="26">
        <v>3</v>
      </c>
      <c r="F22" s="27"/>
      <c r="G22" s="137" t="s">
        <v>241</v>
      </c>
      <c r="H22" s="138">
        <v>-25</v>
      </c>
    </row>
    <row r="23" spans="1:9" x14ac:dyDescent="0.25">
      <c r="A23" s="147" t="s">
        <v>203</v>
      </c>
      <c r="B23" s="140" t="s">
        <v>3</v>
      </c>
      <c r="C23" s="20">
        <v>178</v>
      </c>
      <c r="D23" s="20">
        <v>188</v>
      </c>
      <c r="E23" s="20">
        <v>101.6075970548862</v>
      </c>
      <c r="F23" s="22" t="s">
        <v>239</v>
      </c>
      <c r="G23" s="145">
        <v>-42.917080306243705</v>
      </c>
      <c r="H23" s="142">
        <v>-45.95340582186904</v>
      </c>
    </row>
    <row r="24" spans="1:9" x14ac:dyDescent="0.25">
      <c r="A24" s="143"/>
      <c r="B24" s="136" t="s">
        <v>240</v>
      </c>
      <c r="C24" s="26">
        <v>48</v>
      </c>
      <c r="D24" s="26">
        <v>83</v>
      </c>
      <c r="E24" s="26">
        <v>37</v>
      </c>
      <c r="F24" s="27"/>
      <c r="G24" s="137">
        <v>-22.916666666666657</v>
      </c>
      <c r="H24" s="138">
        <v>-55.421686746987952</v>
      </c>
    </row>
    <row r="25" spans="1:9" x14ac:dyDescent="0.25">
      <c r="A25" s="139" t="s">
        <v>24</v>
      </c>
      <c r="B25" s="140" t="s">
        <v>3</v>
      </c>
      <c r="C25" s="20">
        <v>1507</v>
      </c>
      <c r="D25" s="20">
        <v>1392</v>
      </c>
      <c r="E25" s="20">
        <v>2011.9793778294886</v>
      </c>
      <c r="F25" s="22" t="s">
        <v>239</v>
      </c>
      <c r="G25" s="134">
        <v>33.50891690972054</v>
      </c>
      <c r="H25" s="135">
        <v>44.538748407290853</v>
      </c>
      <c r="I25" s="148"/>
    </row>
    <row r="26" spans="1:9" ht="13.8" thickBot="1" x14ac:dyDescent="0.3">
      <c r="A26" s="149"/>
      <c r="B26" s="150" t="s">
        <v>240</v>
      </c>
      <c r="C26" s="43">
        <v>239</v>
      </c>
      <c r="D26" s="43">
        <v>374</v>
      </c>
      <c r="E26" s="43">
        <v>439</v>
      </c>
      <c r="F26" s="44"/>
      <c r="G26" s="151">
        <v>83.682008368200826</v>
      </c>
      <c r="H26" s="152">
        <v>17.379679144385022</v>
      </c>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217</v>
      </c>
      <c r="B32" s="119"/>
      <c r="C32" s="119"/>
      <c r="D32" s="119"/>
      <c r="E32" s="119"/>
      <c r="F32" s="119"/>
      <c r="G32" s="119"/>
      <c r="H32" s="120"/>
    </row>
    <row r="33" spans="1:8" x14ac:dyDescent="0.25">
      <c r="A33" s="121"/>
      <c r="B33" s="122"/>
      <c r="C33" s="205" t="s">
        <v>16</v>
      </c>
      <c r="D33" s="201"/>
      <c r="E33" s="201"/>
      <c r="F33" s="206"/>
      <c r="G33" s="201" t="s">
        <v>1</v>
      </c>
      <c r="H33" s="202"/>
    </row>
    <row r="34" spans="1:8" x14ac:dyDescent="0.25">
      <c r="A34" s="126"/>
      <c r="B34" s="127"/>
      <c r="C34" s="128" t="s">
        <v>234</v>
      </c>
      <c r="D34" s="129" t="s">
        <v>235</v>
      </c>
      <c r="E34" s="129" t="s">
        <v>236</v>
      </c>
      <c r="F34" s="130"/>
      <c r="G34" s="131" t="s">
        <v>237</v>
      </c>
      <c r="H34" s="132" t="s">
        <v>238</v>
      </c>
    </row>
    <row r="35" spans="1:8" ht="12.75" customHeight="1" x14ac:dyDescent="0.25">
      <c r="A35" s="203" t="s">
        <v>196</v>
      </c>
      <c r="B35" s="133" t="s">
        <v>3</v>
      </c>
      <c r="C35" s="80">
        <v>831.72795936499995</v>
      </c>
      <c r="D35" s="80">
        <v>991.88485422999997</v>
      </c>
      <c r="E35" s="81">
        <v>863.51849534404789</v>
      </c>
      <c r="F35" s="22" t="s">
        <v>239</v>
      </c>
      <c r="G35" s="134">
        <v>3.822227643197067</v>
      </c>
      <c r="H35" s="135">
        <v>-12.941659340650276</v>
      </c>
    </row>
    <row r="36" spans="1:8" ht="12.75" customHeight="1" x14ac:dyDescent="0.25">
      <c r="A36" s="204"/>
      <c r="B36" s="136" t="s">
        <v>240</v>
      </c>
      <c r="C36" s="82">
        <v>245.09358086500001</v>
      </c>
      <c r="D36" s="82">
        <v>275.140341089</v>
      </c>
      <c r="E36" s="82">
        <v>244.31042890399999</v>
      </c>
      <c r="F36" s="27"/>
      <c r="G36" s="137">
        <v>-0.31953181239428829</v>
      </c>
      <c r="H36" s="138">
        <v>-11.205158815670515</v>
      </c>
    </row>
    <row r="37" spans="1:8" x14ac:dyDescent="0.25">
      <c r="A37" s="139" t="s">
        <v>197</v>
      </c>
      <c r="B37" s="140" t="s">
        <v>3</v>
      </c>
      <c r="C37" s="80">
        <v>412.13149725199997</v>
      </c>
      <c r="D37" s="80">
        <v>499.919349775</v>
      </c>
      <c r="E37" s="80">
        <v>413.2820591149914</v>
      </c>
      <c r="F37" s="22" t="s">
        <v>239</v>
      </c>
      <c r="G37" s="141">
        <v>0.27917348483750004</v>
      </c>
      <c r="H37" s="142">
        <v>-17.330253509691445</v>
      </c>
    </row>
    <row r="38" spans="1:8" x14ac:dyDescent="0.25">
      <c r="A38" s="143"/>
      <c r="B38" s="136" t="s">
        <v>240</v>
      </c>
      <c r="C38" s="82">
        <v>128.58971695899999</v>
      </c>
      <c r="D38" s="82">
        <v>132.98901683400001</v>
      </c>
      <c r="E38" s="82">
        <v>115.622601866</v>
      </c>
      <c r="F38" s="27"/>
      <c r="G38" s="144">
        <v>-10.084099568501642</v>
      </c>
      <c r="H38" s="138">
        <v>-13.058533239385611</v>
      </c>
    </row>
    <row r="39" spans="1:8" x14ac:dyDescent="0.25">
      <c r="A39" s="139" t="s">
        <v>198</v>
      </c>
      <c r="B39" s="140" t="s">
        <v>3</v>
      </c>
      <c r="C39" s="80">
        <v>52.074247155999998</v>
      </c>
      <c r="D39" s="80">
        <v>57.699737556999999</v>
      </c>
      <c r="E39" s="80">
        <v>43.021234098104394</v>
      </c>
      <c r="F39" s="22" t="s">
        <v>239</v>
      </c>
      <c r="G39" s="145">
        <v>-17.384817932701537</v>
      </c>
      <c r="H39" s="142">
        <v>-25.439463124758774</v>
      </c>
    </row>
    <row r="40" spans="1:8" x14ac:dyDescent="0.25">
      <c r="A40" s="143"/>
      <c r="B40" s="136" t="s">
        <v>240</v>
      </c>
      <c r="C40" s="82">
        <v>16.268179379999999</v>
      </c>
      <c r="D40" s="82">
        <v>16.912774979000002</v>
      </c>
      <c r="E40" s="82">
        <v>12.875210233000001</v>
      </c>
      <c r="F40" s="27"/>
      <c r="G40" s="137">
        <v>-20.856477346022473</v>
      </c>
      <c r="H40" s="138">
        <v>-23.872869774553877</v>
      </c>
    </row>
    <row r="41" spans="1:8" x14ac:dyDescent="0.25">
      <c r="A41" s="139" t="s">
        <v>232</v>
      </c>
      <c r="B41" s="140" t="s">
        <v>3</v>
      </c>
      <c r="C41" s="80">
        <v>85.579461268000003</v>
      </c>
      <c r="D41" s="80">
        <v>77.360013136999996</v>
      </c>
      <c r="E41" s="80">
        <v>72.605234353679649</v>
      </c>
      <c r="F41" s="22" t="s">
        <v>239</v>
      </c>
      <c r="G41" s="134">
        <v>-15.160444716624667</v>
      </c>
      <c r="H41" s="135">
        <v>-6.1463003824726741</v>
      </c>
    </row>
    <row r="42" spans="1:8" x14ac:dyDescent="0.25">
      <c r="A42" s="143"/>
      <c r="B42" s="136" t="s">
        <v>240</v>
      </c>
      <c r="C42" s="82">
        <v>29.309260063</v>
      </c>
      <c r="D42" s="82">
        <v>31.726393679000001</v>
      </c>
      <c r="E42" s="82">
        <v>27.937355828000001</v>
      </c>
      <c r="F42" s="27"/>
      <c r="G42" s="146">
        <v>-4.6807876829749375</v>
      </c>
      <c r="H42" s="135">
        <v>-11.942857071423148</v>
      </c>
    </row>
    <row r="43" spans="1:8" x14ac:dyDescent="0.25">
      <c r="A43" s="139" t="s">
        <v>199</v>
      </c>
      <c r="B43" s="140" t="s">
        <v>3</v>
      </c>
      <c r="C43" s="80">
        <v>34.345372112</v>
      </c>
      <c r="D43" s="80">
        <v>41.184975391000002</v>
      </c>
      <c r="E43" s="80">
        <v>34.295573037723877</v>
      </c>
      <c r="F43" s="22" t="s">
        <v>239</v>
      </c>
      <c r="G43" s="145">
        <v>-0.14499500577174729</v>
      </c>
      <c r="H43" s="142">
        <v>-16.727950637021976</v>
      </c>
    </row>
    <row r="44" spans="1:8" x14ac:dyDescent="0.25">
      <c r="A44" s="143"/>
      <c r="B44" s="136" t="s">
        <v>240</v>
      </c>
      <c r="C44" s="82">
        <v>11.058371192999999</v>
      </c>
      <c r="D44" s="82">
        <v>11.392043699</v>
      </c>
      <c r="E44" s="82">
        <v>9.9539155949999998</v>
      </c>
      <c r="F44" s="27"/>
      <c r="G44" s="137">
        <v>-9.9875070091617602</v>
      </c>
      <c r="H44" s="138">
        <v>-12.623969342096544</v>
      </c>
    </row>
    <row r="45" spans="1:8" x14ac:dyDescent="0.25">
      <c r="A45" s="139" t="s">
        <v>200</v>
      </c>
      <c r="B45" s="140" t="s">
        <v>3</v>
      </c>
      <c r="C45" s="80">
        <v>11.843247022</v>
      </c>
      <c r="D45" s="80">
        <v>17.769426878000001</v>
      </c>
      <c r="E45" s="80">
        <v>21.179454960181808</v>
      </c>
      <c r="F45" s="22" t="s">
        <v>239</v>
      </c>
      <c r="G45" s="145">
        <v>78.83148870270864</v>
      </c>
      <c r="H45" s="142">
        <v>19.190422435085395</v>
      </c>
    </row>
    <row r="46" spans="1:8" x14ac:dyDescent="0.25">
      <c r="A46" s="139"/>
      <c r="B46" s="136" t="s">
        <v>240</v>
      </c>
      <c r="C46" s="82">
        <v>2.6784963390000001</v>
      </c>
      <c r="D46" s="82">
        <v>4.3427481400000003</v>
      </c>
      <c r="E46" s="82">
        <v>5.040688319</v>
      </c>
      <c r="F46" s="27"/>
      <c r="G46" s="137">
        <v>88.190972883013529</v>
      </c>
      <c r="H46" s="138">
        <v>16.071394345240563</v>
      </c>
    </row>
    <row r="47" spans="1:8" x14ac:dyDescent="0.25">
      <c r="A47" s="147" t="s">
        <v>201</v>
      </c>
      <c r="B47" s="140" t="s">
        <v>3</v>
      </c>
      <c r="C47" s="80">
        <v>8.7836500219999998</v>
      </c>
      <c r="D47" s="80">
        <v>7.2138101780000001</v>
      </c>
      <c r="E47" s="80">
        <v>6.6833886071512127</v>
      </c>
      <c r="F47" s="22" t="s">
        <v>239</v>
      </c>
      <c r="G47" s="134">
        <v>-23.9110325387323</v>
      </c>
      <c r="H47" s="135">
        <v>-7.3528628805124043</v>
      </c>
    </row>
    <row r="48" spans="1:8" x14ac:dyDescent="0.25">
      <c r="A48" s="143"/>
      <c r="B48" s="136" t="s">
        <v>240</v>
      </c>
      <c r="C48" s="82">
        <v>2.3875858390000002</v>
      </c>
      <c r="D48" s="82">
        <v>1.93950614</v>
      </c>
      <c r="E48" s="82">
        <v>1.8034463190000001</v>
      </c>
      <c r="F48" s="27"/>
      <c r="G48" s="146">
        <v>-24.465697126292937</v>
      </c>
      <c r="H48" s="135">
        <v>-7.0151786681118722</v>
      </c>
    </row>
    <row r="49" spans="1:9" x14ac:dyDescent="0.25">
      <c r="A49" s="147" t="s">
        <v>202</v>
      </c>
      <c r="B49" s="140" t="s">
        <v>3</v>
      </c>
      <c r="C49" s="80">
        <v>5.6724030220000001</v>
      </c>
      <c r="D49" s="80">
        <v>19.561452178</v>
      </c>
      <c r="E49" s="80">
        <v>10.688347104873449</v>
      </c>
      <c r="F49" s="22" t="s">
        <v>239</v>
      </c>
      <c r="G49" s="145">
        <v>88.42714566330136</v>
      </c>
      <c r="H49" s="142">
        <v>-45.360155229711339</v>
      </c>
    </row>
    <row r="50" spans="1:9" x14ac:dyDescent="0.25">
      <c r="A50" s="143"/>
      <c r="B50" s="136" t="s">
        <v>240</v>
      </c>
      <c r="C50" s="82">
        <v>1.799517839</v>
      </c>
      <c r="D50" s="82">
        <v>2.1525061399999998</v>
      </c>
      <c r="E50" s="82">
        <v>1.503446319</v>
      </c>
      <c r="F50" s="27"/>
      <c r="G50" s="137">
        <v>-16.452824950294925</v>
      </c>
      <c r="H50" s="138">
        <v>-30.153680351406564</v>
      </c>
    </row>
    <row r="51" spans="1:9" x14ac:dyDescent="0.25">
      <c r="A51" s="147" t="s">
        <v>203</v>
      </c>
      <c r="B51" s="140" t="s">
        <v>3</v>
      </c>
      <c r="C51" s="80">
        <v>64.914662112000002</v>
      </c>
      <c r="D51" s="80">
        <v>59.653928891</v>
      </c>
      <c r="E51" s="80">
        <v>32.943679204469447</v>
      </c>
      <c r="F51" s="22" t="s">
        <v>239</v>
      </c>
      <c r="G51" s="145">
        <v>-49.25078844648327</v>
      </c>
      <c r="H51" s="142">
        <v>-44.775340339000422</v>
      </c>
    </row>
    <row r="52" spans="1:9" x14ac:dyDescent="0.25">
      <c r="A52" s="143"/>
      <c r="B52" s="136" t="s">
        <v>240</v>
      </c>
      <c r="C52" s="82">
        <v>17.004958193</v>
      </c>
      <c r="D52" s="82">
        <v>28.521918699</v>
      </c>
      <c r="E52" s="82">
        <v>12.353231595</v>
      </c>
      <c r="F52" s="27"/>
      <c r="G52" s="137">
        <v>-27.355119284649916</v>
      </c>
      <c r="H52" s="138">
        <v>-56.688637516405535</v>
      </c>
    </row>
    <row r="53" spans="1:9" x14ac:dyDescent="0.25">
      <c r="A53" s="139" t="s">
        <v>24</v>
      </c>
      <c r="B53" s="140" t="s">
        <v>3</v>
      </c>
      <c r="C53" s="80">
        <v>156.383419398</v>
      </c>
      <c r="D53" s="80">
        <v>211.522160246</v>
      </c>
      <c r="E53" s="80">
        <v>261.5217100697048</v>
      </c>
      <c r="F53" s="22" t="s">
        <v>239</v>
      </c>
      <c r="G53" s="134">
        <v>67.231098460716623</v>
      </c>
      <c r="H53" s="135">
        <v>23.637972383392537</v>
      </c>
      <c r="I53" s="148"/>
    </row>
    <row r="54" spans="1:9" ht="13.8" thickBot="1" x14ac:dyDescent="0.3">
      <c r="A54" s="149"/>
      <c r="B54" s="150" t="s">
        <v>240</v>
      </c>
      <c r="C54" s="86">
        <v>35.997495063000002</v>
      </c>
      <c r="D54" s="86">
        <v>45.163432778999997</v>
      </c>
      <c r="E54" s="86">
        <v>57.220532828000003</v>
      </c>
      <c r="F54" s="44"/>
      <c r="G54" s="151">
        <v>58.956985000920469</v>
      </c>
      <c r="H54" s="152">
        <v>26.69659790476841</v>
      </c>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242</v>
      </c>
      <c r="G61" s="163"/>
      <c r="H61" s="199">
        <v>21</v>
      </c>
    </row>
    <row r="62" spans="1:9" ht="12.75" customHeight="1" x14ac:dyDescent="0.25">
      <c r="A62" s="162" t="s">
        <v>243</v>
      </c>
      <c r="G62" s="163"/>
      <c r="H62" s="200"/>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218</v>
      </c>
      <c r="B4" s="119"/>
      <c r="C4" s="119"/>
      <c r="D4" s="119"/>
      <c r="E4" s="119"/>
      <c r="F4" s="119"/>
      <c r="G4" s="119"/>
      <c r="H4" s="120"/>
    </row>
    <row r="5" spans="1:8" x14ac:dyDescent="0.25">
      <c r="A5" s="121"/>
      <c r="B5" s="122"/>
      <c r="C5" s="123"/>
      <c r="D5" s="122"/>
      <c r="E5" s="124"/>
      <c r="F5" s="125"/>
      <c r="G5" s="201" t="s">
        <v>1</v>
      </c>
      <c r="H5" s="202"/>
    </row>
    <row r="6" spans="1:8" x14ac:dyDescent="0.25">
      <c r="A6" s="126"/>
      <c r="B6" s="127"/>
      <c r="C6" s="128" t="s">
        <v>234</v>
      </c>
      <c r="D6" s="129" t="s">
        <v>235</v>
      </c>
      <c r="E6" s="129" t="s">
        <v>236</v>
      </c>
      <c r="F6" s="130"/>
      <c r="G6" s="131" t="s">
        <v>237</v>
      </c>
      <c r="H6" s="132" t="s">
        <v>238</v>
      </c>
    </row>
    <row r="7" spans="1:8" ht="12.75" customHeight="1" x14ac:dyDescent="0.25">
      <c r="A7" s="203" t="s">
        <v>204</v>
      </c>
      <c r="B7" s="133" t="s">
        <v>3</v>
      </c>
      <c r="C7" s="20">
        <v>918</v>
      </c>
      <c r="D7" s="20">
        <v>978</v>
      </c>
      <c r="E7" s="79">
        <v>1273.4751082251082</v>
      </c>
      <c r="F7" s="22" t="s">
        <v>239</v>
      </c>
      <c r="G7" s="134">
        <v>38.722778673759052</v>
      </c>
      <c r="H7" s="135">
        <v>30.212178755123546</v>
      </c>
    </row>
    <row r="8" spans="1:8" ht="12.75" customHeight="1" x14ac:dyDescent="0.25">
      <c r="A8" s="204"/>
      <c r="B8" s="136" t="s">
        <v>240</v>
      </c>
      <c r="C8" s="26">
        <v>224</v>
      </c>
      <c r="D8" s="26">
        <v>264</v>
      </c>
      <c r="E8" s="26">
        <v>332</v>
      </c>
      <c r="F8" s="27"/>
      <c r="G8" s="137">
        <v>48.214285714285722</v>
      </c>
      <c r="H8" s="138">
        <v>25.757575757575751</v>
      </c>
    </row>
    <row r="9" spans="1:8" x14ac:dyDescent="0.25">
      <c r="A9" s="139" t="s">
        <v>205</v>
      </c>
      <c r="B9" s="140" t="s">
        <v>3</v>
      </c>
      <c r="C9" s="20">
        <v>318</v>
      </c>
      <c r="D9" s="20">
        <v>355</v>
      </c>
      <c r="E9" s="20">
        <v>362.58459512837391</v>
      </c>
      <c r="F9" s="22" t="s">
        <v>239</v>
      </c>
      <c r="G9" s="141">
        <v>14.020312933450924</v>
      </c>
      <c r="H9" s="142">
        <v>2.1365056699644782</v>
      </c>
    </row>
    <row r="10" spans="1:8" x14ac:dyDescent="0.25">
      <c r="A10" s="143"/>
      <c r="B10" s="136" t="s">
        <v>240</v>
      </c>
      <c r="C10" s="26">
        <v>93</v>
      </c>
      <c r="D10" s="26">
        <v>98</v>
      </c>
      <c r="E10" s="26">
        <v>102</v>
      </c>
      <c r="F10" s="27"/>
      <c r="G10" s="144">
        <v>9.6774193548387046</v>
      </c>
      <c r="H10" s="138">
        <v>4.0816326530612344</v>
      </c>
    </row>
    <row r="11" spans="1:8" x14ac:dyDescent="0.25">
      <c r="A11" s="139" t="s">
        <v>206</v>
      </c>
      <c r="B11" s="140" t="s">
        <v>3</v>
      </c>
      <c r="C11" s="20">
        <v>86</v>
      </c>
      <c r="D11" s="20">
        <v>98</v>
      </c>
      <c r="E11" s="20">
        <v>74.8</v>
      </c>
      <c r="F11" s="22" t="s">
        <v>239</v>
      </c>
      <c r="G11" s="145">
        <v>-13.023255813953497</v>
      </c>
      <c r="H11" s="142">
        <v>-23.673469387755105</v>
      </c>
    </row>
    <row r="12" spans="1:8" x14ac:dyDescent="0.25">
      <c r="A12" s="143"/>
      <c r="B12" s="136" t="s">
        <v>240</v>
      </c>
      <c r="C12" s="26">
        <v>30</v>
      </c>
      <c r="D12" s="26">
        <v>36</v>
      </c>
      <c r="E12" s="26">
        <v>27</v>
      </c>
      <c r="F12" s="27"/>
      <c r="G12" s="137">
        <v>-10</v>
      </c>
      <c r="H12" s="138">
        <v>-25</v>
      </c>
    </row>
    <row r="13" spans="1:8" x14ac:dyDescent="0.25">
      <c r="A13" s="139" t="s">
        <v>207</v>
      </c>
      <c r="B13" s="140" t="s">
        <v>3</v>
      </c>
      <c r="C13" s="20">
        <v>38</v>
      </c>
      <c r="D13" s="20">
        <v>51</v>
      </c>
      <c r="E13" s="20">
        <v>52.261904761904759</v>
      </c>
      <c r="F13" s="22" t="s">
        <v>239</v>
      </c>
      <c r="G13" s="134">
        <v>37.531328320802004</v>
      </c>
      <c r="H13" s="135">
        <v>2.4743230625583408</v>
      </c>
    </row>
    <row r="14" spans="1:8" x14ac:dyDescent="0.25">
      <c r="A14" s="143"/>
      <c r="B14" s="136" t="s">
        <v>240</v>
      </c>
      <c r="C14" s="26">
        <v>12</v>
      </c>
      <c r="D14" s="26">
        <v>14</v>
      </c>
      <c r="E14" s="26">
        <v>15</v>
      </c>
      <c r="F14" s="27"/>
      <c r="G14" s="146">
        <v>25</v>
      </c>
      <c r="H14" s="135">
        <v>7.1428571428571388</v>
      </c>
    </row>
    <row r="15" spans="1:8" x14ac:dyDescent="0.25">
      <c r="A15" s="139" t="s">
        <v>208</v>
      </c>
      <c r="B15" s="140" t="s">
        <v>3</v>
      </c>
      <c r="C15" s="20">
        <v>5</v>
      </c>
      <c r="D15" s="20">
        <v>4</v>
      </c>
      <c r="E15" s="20">
        <v>3</v>
      </c>
      <c r="F15" s="22" t="s">
        <v>239</v>
      </c>
      <c r="G15" s="145">
        <v>-40</v>
      </c>
      <c r="H15" s="142">
        <v>-25</v>
      </c>
    </row>
    <row r="16" spans="1:8" x14ac:dyDescent="0.25">
      <c r="A16" s="143"/>
      <c r="B16" s="136" t="s">
        <v>240</v>
      </c>
      <c r="C16" s="26">
        <v>0</v>
      </c>
      <c r="D16" s="26">
        <v>2</v>
      </c>
      <c r="E16" s="26">
        <v>3</v>
      </c>
      <c r="F16" s="27"/>
      <c r="G16" s="137" t="s">
        <v>241</v>
      </c>
      <c r="H16" s="138">
        <v>50</v>
      </c>
    </row>
    <row r="17" spans="1:9" x14ac:dyDescent="0.25">
      <c r="A17" s="139" t="s">
        <v>209</v>
      </c>
      <c r="B17" s="140" t="s">
        <v>3</v>
      </c>
      <c r="C17" s="20">
        <v>53</v>
      </c>
      <c r="D17" s="20">
        <v>49</v>
      </c>
      <c r="E17" s="20">
        <v>38.999999999999993</v>
      </c>
      <c r="F17" s="22" t="s">
        <v>239</v>
      </c>
      <c r="G17" s="145">
        <v>-26.415094339622655</v>
      </c>
      <c r="H17" s="142">
        <v>-20.408163265306129</v>
      </c>
    </row>
    <row r="18" spans="1:9" x14ac:dyDescent="0.25">
      <c r="A18" s="143"/>
      <c r="B18" s="136" t="s">
        <v>240</v>
      </c>
      <c r="C18" s="26">
        <v>15</v>
      </c>
      <c r="D18" s="26">
        <v>12</v>
      </c>
      <c r="E18" s="26">
        <v>10</v>
      </c>
      <c r="F18" s="27"/>
      <c r="G18" s="137">
        <v>-33.333333333333343</v>
      </c>
      <c r="H18" s="138">
        <v>-16.666666666666657</v>
      </c>
    </row>
    <row r="19" spans="1:9" x14ac:dyDescent="0.25">
      <c r="A19" s="139" t="s">
        <v>210</v>
      </c>
      <c r="B19" s="140" t="s">
        <v>3</v>
      </c>
      <c r="C19" s="20">
        <v>431</v>
      </c>
      <c r="D19" s="20">
        <v>441</v>
      </c>
      <c r="E19" s="20">
        <v>834.49369369369379</v>
      </c>
      <c r="F19" s="22" t="s">
        <v>239</v>
      </c>
      <c r="G19" s="134">
        <v>93.618026379047279</v>
      </c>
      <c r="H19" s="135">
        <v>89.227594941880682</v>
      </c>
    </row>
    <row r="20" spans="1:9" ht="13.8" thickBot="1" x14ac:dyDescent="0.3">
      <c r="A20" s="149"/>
      <c r="B20" s="150" t="s">
        <v>240</v>
      </c>
      <c r="C20" s="43">
        <v>74</v>
      </c>
      <c r="D20" s="43">
        <v>105</v>
      </c>
      <c r="E20" s="43">
        <v>176</v>
      </c>
      <c r="F20" s="44"/>
      <c r="G20" s="151">
        <v>137.83783783783784</v>
      </c>
      <c r="H20" s="152">
        <v>67.61904761904762</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219</v>
      </c>
      <c r="B32" s="119"/>
      <c r="C32" s="119"/>
      <c r="D32" s="119"/>
      <c r="E32" s="119"/>
      <c r="F32" s="119"/>
      <c r="G32" s="119"/>
      <c r="H32" s="120"/>
    </row>
    <row r="33" spans="1:8" x14ac:dyDescent="0.25">
      <c r="A33" s="121"/>
      <c r="B33" s="122"/>
      <c r="C33" s="205" t="s">
        <v>16</v>
      </c>
      <c r="D33" s="201"/>
      <c r="E33" s="201"/>
      <c r="F33" s="206"/>
      <c r="G33" s="201" t="s">
        <v>1</v>
      </c>
      <c r="H33" s="202"/>
    </row>
    <row r="34" spans="1:8" x14ac:dyDescent="0.25">
      <c r="A34" s="126"/>
      <c r="B34" s="127"/>
      <c r="C34" s="128" t="s">
        <v>234</v>
      </c>
      <c r="D34" s="129" t="s">
        <v>235</v>
      </c>
      <c r="E34" s="129" t="s">
        <v>236</v>
      </c>
      <c r="F34" s="130"/>
      <c r="G34" s="131" t="s">
        <v>237</v>
      </c>
      <c r="H34" s="132" t="s">
        <v>238</v>
      </c>
    </row>
    <row r="35" spans="1:8" ht="12.75" customHeight="1" x14ac:dyDescent="0.25">
      <c r="A35" s="203" t="s">
        <v>204</v>
      </c>
      <c r="B35" s="133" t="s">
        <v>3</v>
      </c>
      <c r="C35" s="80">
        <v>330.10029545899999</v>
      </c>
      <c r="D35" s="80">
        <v>415.125420281</v>
      </c>
      <c r="E35" s="81">
        <v>588.5104422781842</v>
      </c>
      <c r="F35" s="22" t="s">
        <v>239</v>
      </c>
      <c r="G35" s="134">
        <v>78.28231309513626</v>
      </c>
      <c r="H35" s="135">
        <v>41.766900682646536</v>
      </c>
    </row>
    <row r="36" spans="1:8" ht="12.75" customHeight="1" x14ac:dyDescent="0.25">
      <c r="A36" s="204"/>
      <c r="B36" s="136" t="s">
        <v>240</v>
      </c>
      <c r="C36" s="82">
        <v>94.593060199999996</v>
      </c>
      <c r="D36" s="82">
        <v>123.495325025</v>
      </c>
      <c r="E36" s="82">
        <v>172.87738500200001</v>
      </c>
      <c r="F36" s="27"/>
      <c r="G36" s="137">
        <v>82.759057204071723</v>
      </c>
      <c r="H36" s="138">
        <v>39.98698733494831</v>
      </c>
    </row>
    <row r="37" spans="1:8" x14ac:dyDescent="0.25">
      <c r="A37" s="139" t="s">
        <v>205</v>
      </c>
      <c r="B37" s="140" t="s">
        <v>3</v>
      </c>
      <c r="C37" s="80">
        <v>144.50953465699999</v>
      </c>
      <c r="D37" s="80">
        <v>207.30359711700001</v>
      </c>
      <c r="E37" s="80">
        <v>272.3413503194156</v>
      </c>
      <c r="F37" s="22" t="s">
        <v>239</v>
      </c>
      <c r="G37" s="141">
        <v>88.459087468401492</v>
      </c>
      <c r="H37" s="142">
        <v>31.373190869287697</v>
      </c>
    </row>
    <row r="38" spans="1:8" x14ac:dyDescent="0.25">
      <c r="A38" s="143"/>
      <c r="B38" s="136" t="s">
        <v>240</v>
      </c>
      <c r="C38" s="82">
        <v>46.947134632000001</v>
      </c>
      <c r="D38" s="82">
        <v>61.276833774000004</v>
      </c>
      <c r="E38" s="82">
        <v>82.994918080999994</v>
      </c>
      <c r="F38" s="27"/>
      <c r="G38" s="144">
        <v>76.783777607652297</v>
      </c>
      <c r="H38" s="138">
        <v>35.442569351902534</v>
      </c>
    </row>
    <row r="39" spans="1:8" x14ac:dyDescent="0.25">
      <c r="A39" s="139" t="s">
        <v>206</v>
      </c>
      <c r="B39" s="140" t="s">
        <v>3</v>
      </c>
      <c r="C39" s="80">
        <v>46.373355377999999</v>
      </c>
      <c r="D39" s="80">
        <v>50.908147268</v>
      </c>
      <c r="E39" s="80">
        <v>65.324286465249742</v>
      </c>
      <c r="F39" s="22" t="s">
        <v>239</v>
      </c>
      <c r="G39" s="145">
        <v>40.865990681019952</v>
      </c>
      <c r="H39" s="142">
        <v>28.317941176208308</v>
      </c>
    </row>
    <row r="40" spans="1:8" x14ac:dyDescent="0.25">
      <c r="A40" s="143"/>
      <c r="B40" s="136" t="s">
        <v>240</v>
      </c>
      <c r="C40" s="82">
        <v>16.878107424</v>
      </c>
      <c r="D40" s="82">
        <v>17.303543573999999</v>
      </c>
      <c r="E40" s="82">
        <v>22.703921560000001</v>
      </c>
      <c r="F40" s="27"/>
      <c r="G40" s="137">
        <v>34.516986944376981</v>
      </c>
      <c r="H40" s="138">
        <v>31.209665019796972</v>
      </c>
    </row>
    <row r="41" spans="1:8" x14ac:dyDescent="0.25">
      <c r="A41" s="139" t="s">
        <v>207</v>
      </c>
      <c r="B41" s="140" t="s">
        <v>3</v>
      </c>
      <c r="C41" s="80">
        <v>17.830273332000001</v>
      </c>
      <c r="D41" s="80">
        <v>28.439677639999999</v>
      </c>
      <c r="E41" s="80">
        <v>32.103554791924736</v>
      </c>
      <c r="F41" s="22" t="s">
        <v>239</v>
      </c>
      <c r="G41" s="134">
        <v>80.050828128969101</v>
      </c>
      <c r="H41" s="135">
        <v>12.882977079780773</v>
      </c>
    </row>
    <row r="42" spans="1:8" x14ac:dyDescent="0.25">
      <c r="A42" s="143"/>
      <c r="B42" s="136" t="s">
        <v>240</v>
      </c>
      <c r="C42" s="82">
        <v>4.9015397040000002</v>
      </c>
      <c r="D42" s="82">
        <v>8.942304472</v>
      </c>
      <c r="E42" s="82">
        <v>9.6326147599999992</v>
      </c>
      <c r="F42" s="27"/>
      <c r="G42" s="146">
        <v>96.522222438371955</v>
      </c>
      <c r="H42" s="135">
        <v>7.7196016995561649</v>
      </c>
    </row>
    <row r="43" spans="1:8" x14ac:dyDescent="0.25">
      <c r="A43" s="139" t="s">
        <v>208</v>
      </c>
      <c r="B43" s="140" t="s">
        <v>3</v>
      </c>
      <c r="C43" s="80">
        <v>2.0636149050000001</v>
      </c>
      <c r="D43" s="80">
        <v>2.4269366630000002</v>
      </c>
      <c r="E43" s="80">
        <v>3.7379710201792102</v>
      </c>
      <c r="F43" s="22" t="s">
        <v>239</v>
      </c>
      <c r="G43" s="145">
        <v>81.137043114117745</v>
      </c>
      <c r="H43" s="142">
        <v>54.020130692599366</v>
      </c>
    </row>
    <row r="44" spans="1:8" x14ac:dyDescent="0.25">
      <c r="A44" s="143"/>
      <c r="B44" s="136" t="s">
        <v>240</v>
      </c>
      <c r="C44" s="82">
        <v>0.38550567200000002</v>
      </c>
      <c r="D44" s="82">
        <v>0.70350621000000002</v>
      </c>
      <c r="E44" s="82">
        <v>0.91523067999999996</v>
      </c>
      <c r="F44" s="27"/>
      <c r="G44" s="137">
        <v>137.41043166804556</v>
      </c>
      <c r="H44" s="138">
        <v>30.095607826972838</v>
      </c>
    </row>
    <row r="45" spans="1:8" x14ac:dyDescent="0.25">
      <c r="A45" s="139" t="s">
        <v>209</v>
      </c>
      <c r="B45" s="140" t="s">
        <v>3</v>
      </c>
      <c r="C45" s="80">
        <v>17.034349522999999</v>
      </c>
      <c r="D45" s="80">
        <v>21.842891313999999</v>
      </c>
      <c r="E45" s="80">
        <v>25.921109320482554</v>
      </c>
      <c r="F45" s="22" t="s">
        <v>239</v>
      </c>
      <c r="G45" s="145">
        <v>52.169645723680475</v>
      </c>
      <c r="H45" s="142">
        <v>18.670687629474486</v>
      </c>
    </row>
    <row r="46" spans="1:8" x14ac:dyDescent="0.25">
      <c r="A46" s="143"/>
      <c r="B46" s="136" t="s">
        <v>240</v>
      </c>
      <c r="C46" s="82">
        <v>5.9185283599999998</v>
      </c>
      <c r="D46" s="82">
        <v>5.6225310510000002</v>
      </c>
      <c r="E46" s="82">
        <v>7.3031534000000002</v>
      </c>
      <c r="F46" s="27"/>
      <c r="G46" s="137">
        <v>23.394752137337065</v>
      </c>
      <c r="H46" s="138">
        <v>29.89085046851082</v>
      </c>
    </row>
    <row r="47" spans="1:8" x14ac:dyDescent="0.25">
      <c r="A47" s="139" t="s">
        <v>210</v>
      </c>
      <c r="B47" s="140" t="s">
        <v>3</v>
      </c>
      <c r="C47" s="80">
        <v>102.289167664</v>
      </c>
      <c r="D47" s="80">
        <v>104.204170279</v>
      </c>
      <c r="E47" s="80">
        <v>201.56322936721349</v>
      </c>
      <c r="F47" s="22" t="s">
        <v>239</v>
      </c>
      <c r="G47" s="134">
        <v>97.052370226835222</v>
      </c>
      <c r="H47" s="135">
        <v>93.431058303656044</v>
      </c>
    </row>
    <row r="48" spans="1:8" ht="13.8" thickBot="1" x14ac:dyDescent="0.3">
      <c r="A48" s="149"/>
      <c r="B48" s="150" t="s">
        <v>240</v>
      </c>
      <c r="C48" s="86">
        <v>19.562244408000002</v>
      </c>
      <c r="D48" s="86">
        <v>29.646605943000001</v>
      </c>
      <c r="E48" s="86">
        <v>49.327546519999999</v>
      </c>
      <c r="F48" s="44"/>
      <c r="G48" s="151">
        <v>152.15688696654587</v>
      </c>
      <c r="H48" s="152">
        <v>66.385139043705465</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242</v>
      </c>
      <c r="G61" s="163"/>
      <c r="H61" s="199">
        <v>22</v>
      </c>
    </row>
    <row r="62" spans="1:9" ht="12.75" customHeight="1" x14ac:dyDescent="0.25">
      <c r="A62" s="162" t="s">
        <v>243</v>
      </c>
      <c r="G62" s="163"/>
      <c r="H62" s="200"/>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220</v>
      </c>
      <c r="B4" s="119"/>
      <c r="C4" s="119"/>
      <c r="D4" s="119"/>
      <c r="E4" s="119"/>
      <c r="F4" s="119"/>
      <c r="G4" s="119"/>
      <c r="H4" s="120"/>
    </row>
    <row r="5" spans="1:8" x14ac:dyDescent="0.25">
      <c r="A5" s="121"/>
      <c r="B5" s="122"/>
      <c r="C5" s="123"/>
      <c r="D5" s="122"/>
      <c r="E5" s="124"/>
      <c r="F5" s="125"/>
      <c r="G5" s="201" t="s">
        <v>1</v>
      </c>
      <c r="H5" s="202"/>
    </row>
    <row r="6" spans="1:8" x14ac:dyDescent="0.25">
      <c r="A6" s="126"/>
      <c r="B6" s="127"/>
      <c r="C6" s="128" t="s">
        <v>234</v>
      </c>
      <c r="D6" s="129" t="s">
        <v>235</v>
      </c>
      <c r="E6" s="129" t="s">
        <v>236</v>
      </c>
      <c r="F6" s="130"/>
      <c r="G6" s="131" t="s">
        <v>237</v>
      </c>
      <c r="H6" s="132" t="s">
        <v>238</v>
      </c>
    </row>
    <row r="7" spans="1:8" ht="12.75" customHeight="1" x14ac:dyDescent="0.25">
      <c r="A7" s="203" t="s">
        <v>211</v>
      </c>
      <c r="B7" s="133" t="s">
        <v>3</v>
      </c>
      <c r="C7" s="20">
        <v>247116.93649583799</v>
      </c>
      <c r="D7" s="20">
        <v>269991.33667365101</v>
      </c>
      <c r="E7" s="79">
        <v>240875.5860374312</v>
      </c>
      <c r="F7" s="22" t="s">
        <v>239</v>
      </c>
      <c r="G7" s="134">
        <v>-2.5256668146304548</v>
      </c>
      <c r="H7" s="135">
        <v>-10.783957365051734</v>
      </c>
    </row>
    <row r="8" spans="1:8" ht="12.75" customHeight="1" x14ac:dyDescent="0.25">
      <c r="A8" s="204"/>
      <c r="B8" s="136" t="s">
        <v>240</v>
      </c>
      <c r="C8" s="26">
        <v>43216.967054234003</v>
      </c>
      <c r="D8" s="26">
        <v>51927.704899880002</v>
      </c>
      <c r="E8" s="26">
        <v>44836.882464880997</v>
      </c>
      <c r="F8" s="27"/>
      <c r="G8" s="137">
        <v>3.7483320118557089</v>
      </c>
      <c r="H8" s="138">
        <v>-13.65518165817376</v>
      </c>
    </row>
    <row r="9" spans="1:8" x14ac:dyDescent="0.25">
      <c r="A9" s="139" t="s">
        <v>231</v>
      </c>
      <c r="B9" s="140" t="s">
        <v>3</v>
      </c>
      <c r="C9" s="20">
        <v>10549.791249242</v>
      </c>
      <c r="D9" s="20">
        <v>11637.129718671</v>
      </c>
      <c r="E9" s="20">
        <v>11896.654549572115</v>
      </c>
      <c r="F9" s="22" t="s">
        <v>239</v>
      </c>
      <c r="G9" s="141">
        <v>12.766729393123171</v>
      </c>
      <c r="H9" s="142">
        <v>2.2301446935383495</v>
      </c>
    </row>
    <row r="10" spans="1:8" x14ac:dyDescent="0.25">
      <c r="A10" s="143"/>
      <c r="B10" s="136" t="s">
        <v>240</v>
      </c>
      <c r="C10" s="26">
        <v>1780.333126735</v>
      </c>
      <c r="D10" s="26">
        <v>2618.0731648249998</v>
      </c>
      <c r="E10" s="26">
        <v>2408.947631426</v>
      </c>
      <c r="F10" s="27"/>
      <c r="G10" s="144">
        <v>35.308813572650479</v>
      </c>
      <c r="H10" s="138">
        <v>-7.9877650559463405</v>
      </c>
    </row>
    <row r="11" spans="1:8" x14ac:dyDescent="0.25">
      <c r="A11" s="139" t="s">
        <v>212</v>
      </c>
      <c r="B11" s="140" t="s">
        <v>3</v>
      </c>
      <c r="C11" s="20">
        <v>151361.056871704</v>
      </c>
      <c r="D11" s="20">
        <v>152231.312281883</v>
      </c>
      <c r="E11" s="20">
        <v>142862.19088363947</v>
      </c>
      <c r="F11" s="22" t="s">
        <v>239</v>
      </c>
      <c r="G11" s="145">
        <v>-5.6149621069759803</v>
      </c>
      <c r="H11" s="142">
        <v>-6.1545297467415594</v>
      </c>
    </row>
    <row r="12" spans="1:8" x14ac:dyDescent="0.25">
      <c r="A12" s="143"/>
      <c r="B12" s="136" t="s">
        <v>240</v>
      </c>
      <c r="C12" s="26">
        <v>20239.789140772002</v>
      </c>
      <c r="D12" s="26">
        <v>25958.603955384999</v>
      </c>
      <c r="E12" s="26">
        <v>22313.889160250001</v>
      </c>
      <c r="F12" s="27"/>
      <c r="G12" s="137">
        <v>10.247636499828118</v>
      </c>
      <c r="H12" s="138">
        <v>-14.040488469253447</v>
      </c>
    </row>
    <row r="13" spans="1:8" x14ac:dyDescent="0.25">
      <c r="A13" s="139" t="s">
        <v>213</v>
      </c>
      <c r="B13" s="140" t="s">
        <v>3</v>
      </c>
      <c r="C13" s="20">
        <v>87322.360329718998</v>
      </c>
      <c r="D13" s="20">
        <v>101479.158045181</v>
      </c>
      <c r="E13" s="20">
        <v>94847.806555988936</v>
      </c>
      <c r="F13" s="22" t="s">
        <v>239</v>
      </c>
      <c r="G13" s="134">
        <v>8.6180059698967426</v>
      </c>
      <c r="H13" s="135">
        <v>-6.5346930511973937</v>
      </c>
    </row>
    <row r="14" spans="1:8" x14ac:dyDescent="0.25">
      <c r="A14" s="143"/>
      <c r="B14" s="136" t="s">
        <v>240</v>
      </c>
      <c r="C14" s="26">
        <v>16568.554579385</v>
      </c>
      <c r="D14" s="26">
        <v>22539.863626842001</v>
      </c>
      <c r="E14" s="26">
        <v>19933.291923171</v>
      </c>
      <c r="F14" s="27"/>
      <c r="G14" s="146">
        <v>20.307971511120755</v>
      </c>
      <c r="H14" s="135">
        <v>-11.564274508595147</v>
      </c>
    </row>
    <row r="15" spans="1:8" x14ac:dyDescent="0.25">
      <c r="A15" s="139" t="s">
        <v>214</v>
      </c>
      <c r="B15" s="140" t="s">
        <v>3</v>
      </c>
      <c r="C15" s="20">
        <v>5622</v>
      </c>
      <c r="D15" s="20">
        <v>6395</v>
      </c>
      <c r="E15" s="20">
        <v>10379.870779201721</v>
      </c>
      <c r="F15" s="22" t="s">
        <v>239</v>
      </c>
      <c r="G15" s="145">
        <v>84.629505144107441</v>
      </c>
      <c r="H15" s="142">
        <v>62.312287399557817</v>
      </c>
    </row>
    <row r="16" spans="1:8" x14ac:dyDescent="0.25">
      <c r="A16" s="143"/>
      <c r="B16" s="136" t="s">
        <v>240</v>
      </c>
      <c r="C16" s="26">
        <v>451</v>
      </c>
      <c r="D16" s="26">
        <v>1108</v>
      </c>
      <c r="E16" s="26">
        <v>1297</v>
      </c>
      <c r="F16" s="27"/>
      <c r="G16" s="137">
        <v>187.58314855875835</v>
      </c>
      <c r="H16" s="138">
        <v>17.057761732851986</v>
      </c>
    </row>
    <row r="17" spans="1:9" x14ac:dyDescent="0.25">
      <c r="A17" s="139" t="s">
        <v>215</v>
      </c>
      <c r="B17" s="140" t="s">
        <v>3</v>
      </c>
      <c r="C17" s="20">
        <v>12116.728045173</v>
      </c>
      <c r="D17" s="20">
        <v>15147.736627914999</v>
      </c>
      <c r="E17" s="20">
        <v>6885.867486213132</v>
      </c>
      <c r="F17" s="22" t="s">
        <v>239</v>
      </c>
      <c r="G17" s="134">
        <v>-43.170569971187156</v>
      </c>
      <c r="H17" s="135">
        <v>-54.541938143263501</v>
      </c>
    </row>
    <row r="18" spans="1:9" ht="13.8" thickBot="1" x14ac:dyDescent="0.3">
      <c r="A18" s="149"/>
      <c r="B18" s="150" t="s">
        <v>240</v>
      </c>
      <c r="C18" s="43">
        <v>7108.290207342</v>
      </c>
      <c r="D18" s="43">
        <v>3013.1641528280002</v>
      </c>
      <c r="E18" s="43">
        <v>1756.7537500339999</v>
      </c>
      <c r="F18" s="44"/>
      <c r="G18" s="151">
        <v>-75.285846542682137</v>
      </c>
      <c r="H18" s="152">
        <v>-41.697376547334741</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221</v>
      </c>
      <c r="B32" s="119"/>
      <c r="C32" s="119"/>
      <c r="D32" s="119"/>
      <c r="E32" s="119"/>
      <c r="F32" s="119"/>
      <c r="G32" s="119"/>
      <c r="H32" s="120"/>
    </row>
    <row r="33" spans="1:8" x14ac:dyDescent="0.25">
      <c r="A33" s="121"/>
      <c r="B33" s="122"/>
      <c r="C33" s="205" t="s">
        <v>16</v>
      </c>
      <c r="D33" s="201"/>
      <c r="E33" s="201"/>
      <c r="F33" s="206"/>
      <c r="G33" s="201" t="s">
        <v>1</v>
      </c>
      <c r="H33" s="202"/>
    </row>
    <row r="34" spans="1:8" x14ac:dyDescent="0.25">
      <c r="A34" s="126"/>
      <c r="B34" s="127"/>
      <c r="C34" s="128" t="s">
        <v>234</v>
      </c>
      <c r="D34" s="129" t="s">
        <v>235</v>
      </c>
      <c r="E34" s="129" t="s">
        <v>236</v>
      </c>
      <c r="F34" s="130"/>
      <c r="G34" s="131" t="s">
        <v>237</v>
      </c>
      <c r="H34" s="132" t="s">
        <v>238</v>
      </c>
    </row>
    <row r="35" spans="1:8" ht="12.75" customHeight="1" x14ac:dyDescent="0.25">
      <c r="A35" s="203" t="s">
        <v>211</v>
      </c>
      <c r="B35" s="133" t="s">
        <v>3</v>
      </c>
      <c r="C35" s="80">
        <v>889.62084010800004</v>
      </c>
      <c r="D35" s="80">
        <v>982.35582708200002</v>
      </c>
      <c r="E35" s="81">
        <v>935.17790525354371</v>
      </c>
      <c r="F35" s="22" t="s">
        <v>239</v>
      </c>
      <c r="G35" s="134">
        <v>5.1209530051041838</v>
      </c>
      <c r="H35" s="135">
        <v>-4.8025288320011441</v>
      </c>
    </row>
    <row r="36" spans="1:8" ht="12.75" customHeight="1" x14ac:dyDescent="0.25">
      <c r="A36" s="204"/>
      <c r="B36" s="136" t="s">
        <v>240</v>
      </c>
      <c r="C36" s="82">
        <v>197.038084911</v>
      </c>
      <c r="D36" s="82">
        <v>265.20879792300002</v>
      </c>
      <c r="E36" s="82">
        <v>235.30161855099999</v>
      </c>
      <c r="F36" s="27"/>
      <c r="G36" s="137">
        <v>19.419359286446181</v>
      </c>
      <c r="H36" s="138">
        <v>-11.276842852205533</v>
      </c>
    </row>
    <row r="37" spans="1:8" x14ac:dyDescent="0.25">
      <c r="A37" s="139" t="s">
        <v>231</v>
      </c>
      <c r="B37" s="140" t="s">
        <v>3</v>
      </c>
      <c r="C37" s="80">
        <v>299.26708655300001</v>
      </c>
      <c r="D37" s="80">
        <v>317.98876156699998</v>
      </c>
      <c r="E37" s="80">
        <v>300.24536059862584</v>
      </c>
      <c r="F37" s="22" t="s">
        <v>239</v>
      </c>
      <c r="G37" s="141">
        <v>0.32688995535517051</v>
      </c>
      <c r="H37" s="142">
        <v>-5.5798830376700579</v>
      </c>
    </row>
    <row r="38" spans="1:8" x14ac:dyDescent="0.25">
      <c r="A38" s="143"/>
      <c r="B38" s="136" t="s">
        <v>240</v>
      </c>
      <c r="C38" s="82">
        <v>57.851996161000002</v>
      </c>
      <c r="D38" s="82">
        <v>85.944661627000002</v>
      </c>
      <c r="E38" s="82">
        <v>71.641493095000001</v>
      </c>
      <c r="F38" s="27"/>
      <c r="G38" s="144">
        <v>23.835818725466851</v>
      </c>
      <c r="H38" s="138">
        <v>-16.642300128047253</v>
      </c>
    </row>
    <row r="39" spans="1:8" x14ac:dyDescent="0.25">
      <c r="A39" s="139" t="s">
        <v>212</v>
      </c>
      <c r="B39" s="140" t="s">
        <v>3</v>
      </c>
      <c r="C39" s="80">
        <v>217.65020579399999</v>
      </c>
      <c r="D39" s="80">
        <v>227.19536181300001</v>
      </c>
      <c r="E39" s="80">
        <v>224.78760914896714</v>
      </c>
      <c r="F39" s="22" t="s">
        <v>239</v>
      </c>
      <c r="G39" s="145">
        <v>3.2793000718421155</v>
      </c>
      <c r="H39" s="142">
        <v>-1.0597719270407708</v>
      </c>
    </row>
    <row r="40" spans="1:8" x14ac:dyDescent="0.25">
      <c r="A40" s="143"/>
      <c r="B40" s="136" t="s">
        <v>240</v>
      </c>
      <c r="C40" s="82">
        <v>44.793403329999997</v>
      </c>
      <c r="D40" s="82">
        <v>65.229431492000003</v>
      </c>
      <c r="E40" s="82">
        <v>57.028485107999998</v>
      </c>
      <c r="F40" s="27"/>
      <c r="G40" s="137">
        <v>27.31447237411777</v>
      </c>
      <c r="H40" s="138">
        <v>-12.57246337491965</v>
      </c>
    </row>
    <row r="41" spans="1:8" x14ac:dyDescent="0.25">
      <c r="A41" s="139" t="s">
        <v>213</v>
      </c>
      <c r="B41" s="140" t="s">
        <v>3</v>
      </c>
      <c r="C41" s="80">
        <v>269.30721068600002</v>
      </c>
      <c r="D41" s="80">
        <v>283.77362038000001</v>
      </c>
      <c r="E41" s="80">
        <v>296.17462182262096</v>
      </c>
      <c r="F41" s="22" t="s">
        <v>239</v>
      </c>
      <c r="G41" s="134">
        <v>9.9764915570519577</v>
      </c>
      <c r="H41" s="135">
        <v>4.370033206756446</v>
      </c>
    </row>
    <row r="42" spans="1:8" x14ac:dyDescent="0.25">
      <c r="A42" s="143"/>
      <c r="B42" s="136" t="s">
        <v>240</v>
      </c>
      <c r="C42" s="82">
        <v>57.852583269</v>
      </c>
      <c r="D42" s="82">
        <v>81.505705300000002</v>
      </c>
      <c r="E42" s="82">
        <v>76.475962252000002</v>
      </c>
      <c r="F42" s="27"/>
      <c r="G42" s="146">
        <v>32.191093172807797</v>
      </c>
      <c r="H42" s="135">
        <v>-6.1710318676304894</v>
      </c>
    </row>
    <row r="43" spans="1:8" x14ac:dyDescent="0.25">
      <c r="A43" s="139" t="s">
        <v>214</v>
      </c>
      <c r="B43" s="140" t="s">
        <v>3</v>
      </c>
      <c r="C43" s="80">
        <v>27.488966675</v>
      </c>
      <c r="D43" s="80">
        <v>31.958343426999999</v>
      </c>
      <c r="E43" s="80">
        <v>57.985666448061203</v>
      </c>
      <c r="F43" s="22" t="s">
        <v>239</v>
      </c>
      <c r="G43" s="145">
        <v>110.94160116537446</v>
      </c>
      <c r="H43" s="142">
        <v>81.441402244498136</v>
      </c>
    </row>
    <row r="44" spans="1:8" x14ac:dyDescent="0.25">
      <c r="A44" s="143"/>
      <c r="B44" s="136" t="s">
        <v>240</v>
      </c>
      <c r="C44" s="82">
        <v>2.8615563329999998</v>
      </c>
      <c r="D44" s="82">
        <v>8.8378571469999994</v>
      </c>
      <c r="E44" s="82">
        <v>10.330940892999999</v>
      </c>
      <c r="F44" s="27"/>
      <c r="G44" s="137">
        <v>261.02524957701053</v>
      </c>
      <c r="H44" s="138">
        <v>16.894182845066979</v>
      </c>
    </row>
    <row r="45" spans="1:8" x14ac:dyDescent="0.25">
      <c r="A45" s="139" t="s">
        <v>215</v>
      </c>
      <c r="B45" s="140" t="s">
        <v>3</v>
      </c>
      <c r="C45" s="80">
        <v>75.907370400000005</v>
      </c>
      <c r="D45" s="80">
        <v>121.439739893</v>
      </c>
      <c r="E45" s="80">
        <v>82.641333176440114</v>
      </c>
      <c r="F45" s="22" t="s">
        <v>239</v>
      </c>
      <c r="G45" s="134">
        <v>8.871289758761165</v>
      </c>
      <c r="H45" s="135">
        <v>-31.94869056105108</v>
      </c>
    </row>
    <row r="46" spans="1:8" ht="13.8" thickBot="1" x14ac:dyDescent="0.3">
      <c r="A46" s="149"/>
      <c r="B46" s="150" t="s">
        <v>240</v>
      </c>
      <c r="C46" s="86">
        <v>33.678545819</v>
      </c>
      <c r="D46" s="86">
        <v>23.691142356</v>
      </c>
      <c r="E46" s="86">
        <v>19.824737202000001</v>
      </c>
      <c r="F46" s="44"/>
      <c r="G46" s="151">
        <v>-41.13541211504527</v>
      </c>
      <c r="H46" s="152">
        <v>-16.32004525531373</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242</v>
      </c>
      <c r="G61" s="163"/>
      <c r="H61" s="199">
        <v>23</v>
      </c>
    </row>
    <row r="62" spans="1:9" ht="12.75" customHeight="1" x14ac:dyDescent="0.25">
      <c r="A62" s="162" t="s">
        <v>243</v>
      </c>
      <c r="G62" s="163"/>
      <c r="H62" s="200"/>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3"/>
  <sheetViews>
    <sheetView showGridLines="0" showRowColHeaders="0" zoomScaleNormal="100" zoomScaleSheetLayoutView="30" workbookViewId="0"/>
  </sheetViews>
  <sheetFormatPr defaultColWidth="11.44140625" defaultRowHeight="12.75" customHeight="1" x14ac:dyDescent="0.25"/>
  <cols>
    <col min="1" max="1" width="11.33203125" style="89" customWidth="1"/>
    <col min="2" max="2" width="27.109375" style="1" customWidth="1"/>
    <col min="3" max="5" width="10.6640625" style="1" customWidth="1"/>
    <col min="6" max="8" width="7.6640625" style="1" customWidth="1"/>
    <col min="9" max="16384" width="11.44140625" style="1"/>
  </cols>
  <sheetData>
    <row r="2" spans="1:8" ht="12.75" customHeight="1" x14ac:dyDescent="0.25">
      <c r="B2" s="2"/>
      <c r="C2" s="2"/>
      <c r="D2" s="2"/>
      <c r="E2" s="2"/>
      <c r="F2" s="2"/>
      <c r="G2" s="2"/>
    </row>
    <row r="3" spans="1:8" ht="12.75" customHeight="1" x14ac:dyDescent="0.25">
      <c r="A3" s="90"/>
      <c r="B3" s="2"/>
      <c r="C3" s="2"/>
      <c r="D3" s="2"/>
      <c r="E3" s="2"/>
      <c r="F3" s="2"/>
      <c r="G3" s="2"/>
    </row>
    <row r="4" spans="1:8" ht="12.75" customHeight="1" x14ac:dyDescent="0.3">
      <c r="A4" s="90"/>
      <c r="C4" s="74"/>
      <c r="D4" s="74" t="s">
        <v>88</v>
      </c>
      <c r="E4" s="74"/>
      <c r="F4" s="74"/>
      <c r="G4" s="74"/>
      <c r="H4" s="74"/>
    </row>
    <row r="5" spans="1:8" ht="12.75" customHeight="1" x14ac:dyDescent="0.3">
      <c r="A5" s="90"/>
      <c r="B5" s="75"/>
      <c r="C5" s="74"/>
      <c r="D5" s="74"/>
      <c r="E5" s="74"/>
      <c r="F5" s="74"/>
      <c r="G5" s="74"/>
      <c r="H5" s="74"/>
    </row>
    <row r="6" spans="1:8" ht="12.75" customHeight="1" x14ac:dyDescent="0.3">
      <c r="A6" s="90"/>
      <c r="B6" s="73"/>
      <c r="C6" s="73"/>
      <c r="D6" s="73"/>
      <c r="E6" s="73"/>
      <c r="F6" s="73"/>
      <c r="G6" s="73"/>
      <c r="H6" s="73"/>
    </row>
    <row r="7" spans="1:8" ht="12.75" customHeight="1" x14ac:dyDescent="0.3">
      <c r="A7" s="90"/>
      <c r="B7" s="73"/>
      <c r="C7" s="73"/>
      <c r="D7" s="73"/>
      <c r="E7" s="73"/>
      <c r="F7" s="73"/>
      <c r="G7" s="73"/>
      <c r="H7" s="73"/>
    </row>
    <row r="8" spans="1:8" ht="12.75" customHeight="1" x14ac:dyDescent="0.3">
      <c r="A8" s="91" t="s">
        <v>114</v>
      </c>
      <c r="B8" s="73" t="s">
        <v>89</v>
      </c>
      <c r="C8" s="73"/>
      <c r="D8" s="73"/>
      <c r="E8" s="73"/>
      <c r="F8" s="73"/>
      <c r="G8" s="73"/>
      <c r="H8" s="76">
        <v>2</v>
      </c>
    </row>
    <row r="9" spans="1:8" ht="12.75" customHeight="1" x14ac:dyDescent="0.3">
      <c r="B9" s="73"/>
      <c r="C9" s="73"/>
      <c r="D9" s="73"/>
      <c r="E9" s="73"/>
      <c r="F9" s="73"/>
      <c r="G9" s="73"/>
      <c r="H9" s="76"/>
    </row>
    <row r="10" spans="1:8" ht="12.75" customHeight="1" x14ac:dyDescent="0.3">
      <c r="B10" s="73" t="s">
        <v>90</v>
      </c>
      <c r="C10" s="73"/>
      <c r="D10" s="73"/>
      <c r="E10" s="73"/>
      <c r="F10" s="73"/>
      <c r="G10" s="73"/>
      <c r="H10" s="76"/>
    </row>
    <row r="11" spans="1:8" ht="12.75" customHeight="1" x14ac:dyDescent="0.3">
      <c r="A11" s="91" t="s">
        <v>115</v>
      </c>
      <c r="B11" s="73" t="str">
        <f>+'Tab2'!A6&amp;" ……………………………………………"</f>
        <v>Figur 1. Antall meldte skader etter bransjer  ……………………………………………</v>
      </c>
      <c r="C11" s="73"/>
      <c r="D11" s="73"/>
      <c r="E11" s="73"/>
      <c r="F11" s="73"/>
      <c r="G11" s="73"/>
      <c r="H11" s="76">
        <v>4</v>
      </c>
    </row>
    <row r="12" spans="1:8" ht="12.75" customHeight="1" x14ac:dyDescent="0.3">
      <c r="B12" s="73" t="str">
        <f>+'Tab2'!A32&amp;" ……………………………"</f>
        <v>Figur 2. Antall meldte skader etter bransjer  ……………………………</v>
      </c>
      <c r="C12" s="73"/>
      <c r="D12" s="73"/>
      <c r="E12" s="73"/>
      <c r="F12" s="73"/>
      <c r="G12" s="73"/>
      <c r="H12" s="76">
        <v>4</v>
      </c>
    </row>
    <row r="13" spans="1:8" ht="12.75" customHeight="1" x14ac:dyDescent="0.3">
      <c r="B13" s="73" t="str">
        <f>+'Tab2'!I6&amp;"  ………………………………………………………………………………………………….."</f>
        <v>Figur 3. Anslått erstatning etter bransje, pr.   …………………………………………………………………………………………………..</v>
      </c>
      <c r="C13" s="73"/>
      <c r="D13" s="73"/>
      <c r="E13" s="73"/>
      <c r="F13" s="73"/>
      <c r="G13" s="73"/>
      <c r="H13" s="76">
        <v>5</v>
      </c>
    </row>
    <row r="14" spans="1:8" ht="12.75" customHeight="1" x14ac:dyDescent="0.3">
      <c r="B14" s="73" t="str">
        <f>+'Tab2'!I32&amp;"  ………………………………………………………………………………………………….."</f>
        <v>Figur 4. Vannskader pr. kvartal  …………………………………………………………………………………………………..</v>
      </c>
      <c r="C14" s="73"/>
      <c r="D14" s="73"/>
      <c r="E14" s="73"/>
      <c r="F14" s="73"/>
      <c r="G14" s="73"/>
      <c r="H14" s="76">
        <v>5</v>
      </c>
    </row>
    <row r="15" spans="1:8" ht="12.75" customHeight="1" x14ac:dyDescent="0.3">
      <c r="B15" s="73" t="str">
        <f>+'Tab2'!P6&amp;" ……………………………"</f>
        <v>Figur 5. Antall meldte skader i motorvogn kvartalsvis (i 1000) ……………………………</v>
      </c>
      <c r="C15" s="73"/>
      <c r="D15" s="73"/>
      <c r="E15" s="73"/>
      <c r="F15" s="73"/>
      <c r="G15" s="73"/>
      <c r="H15" s="76">
        <v>6</v>
      </c>
    </row>
    <row r="16" spans="1:8" ht="12.75" customHeight="1" x14ac:dyDescent="0.3">
      <c r="B16" s="73" t="str">
        <f>+'Tab2'!P32&amp;" ……………………………"</f>
        <v>Figur 6. Anslått erstatning etter skadetype, motorvogn  2018 ……………………………</v>
      </c>
      <c r="C16" s="73"/>
      <c r="D16" s="73"/>
      <c r="E16" s="73"/>
      <c r="F16" s="73"/>
      <c r="G16" s="73"/>
      <c r="H16" s="76">
        <v>6</v>
      </c>
    </row>
    <row r="17" spans="1:14" ht="12.75" customHeight="1" x14ac:dyDescent="0.3">
      <c r="B17" s="73" t="str">
        <f>+'Tab2'!W6&amp;" ……………………………………………………………"</f>
        <v>Figur 7. Antall meldte skader i de Brann-kombinerte bransjer etter skadetype  ……………………………………………………………</v>
      </c>
      <c r="C17" s="73"/>
      <c r="D17" s="73"/>
      <c r="E17" s="73"/>
      <c r="F17" s="73"/>
      <c r="G17" s="73"/>
      <c r="H17" s="76">
        <v>7</v>
      </c>
    </row>
    <row r="18" spans="1:14" ht="12.75" customHeight="1" x14ac:dyDescent="0.3">
      <c r="B18" s="73" t="str">
        <f>+'Tab2'!W32&amp;" ……………………………………………………………"</f>
        <v>Figur 8. Anslått erstatning i de Brann-kombinerte bransjer etter skadetype  ……………………………………………………………</v>
      </c>
      <c r="C18" s="73"/>
      <c r="D18" s="73"/>
      <c r="E18" s="73"/>
      <c r="F18" s="73"/>
      <c r="G18" s="73"/>
      <c r="H18" s="76">
        <v>7</v>
      </c>
    </row>
    <row r="19" spans="1:14" ht="12.75" customHeight="1" x14ac:dyDescent="0.3">
      <c r="B19" s="73" t="str">
        <f>+'Tab2'!AD6&amp;"  ………………………………………………………………………………………………….."</f>
        <v>Figur 9. Brannskader pr. kvartal  …………………………………………………………………………………………………..</v>
      </c>
      <c r="C19" s="73"/>
      <c r="D19" s="73"/>
      <c r="E19" s="73"/>
      <c r="F19" s="73"/>
      <c r="G19" s="73"/>
      <c r="H19" s="76">
        <v>8</v>
      </c>
    </row>
    <row r="20" spans="1:14" ht="12.75" customHeight="1" x14ac:dyDescent="0.3">
      <c r="B20" s="73" t="str">
        <f>+'Tab2'!AD32&amp;"  ………………………………………………………………………………………………….."</f>
        <v>Figur 10. Innbrudd, tyverier og ran pr. kvartal  …………………………………………………………………………………………………..</v>
      </c>
      <c r="C20" s="73"/>
      <c r="D20" s="73"/>
      <c r="E20" s="73"/>
      <c r="F20" s="73"/>
      <c r="G20" s="73"/>
      <c r="H20" s="76">
        <v>8</v>
      </c>
    </row>
    <row r="22" spans="1:14" ht="12.75" customHeight="1" x14ac:dyDescent="0.3">
      <c r="B22" s="73" t="s">
        <v>91</v>
      </c>
      <c r="C22" s="73"/>
      <c r="D22" s="73"/>
      <c r="E22" s="73"/>
      <c r="F22" s="73"/>
      <c r="G22" s="73"/>
      <c r="H22" s="76"/>
    </row>
    <row r="23" spans="1:14" ht="12.75" customHeight="1" x14ac:dyDescent="0.3">
      <c r="A23" s="91" t="s">
        <v>116</v>
      </c>
      <c r="B23" s="73" t="s">
        <v>132</v>
      </c>
      <c r="C23" s="73"/>
      <c r="D23" s="73"/>
      <c r="E23" s="73"/>
      <c r="F23" s="73"/>
      <c r="G23" s="73"/>
      <c r="H23" s="76">
        <v>9</v>
      </c>
    </row>
    <row r="24" spans="1:14" ht="12.75" customHeight="1" x14ac:dyDescent="0.3">
      <c r="A24" s="91" t="s">
        <v>117</v>
      </c>
      <c r="B24" s="73" t="s">
        <v>93</v>
      </c>
      <c r="C24" s="73"/>
      <c r="D24" s="73"/>
      <c r="E24" s="73"/>
      <c r="F24" s="73"/>
      <c r="G24" s="73"/>
      <c r="H24" s="76">
        <f>H23+1</f>
        <v>10</v>
      </c>
    </row>
    <row r="25" spans="1:14" ht="12.75" customHeight="1" x14ac:dyDescent="0.3">
      <c r="B25" s="73"/>
      <c r="C25" s="73"/>
      <c r="D25" s="73"/>
      <c r="E25" s="73"/>
      <c r="F25" s="73"/>
      <c r="G25" s="73"/>
      <c r="H25" s="76"/>
    </row>
    <row r="26" spans="1:14" ht="12.75" customHeight="1" x14ac:dyDescent="0.3">
      <c r="A26" s="91" t="s">
        <v>118</v>
      </c>
      <c r="B26" s="73" t="s">
        <v>133</v>
      </c>
      <c r="C26" s="73"/>
      <c r="D26" s="73"/>
      <c r="E26" s="73"/>
      <c r="F26" s="73"/>
      <c r="G26" s="73"/>
      <c r="H26" s="76">
        <f>+H24+1</f>
        <v>11</v>
      </c>
    </row>
    <row r="27" spans="1:14" ht="12.75" customHeight="1" x14ac:dyDescent="0.3">
      <c r="B27" s="73" t="s">
        <v>94</v>
      </c>
      <c r="C27" s="73"/>
      <c r="D27" s="73"/>
      <c r="E27" s="73"/>
      <c r="F27" s="73"/>
      <c r="G27" s="73"/>
      <c r="H27" s="76">
        <f>+H26</f>
        <v>11</v>
      </c>
      <c r="N27" s="77"/>
    </row>
    <row r="28" spans="1:14" ht="12.75" customHeight="1" x14ac:dyDescent="0.3">
      <c r="A28" s="91" t="s">
        <v>119</v>
      </c>
      <c r="B28" s="73" t="s">
        <v>134</v>
      </c>
      <c r="C28" s="73"/>
      <c r="D28" s="73"/>
      <c r="E28" s="73"/>
      <c r="F28" s="73"/>
      <c r="G28" s="73"/>
      <c r="H28" s="76">
        <f>+H26+1</f>
        <v>12</v>
      </c>
      <c r="N28" s="77"/>
    </row>
    <row r="29" spans="1:14" ht="12.75" customHeight="1" x14ac:dyDescent="0.3">
      <c r="B29" s="73" t="s">
        <v>95</v>
      </c>
      <c r="C29" s="73"/>
      <c r="D29" s="73"/>
      <c r="E29" s="73"/>
      <c r="F29" s="73"/>
      <c r="G29" s="73"/>
      <c r="H29" s="76">
        <f>+H28</f>
        <v>12</v>
      </c>
      <c r="N29" s="77"/>
    </row>
    <row r="30" spans="1:14" ht="12.75" customHeight="1" x14ac:dyDescent="0.3">
      <c r="B30" s="73"/>
      <c r="C30" s="73"/>
      <c r="D30" s="73"/>
      <c r="E30" s="73"/>
      <c r="F30" s="73"/>
      <c r="G30" s="73"/>
      <c r="H30" s="76"/>
      <c r="N30" s="77"/>
    </row>
    <row r="31" spans="1:14" ht="12.75" customHeight="1" x14ac:dyDescent="0.3">
      <c r="A31" s="91" t="s">
        <v>120</v>
      </c>
      <c r="B31" s="73" t="s">
        <v>135</v>
      </c>
      <c r="C31" s="73"/>
      <c r="D31" s="73"/>
      <c r="E31" s="73"/>
      <c r="F31" s="73"/>
      <c r="G31" s="73"/>
      <c r="H31" s="76">
        <f>+H29+1</f>
        <v>13</v>
      </c>
      <c r="N31" s="77"/>
    </row>
    <row r="32" spans="1:14" ht="12.75" customHeight="1" x14ac:dyDescent="0.3">
      <c r="B32" s="73" t="s">
        <v>96</v>
      </c>
      <c r="C32" s="73"/>
      <c r="D32" s="73"/>
      <c r="E32" s="73"/>
      <c r="F32" s="73"/>
      <c r="G32" s="73"/>
      <c r="H32" s="76">
        <f>+H31</f>
        <v>13</v>
      </c>
      <c r="N32" s="77"/>
    </row>
    <row r="33" spans="1:14" ht="12.75" customHeight="1" x14ac:dyDescent="0.3">
      <c r="A33" s="91" t="s">
        <v>121</v>
      </c>
      <c r="B33" s="73" t="s">
        <v>136</v>
      </c>
      <c r="C33" s="73"/>
      <c r="D33" s="73"/>
      <c r="E33" s="73"/>
      <c r="F33" s="73"/>
      <c r="G33" s="73"/>
      <c r="H33" s="76">
        <f>+H31+1</f>
        <v>14</v>
      </c>
      <c r="N33" s="77"/>
    </row>
    <row r="34" spans="1:14" ht="12.75" customHeight="1" x14ac:dyDescent="0.3">
      <c r="B34" s="73" t="s">
        <v>97</v>
      </c>
      <c r="C34" s="73"/>
      <c r="D34" s="73"/>
      <c r="E34" s="73"/>
      <c r="F34" s="73"/>
      <c r="G34" s="73"/>
      <c r="H34" s="76">
        <f>+H33</f>
        <v>14</v>
      </c>
      <c r="N34" s="77"/>
    </row>
    <row r="35" spans="1:14" ht="12.75" customHeight="1" x14ac:dyDescent="0.3">
      <c r="A35" s="91" t="s">
        <v>122</v>
      </c>
      <c r="B35" s="73" t="s">
        <v>137</v>
      </c>
      <c r="C35" s="73"/>
      <c r="D35" s="73"/>
      <c r="E35" s="73"/>
      <c r="F35" s="73"/>
      <c r="G35" s="73"/>
      <c r="H35" s="76">
        <f>+H34+1</f>
        <v>15</v>
      </c>
      <c r="N35" s="77"/>
    </row>
    <row r="36" spans="1:14" ht="12.75" customHeight="1" x14ac:dyDescent="0.3">
      <c r="B36" s="73" t="s">
        <v>100</v>
      </c>
      <c r="C36" s="73"/>
      <c r="D36" s="73"/>
      <c r="E36" s="73"/>
      <c r="F36" s="73"/>
      <c r="G36" s="73"/>
      <c r="H36" s="76">
        <f>+H35</f>
        <v>15</v>
      </c>
      <c r="N36" s="77"/>
    </row>
    <row r="37" spans="1:14" ht="12.75" customHeight="1" x14ac:dyDescent="0.3">
      <c r="A37" s="91" t="s">
        <v>123</v>
      </c>
      <c r="B37" s="73" t="s">
        <v>138</v>
      </c>
      <c r="C37" s="73"/>
      <c r="D37" s="73"/>
      <c r="E37" s="73"/>
      <c r="F37" s="73"/>
      <c r="G37" s="73"/>
      <c r="H37" s="76">
        <f>+H36+1</f>
        <v>16</v>
      </c>
      <c r="N37" s="77"/>
    </row>
    <row r="38" spans="1:14" ht="12.75" customHeight="1" x14ac:dyDescent="0.3">
      <c r="B38" s="73" t="s">
        <v>101</v>
      </c>
      <c r="C38" s="73"/>
      <c r="D38" s="73"/>
      <c r="E38" s="73"/>
      <c r="F38" s="73"/>
      <c r="G38" s="73"/>
      <c r="H38" s="76">
        <f>+H37</f>
        <v>16</v>
      </c>
      <c r="N38" s="77"/>
    </row>
    <row r="39" spans="1:14" ht="12.75" customHeight="1" x14ac:dyDescent="0.3">
      <c r="B39" s="73"/>
      <c r="C39" s="73"/>
      <c r="D39" s="73"/>
      <c r="E39" s="73"/>
      <c r="F39" s="73"/>
      <c r="G39" s="73"/>
      <c r="H39" s="76"/>
      <c r="N39" s="77"/>
    </row>
    <row r="40" spans="1:14" ht="12.75" customHeight="1" x14ac:dyDescent="0.3">
      <c r="A40" s="91" t="s">
        <v>124</v>
      </c>
      <c r="B40" s="73" t="s">
        <v>167</v>
      </c>
      <c r="C40" s="73"/>
      <c r="D40" s="73"/>
      <c r="E40" s="73"/>
      <c r="F40" s="73"/>
      <c r="G40" s="73"/>
      <c r="H40" s="76">
        <f>+H38+1</f>
        <v>17</v>
      </c>
      <c r="N40" s="77"/>
    </row>
    <row r="41" spans="1:14" ht="12.75" customHeight="1" x14ac:dyDescent="0.3">
      <c r="B41" s="73" t="s">
        <v>168</v>
      </c>
      <c r="C41" s="73"/>
      <c r="D41" s="73"/>
      <c r="E41" s="73"/>
      <c r="F41" s="73"/>
      <c r="G41" s="73"/>
      <c r="H41" s="76">
        <f>+H40</f>
        <v>17</v>
      </c>
      <c r="N41" s="77"/>
    </row>
    <row r="42" spans="1:14" ht="12.75" customHeight="1" x14ac:dyDescent="0.3">
      <c r="B42" s="73"/>
      <c r="C42" s="73"/>
      <c r="D42" s="73"/>
      <c r="E42" s="73"/>
      <c r="F42" s="73"/>
      <c r="G42" s="73"/>
      <c r="H42" s="76"/>
      <c r="N42" s="77"/>
    </row>
    <row r="43" spans="1:14" ht="12.75" customHeight="1" x14ac:dyDescent="0.3">
      <c r="A43" s="91" t="s">
        <v>173</v>
      </c>
      <c r="B43" s="73" t="s">
        <v>139</v>
      </c>
      <c r="H43" s="76">
        <f>+H40+1</f>
        <v>18</v>
      </c>
      <c r="N43" s="77"/>
    </row>
    <row r="44" spans="1:14" ht="12.75" customHeight="1" x14ac:dyDescent="0.3">
      <c r="B44" s="73" t="s">
        <v>104</v>
      </c>
      <c r="H44" s="76">
        <f>+H43</f>
        <v>18</v>
      </c>
      <c r="N44" s="77"/>
    </row>
    <row r="45" spans="1:14" ht="12.75" customHeight="1" x14ac:dyDescent="0.3">
      <c r="A45" s="91" t="s">
        <v>125</v>
      </c>
      <c r="B45" s="73" t="s">
        <v>140</v>
      </c>
      <c r="H45" s="76">
        <f>+H43+1</f>
        <v>19</v>
      </c>
      <c r="N45" s="77"/>
    </row>
    <row r="46" spans="1:14" ht="12.75" customHeight="1" x14ac:dyDescent="0.3">
      <c r="B46" s="73" t="s">
        <v>102</v>
      </c>
      <c r="H46" s="76">
        <f>+H45</f>
        <v>19</v>
      </c>
      <c r="N46" s="77"/>
    </row>
    <row r="47" spans="1:14" ht="12.75" customHeight="1" x14ac:dyDescent="0.3">
      <c r="A47" s="91" t="s">
        <v>126</v>
      </c>
      <c r="B47" s="73" t="s">
        <v>141</v>
      </c>
      <c r="H47" s="76">
        <f>+H46+1</f>
        <v>20</v>
      </c>
      <c r="N47" s="77"/>
    </row>
    <row r="48" spans="1:14" ht="12.75" customHeight="1" x14ac:dyDescent="0.3">
      <c r="B48" s="73" t="s">
        <v>103</v>
      </c>
      <c r="H48" s="76">
        <f>H47</f>
        <v>20</v>
      </c>
      <c r="N48" s="77"/>
    </row>
    <row r="49" spans="1:14" ht="12.75" customHeight="1" x14ac:dyDescent="0.3">
      <c r="A49" s="91"/>
      <c r="B49" s="73"/>
      <c r="C49" s="73"/>
      <c r="D49" s="73"/>
      <c r="E49" s="73"/>
      <c r="F49" s="73"/>
      <c r="G49" s="73"/>
      <c r="H49" s="76"/>
      <c r="N49" s="77"/>
    </row>
    <row r="50" spans="1:14" ht="12.75" customHeight="1" x14ac:dyDescent="0.3">
      <c r="A50" s="91"/>
      <c r="B50" s="73"/>
      <c r="C50" s="73"/>
      <c r="D50" s="73"/>
      <c r="E50" s="73"/>
      <c r="F50" s="73"/>
      <c r="G50" s="73"/>
      <c r="H50" s="76"/>
      <c r="N50" s="77"/>
    </row>
    <row r="51" spans="1:14" ht="12.75" customHeight="1" x14ac:dyDescent="0.3">
      <c r="A51" s="91"/>
      <c r="B51" s="73"/>
      <c r="C51" s="73"/>
      <c r="D51" s="73"/>
      <c r="E51" s="73"/>
      <c r="F51" s="73"/>
      <c r="G51" s="73"/>
      <c r="H51" s="76"/>
      <c r="N51" s="77"/>
    </row>
    <row r="52" spans="1:14" ht="12.75" customHeight="1" x14ac:dyDescent="0.3">
      <c r="A52" s="91"/>
      <c r="B52" s="73"/>
      <c r="C52" s="73"/>
      <c r="D52" s="73"/>
      <c r="E52" s="73"/>
      <c r="F52" s="73"/>
      <c r="G52" s="73"/>
      <c r="H52" s="76"/>
      <c r="N52" s="77"/>
    </row>
    <row r="53" spans="1:14" ht="12.75" customHeight="1" x14ac:dyDescent="0.3">
      <c r="A53" s="91"/>
      <c r="B53" s="73"/>
      <c r="C53" s="73"/>
      <c r="D53" s="73"/>
      <c r="E53" s="73"/>
      <c r="F53" s="73"/>
      <c r="G53" s="73"/>
      <c r="H53" s="76"/>
      <c r="N53" s="77"/>
    </row>
    <row r="54" spans="1:14" ht="12.75" customHeight="1" x14ac:dyDescent="0.3">
      <c r="A54" s="91"/>
      <c r="B54" s="73"/>
      <c r="C54" s="73"/>
      <c r="D54" s="73"/>
      <c r="E54" s="73"/>
      <c r="F54" s="73"/>
      <c r="G54" s="73"/>
      <c r="H54" s="76"/>
      <c r="N54" s="77"/>
    </row>
    <row r="55" spans="1:14" ht="12.75" customHeight="1" x14ac:dyDescent="0.3">
      <c r="A55" s="91"/>
      <c r="B55" s="73"/>
      <c r="C55" s="73"/>
      <c r="D55" s="73"/>
      <c r="E55" s="73"/>
      <c r="F55" s="73"/>
      <c r="G55" s="73"/>
      <c r="H55" s="76"/>
      <c r="N55" s="77"/>
    </row>
    <row r="56" spans="1:14" ht="12.75" customHeight="1" x14ac:dyDescent="0.3">
      <c r="A56" s="91"/>
      <c r="B56" s="73"/>
      <c r="C56" s="73"/>
      <c r="D56" s="73"/>
      <c r="E56" s="73"/>
      <c r="F56" s="73"/>
      <c r="G56" s="73"/>
      <c r="H56" s="76"/>
      <c r="N56" s="77"/>
    </row>
    <row r="57" spans="1:14" ht="12.75" customHeight="1" x14ac:dyDescent="0.3">
      <c r="A57" s="91"/>
      <c r="B57" s="73"/>
      <c r="C57" s="73"/>
      <c r="D57" s="73"/>
      <c r="E57" s="73"/>
      <c r="F57" s="73"/>
      <c r="G57" s="73"/>
      <c r="H57" s="76"/>
      <c r="N57" s="77"/>
    </row>
    <row r="58" spans="1:14" ht="12.75" customHeight="1" x14ac:dyDescent="0.3">
      <c r="B58" s="73"/>
      <c r="C58" s="73"/>
      <c r="D58" s="73"/>
      <c r="E58" s="73"/>
      <c r="F58" s="73"/>
      <c r="G58" s="73"/>
      <c r="H58" s="76"/>
      <c r="N58" s="77"/>
    </row>
    <row r="59" spans="1:14" ht="12.75" customHeight="1" x14ac:dyDescent="0.25">
      <c r="B59" s="48"/>
      <c r="C59" s="49"/>
      <c r="D59" s="49"/>
      <c r="E59" s="98"/>
      <c r="F59" s="49"/>
      <c r="G59" s="50"/>
      <c r="H59" s="51"/>
      <c r="N59" s="77"/>
    </row>
    <row r="60" spans="1:14" ht="12.75" customHeight="1" x14ac:dyDescent="0.25">
      <c r="B60" s="52"/>
      <c r="C60" s="52"/>
      <c r="D60" s="52"/>
      <c r="E60" s="52"/>
      <c r="F60" s="52"/>
      <c r="G60" s="52"/>
      <c r="H60" s="52"/>
      <c r="I60" s="77"/>
    </row>
    <row r="61" spans="1:14" ht="12.75" customHeight="1" x14ac:dyDescent="0.25">
      <c r="B61" s="54" t="str">
        <f>+B123</f>
        <v>Finans Norge / Skadestatistikk</v>
      </c>
      <c r="H61" s="187">
        <v>1</v>
      </c>
      <c r="I61" s="77"/>
    </row>
    <row r="62" spans="1:14" ht="12.75" customHeight="1" x14ac:dyDescent="0.25">
      <c r="B62" s="54" t="str">
        <f>+B124</f>
        <v>Skadestatistikk for landbasert forsikring 1. kvartal 2018</v>
      </c>
      <c r="H62" s="188"/>
      <c r="I62" s="77"/>
    </row>
    <row r="63" spans="1:14" ht="12.75" customHeight="1" x14ac:dyDescent="0.25">
      <c r="I63" s="77"/>
    </row>
    <row r="64" spans="1:14" ht="12.75" customHeight="1" x14ac:dyDescent="0.25">
      <c r="I64" s="77"/>
    </row>
    <row r="66" spans="1:13" ht="12.75" customHeight="1" x14ac:dyDescent="0.3">
      <c r="A66" s="91" t="s">
        <v>127</v>
      </c>
      <c r="B66" s="73" t="s">
        <v>222</v>
      </c>
      <c r="H66" s="76">
        <f>H48+1</f>
        <v>21</v>
      </c>
    </row>
    <row r="67" spans="1:13" ht="12.75" customHeight="1" x14ac:dyDescent="0.3">
      <c r="B67" s="73" t="s">
        <v>223</v>
      </c>
      <c r="H67" s="76">
        <f>H66</f>
        <v>21</v>
      </c>
    </row>
    <row r="68" spans="1:13" ht="12.75" customHeight="1" x14ac:dyDescent="0.3">
      <c r="A68" s="91" t="s">
        <v>128</v>
      </c>
      <c r="B68" s="73" t="s">
        <v>224</v>
      </c>
      <c r="H68" s="76">
        <f>H67+1</f>
        <v>22</v>
      </c>
    </row>
    <row r="69" spans="1:13" ht="12.75" customHeight="1" x14ac:dyDescent="0.3">
      <c r="B69" s="73" t="s">
        <v>225</v>
      </c>
      <c r="H69" s="76">
        <f>H68</f>
        <v>22</v>
      </c>
    </row>
    <row r="70" spans="1:13" ht="12.75" customHeight="1" x14ac:dyDescent="0.3">
      <c r="A70" s="91" t="s">
        <v>129</v>
      </c>
      <c r="B70" s="73" t="s">
        <v>226</v>
      </c>
      <c r="H70" s="76">
        <f>H69+1</f>
        <v>23</v>
      </c>
      <c r="J70"/>
      <c r="K70"/>
      <c r="L70"/>
      <c r="M70"/>
    </row>
    <row r="71" spans="1:13" ht="12.75" customHeight="1" x14ac:dyDescent="0.3">
      <c r="B71" s="73" t="s">
        <v>227</v>
      </c>
      <c r="H71" s="76">
        <f>H70</f>
        <v>23</v>
      </c>
      <c r="J71"/>
      <c r="K71" s="71"/>
      <c r="L71" s="72"/>
      <c r="M71" s="72"/>
    </row>
    <row r="72" spans="1:13" ht="12.75" customHeight="1" x14ac:dyDescent="0.25">
      <c r="J72"/>
      <c r="K72" s="70"/>
      <c r="L72"/>
      <c r="M72"/>
    </row>
    <row r="73" spans="1:13" ht="12.75" customHeight="1" x14ac:dyDescent="0.3">
      <c r="A73" s="91" t="s">
        <v>130</v>
      </c>
      <c r="B73" s="73" t="s">
        <v>142</v>
      </c>
      <c r="C73" s="73"/>
      <c r="D73" s="73"/>
      <c r="E73" s="73"/>
      <c r="F73" s="73"/>
      <c r="G73" s="73"/>
      <c r="H73" s="76">
        <f>+H71+1</f>
        <v>24</v>
      </c>
      <c r="J73"/>
      <c r="K73" s="69"/>
      <c r="L73" s="69"/>
      <c r="M73" s="69"/>
    </row>
    <row r="74" spans="1:13" ht="12.75" customHeight="1" x14ac:dyDescent="0.3">
      <c r="B74" s="73" t="s">
        <v>107</v>
      </c>
      <c r="C74" s="73"/>
      <c r="D74" s="73"/>
      <c r="E74" s="73"/>
      <c r="F74" s="73"/>
      <c r="G74" s="73"/>
      <c r="H74" s="76">
        <f>+H73</f>
        <v>24</v>
      </c>
      <c r="J74"/>
      <c r="K74" s="69"/>
      <c r="L74" s="69"/>
      <c r="M74" s="69"/>
    </row>
    <row r="75" spans="1:13" ht="12.75" customHeight="1" x14ac:dyDescent="0.3">
      <c r="A75" s="91" t="s">
        <v>228</v>
      </c>
      <c r="B75" s="73" t="s">
        <v>143</v>
      </c>
      <c r="C75" s="73"/>
      <c r="D75" s="73"/>
      <c r="E75" s="73"/>
      <c r="F75" s="73"/>
      <c r="G75" s="73"/>
      <c r="H75" s="76">
        <f>+H74+1</f>
        <v>25</v>
      </c>
      <c r="J75"/>
      <c r="K75" s="69"/>
      <c r="L75" s="69"/>
      <c r="M75" s="69"/>
    </row>
    <row r="76" spans="1:13" ht="12.75" customHeight="1" x14ac:dyDescent="0.3">
      <c r="B76" s="73" t="s">
        <v>105</v>
      </c>
      <c r="C76" s="73"/>
      <c r="D76" s="73"/>
      <c r="E76" s="73"/>
      <c r="F76" s="73"/>
      <c r="G76" s="73"/>
      <c r="H76" s="76">
        <f>+H75</f>
        <v>25</v>
      </c>
      <c r="J76"/>
      <c r="K76" s="69"/>
      <c r="L76" s="69"/>
      <c r="M76" s="69"/>
    </row>
    <row r="77" spans="1:13" ht="12.75" customHeight="1" x14ac:dyDescent="0.3">
      <c r="A77" s="91" t="s">
        <v>229</v>
      </c>
      <c r="B77" s="73" t="s">
        <v>144</v>
      </c>
      <c r="C77" s="73"/>
      <c r="D77" s="73"/>
      <c r="E77" s="73"/>
      <c r="F77" s="73"/>
      <c r="G77" s="73"/>
      <c r="H77" s="76">
        <f>+H76+1</f>
        <v>26</v>
      </c>
      <c r="J77"/>
      <c r="K77"/>
      <c r="L77"/>
      <c r="M77"/>
    </row>
    <row r="78" spans="1:13" ht="12.75" customHeight="1" x14ac:dyDescent="0.3">
      <c r="B78" s="73" t="s">
        <v>106</v>
      </c>
      <c r="C78" s="73"/>
      <c r="D78" s="73"/>
      <c r="E78" s="73"/>
      <c r="F78" s="73"/>
      <c r="G78" s="73"/>
      <c r="H78" s="76">
        <f>+H77</f>
        <v>26</v>
      </c>
      <c r="J78"/>
      <c r="K78"/>
      <c r="L78"/>
      <c r="M78"/>
    </row>
    <row r="79" spans="1:13" ht="12.75" customHeight="1" x14ac:dyDescent="0.25">
      <c r="B79"/>
      <c r="C79"/>
      <c r="D79"/>
      <c r="E79"/>
      <c r="F79"/>
      <c r="G79"/>
      <c r="I79"/>
      <c r="J79"/>
      <c r="K79"/>
      <c r="L79"/>
      <c r="M79"/>
    </row>
    <row r="80" spans="1:13" ht="12.75" customHeight="1" x14ac:dyDescent="0.3">
      <c r="A80" s="91" t="s">
        <v>230</v>
      </c>
      <c r="B80" s="73" t="s">
        <v>92</v>
      </c>
      <c r="C80" s="73"/>
      <c r="D80" s="73"/>
      <c r="E80" s="73"/>
      <c r="F80" s="73"/>
      <c r="G80" s="73"/>
      <c r="H80" s="76">
        <f>+H78+1</f>
        <v>27</v>
      </c>
      <c r="I80"/>
      <c r="J80"/>
      <c r="K80"/>
      <c r="L80"/>
      <c r="M80"/>
    </row>
    <row r="81" spans="2:13" ht="12.75" customHeight="1" x14ac:dyDescent="0.25">
      <c r="C81"/>
      <c r="D81"/>
      <c r="E81"/>
      <c r="F81"/>
      <c r="G81"/>
      <c r="I81" s="68"/>
      <c r="J81"/>
      <c r="K81"/>
      <c r="L81"/>
      <c r="M81"/>
    </row>
    <row r="82" spans="2:13" ht="12.75" customHeight="1" x14ac:dyDescent="0.25">
      <c r="C82"/>
      <c r="D82"/>
      <c r="E82"/>
      <c r="F82"/>
      <c r="G82"/>
      <c r="I82" s="68"/>
      <c r="J82"/>
      <c r="K82"/>
      <c r="L82"/>
      <c r="M82"/>
    </row>
    <row r="83" spans="2:13" ht="12.75" customHeight="1" x14ac:dyDescent="0.25">
      <c r="C83"/>
      <c r="D83"/>
      <c r="E83"/>
      <c r="F83"/>
      <c r="G83"/>
      <c r="I83" s="68"/>
      <c r="J83"/>
      <c r="K83"/>
      <c r="L83"/>
      <c r="M83"/>
    </row>
    <row r="84" spans="2:13" ht="12.75" customHeight="1" x14ac:dyDescent="0.25">
      <c r="C84"/>
      <c r="D84"/>
      <c r="E84"/>
      <c r="F84"/>
      <c r="G84"/>
      <c r="I84" s="68"/>
      <c r="J84"/>
      <c r="K84"/>
      <c r="L84"/>
      <c r="M84"/>
    </row>
    <row r="85" spans="2:13" ht="12.75" customHeight="1" x14ac:dyDescent="0.25">
      <c r="C85"/>
      <c r="D85"/>
      <c r="E85"/>
      <c r="F85"/>
      <c r="G85"/>
      <c r="I85" s="68"/>
      <c r="J85"/>
      <c r="K85"/>
      <c r="L85"/>
      <c r="M85"/>
    </row>
    <row r="86" spans="2:13" ht="12.75" customHeight="1" x14ac:dyDescent="0.25">
      <c r="C86"/>
      <c r="D86"/>
      <c r="E86"/>
      <c r="F86"/>
      <c r="G86"/>
      <c r="I86" s="68"/>
      <c r="J86"/>
      <c r="K86"/>
      <c r="L86"/>
      <c r="M86"/>
    </row>
    <row r="87" spans="2:13" ht="12.75" customHeight="1" x14ac:dyDescent="0.25">
      <c r="C87"/>
      <c r="D87"/>
      <c r="E87"/>
      <c r="F87"/>
      <c r="G87"/>
      <c r="I87" s="68"/>
      <c r="J87"/>
      <c r="K87"/>
      <c r="L87"/>
      <c r="M87"/>
    </row>
    <row r="88" spans="2:13" ht="12.75" customHeight="1" x14ac:dyDescent="0.25">
      <c r="C88"/>
      <c r="D88"/>
      <c r="E88"/>
      <c r="F88"/>
      <c r="G88"/>
      <c r="I88" s="68"/>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8"/>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2"/>
      <c r="C122" s="52"/>
      <c r="D122" s="52"/>
      <c r="E122" s="52"/>
      <c r="F122" s="52"/>
      <c r="G122" s="52"/>
      <c r="H122" s="52"/>
      <c r="I122"/>
      <c r="J122" s="69"/>
      <c r="K122" s="69"/>
      <c r="L122" s="69"/>
    </row>
    <row r="123" spans="2:13" ht="12.75" customHeight="1" x14ac:dyDescent="0.25">
      <c r="B123" s="54" t="str">
        <f>"Finans Norge / Skadestatistikk"</f>
        <v>Finans Norge / Skadestatistikk</v>
      </c>
      <c r="H123" s="187">
        <v>2</v>
      </c>
      <c r="I123"/>
      <c r="J123" s="69"/>
      <c r="K123" s="69"/>
      <c r="L123" s="69"/>
    </row>
    <row r="124" spans="2:13" ht="12.75" customHeight="1" x14ac:dyDescent="0.25">
      <c r="B124" s="54" t="str">
        <f>"Skadestatistikk for landbasert forsikring 1. kvartal 2018"</f>
        <v>Skadestatistikk for landbasert forsikring 1. kvartal 2018</v>
      </c>
      <c r="H124" s="188"/>
      <c r="I124"/>
      <c r="J124"/>
      <c r="K124"/>
      <c r="L124"/>
    </row>
    <row r="125" spans="2:13" ht="12.75" customHeight="1" x14ac:dyDescent="0.25">
      <c r="B125" s="78"/>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8"/>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9"/>
      <c r="L132" s="69"/>
    </row>
    <row r="133" spans="2:12" ht="12.75" customHeight="1" x14ac:dyDescent="0.25">
      <c r="B133"/>
      <c r="C133"/>
      <c r="D133"/>
      <c r="E133"/>
      <c r="F133"/>
      <c r="G133"/>
      <c r="I133"/>
      <c r="J133"/>
      <c r="K133" s="69"/>
      <c r="L133" s="69"/>
    </row>
    <row r="134" spans="2:12" ht="12.75" customHeight="1" x14ac:dyDescent="0.25">
      <c r="B134"/>
      <c r="C134"/>
      <c r="D134"/>
      <c r="E134"/>
      <c r="F134"/>
      <c r="G134"/>
      <c r="I134"/>
      <c r="J134"/>
      <c r="K134" s="69"/>
      <c r="L134" s="69"/>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8"/>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9"/>
      <c r="L143" s="69"/>
    </row>
    <row r="144" spans="2:12" ht="12.75" customHeight="1" x14ac:dyDescent="0.25">
      <c r="B144"/>
      <c r="C144"/>
      <c r="D144"/>
      <c r="E144"/>
      <c r="F144"/>
      <c r="G144"/>
      <c r="I144"/>
      <c r="J144"/>
      <c r="K144" s="69"/>
      <c r="L144" s="69"/>
    </row>
    <row r="145" spans="2:12" ht="12.75" customHeight="1" x14ac:dyDescent="0.25">
      <c r="B145"/>
      <c r="C145"/>
      <c r="D145"/>
      <c r="E145"/>
      <c r="F145"/>
      <c r="G145"/>
      <c r="I145"/>
      <c r="J145"/>
      <c r="K145" s="69"/>
      <c r="L145" s="69"/>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9"/>
      <c r="K149" s="69"/>
    </row>
    <row r="150" spans="2:12" ht="12.75" customHeight="1" x14ac:dyDescent="0.25">
      <c r="B150"/>
      <c r="C150" s="69"/>
      <c r="D150" s="69"/>
      <c r="E150"/>
      <c r="F150"/>
      <c r="G150"/>
      <c r="H150"/>
      <c r="I150"/>
      <c r="J150" s="69"/>
      <c r="K150" s="69"/>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9"/>
      <c r="D154" s="69"/>
      <c r="E154"/>
      <c r="G154"/>
      <c r="H154"/>
      <c r="I154"/>
      <c r="J154"/>
      <c r="K154"/>
    </row>
    <row r="155" spans="2:12" ht="12.75" customHeight="1" x14ac:dyDescent="0.25">
      <c r="B155"/>
      <c r="C155" s="69"/>
      <c r="D155" s="69"/>
      <c r="E155"/>
      <c r="G155"/>
      <c r="H155"/>
      <c r="I155"/>
      <c r="J155"/>
      <c r="K155"/>
    </row>
    <row r="156" spans="2:12" ht="12.75" customHeight="1" x14ac:dyDescent="0.25">
      <c r="B156"/>
      <c r="C156" s="69"/>
      <c r="D156" s="69"/>
      <c r="E156"/>
      <c r="G156"/>
    </row>
    <row r="157" spans="2:12" ht="12.75" customHeight="1" x14ac:dyDescent="0.25">
      <c r="B157"/>
      <c r="C157"/>
      <c r="D157"/>
      <c r="E157"/>
      <c r="G157"/>
    </row>
    <row r="158" spans="2:12" ht="12.75" customHeight="1" x14ac:dyDescent="0.25">
      <c r="B158"/>
      <c r="C158" s="69"/>
      <c r="D158" s="69"/>
      <c r="E158"/>
      <c r="G158"/>
    </row>
    <row r="159" spans="2:12" ht="12.75" customHeight="1" x14ac:dyDescent="0.25">
      <c r="B159"/>
      <c r="C159" s="69"/>
      <c r="D159" s="69"/>
      <c r="E159"/>
      <c r="G159"/>
    </row>
    <row r="160" spans="2:12" ht="12.75" customHeight="1" x14ac:dyDescent="0.25">
      <c r="B160"/>
      <c r="C160" s="69"/>
      <c r="D160" s="69"/>
      <c r="E160"/>
      <c r="G160"/>
    </row>
    <row r="161" spans="2:7" ht="12.75" customHeight="1" x14ac:dyDescent="0.25">
      <c r="B161"/>
      <c r="C161"/>
      <c r="D161"/>
      <c r="E161"/>
      <c r="G161"/>
    </row>
    <row r="162" spans="2:7" ht="12.75" customHeight="1" x14ac:dyDescent="0.25">
      <c r="B162"/>
      <c r="C162" s="69"/>
      <c r="D162" s="69"/>
      <c r="E162"/>
      <c r="G162"/>
    </row>
    <row r="163" spans="2:7" ht="12.75" customHeight="1" x14ac:dyDescent="0.25">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x14ac:dyDescent="0.25">
      <c r="A7" s="192" t="s">
        <v>61</v>
      </c>
      <c r="B7" s="19" t="s">
        <v>3</v>
      </c>
      <c r="C7" s="20">
        <v>311962</v>
      </c>
      <c r="D7" s="20">
        <v>320312</v>
      </c>
      <c r="E7" s="79">
        <v>289425.42199541361</v>
      </c>
      <c r="F7" s="22" t="s">
        <v>239</v>
      </c>
      <c r="G7" s="23">
        <v>-7.2241420444113089</v>
      </c>
      <c r="H7" s="24">
        <v>-9.6426540387454622</v>
      </c>
    </row>
    <row r="8" spans="1:8" x14ac:dyDescent="0.25">
      <c r="A8" s="193"/>
      <c r="B8" s="25" t="s">
        <v>240</v>
      </c>
      <c r="C8" s="26">
        <v>84640</v>
      </c>
      <c r="D8" s="26">
        <v>83111</v>
      </c>
      <c r="E8" s="26">
        <v>76206</v>
      </c>
      <c r="F8" s="27"/>
      <c r="G8" s="28">
        <v>-9.9645557655954633</v>
      </c>
      <c r="H8" s="29">
        <v>-8.308166187387954</v>
      </c>
    </row>
    <row r="9" spans="1:8" x14ac:dyDescent="0.25">
      <c r="A9" s="30" t="s">
        <v>62</v>
      </c>
      <c r="B9" s="31" t="s">
        <v>3</v>
      </c>
      <c r="C9" s="20">
        <v>101646.25</v>
      </c>
      <c r="D9" s="20">
        <v>95488</v>
      </c>
      <c r="E9" s="21">
        <v>76259.10603504967</v>
      </c>
      <c r="F9" s="22" t="s">
        <v>239</v>
      </c>
      <c r="G9" s="32">
        <v>-24.975976944501483</v>
      </c>
      <c r="H9" s="33">
        <v>-20.137497868790149</v>
      </c>
    </row>
    <row r="10" spans="1:8" x14ac:dyDescent="0.25">
      <c r="A10" s="34"/>
      <c r="B10" s="25" t="s">
        <v>240</v>
      </c>
      <c r="C10" s="26">
        <v>25317</v>
      </c>
      <c r="D10" s="26">
        <v>24279</v>
      </c>
      <c r="E10" s="26">
        <v>19256</v>
      </c>
      <c r="F10" s="27"/>
      <c r="G10" s="35">
        <v>-23.940435280641466</v>
      </c>
      <c r="H10" s="29">
        <v>-20.688660982742292</v>
      </c>
    </row>
    <row r="11" spans="1:8" x14ac:dyDescent="0.25">
      <c r="A11" s="30" t="s">
        <v>47</v>
      </c>
      <c r="B11" s="31" t="s">
        <v>3</v>
      </c>
      <c r="C11" s="20">
        <v>11526.5</v>
      </c>
      <c r="D11" s="20">
        <v>11450</v>
      </c>
      <c r="E11" s="21">
        <v>8902.8656814944534</v>
      </c>
      <c r="F11" s="22" t="s">
        <v>239</v>
      </c>
      <c r="G11" s="37">
        <v>-22.761760452050027</v>
      </c>
      <c r="H11" s="33">
        <v>-22.245714572100837</v>
      </c>
    </row>
    <row r="12" spans="1:8" x14ac:dyDescent="0.25">
      <c r="A12" s="34"/>
      <c r="B12" s="25" t="s">
        <v>240</v>
      </c>
      <c r="C12" s="26">
        <v>5292</v>
      </c>
      <c r="D12" s="26">
        <v>3636</v>
      </c>
      <c r="E12" s="26">
        <v>3151</v>
      </c>
      <c r="F12" s="27"/>
      <c r="G12" s="28">
        <v>-40.4572940287226</v>
      </c>
      <c r="H12" s="29">
        <v>-13.338833883388332</v>
      </c>
    </row>
    <row r="13" spans="1:8" x14ac:dyDescent="0.25">
      <c r="A13" s="30" t="s">
        <v>48</v>
      </c>
      <c r="B13" s="31" t="s">
        <v>3</v>
      </c>
      <c r="C13" s="20">
        <v>94852.25</v>
      </c>
      <c r="D13" s="20">
        <v>94408</v>
      </c>
      <c r="E13" s="21">
        <v>86729.78247538727</v>
      </c>
      <c r="F13" s="22" t="s">
        <v>239</v>
      </c>
      <c r="G13" s="23">
        <v>-8.5632839754594414</v>
      </c>
      <c r="H13" s="24">
        <v>-8.1330157662621048</v>
      </c>
    </row>
    <row r="14" spans="1:8" x14ac:dyDescent="0.25">
      <c r="A14" s="34"/>
      <c r="B14" s="25" t="s">
        <v>240</v>
      </c>
      <c r="C14" s="26">
        <v>25859</v>
      </c>
      <c r="D14" s="26">
        <v>26482</v>
      </c>
      <c r="E14" s="26">
        <v>24096</v>
      </c>
      <c r="F14" s="27"/>
      <c r="G14" s="38">
        <v>-6.8177423720948269</v>
      </c>
      <c r="H14" s="24">
        <v>-9.0098935125745783</v>
      </c>
    </row>
    <row r="15" spans="1:8" x14ac:dyDescent="0.25">
      <c r="A15" s="30" t="s">
        <v>49</v>
      </c>
      <c r="B15" s="31" t="s">
        <v>3</v>
      </c>
      <c r="C15" s="20">
        <v>76225.75</v>
      </c>
      <c r="D15" s="20">
        <v>80714</v>
      </c>
      <c r="E15" s="21">
        <v>78157.018839288139</v>
      </c>
      <c r="F15" s="22" t="s">
        <v>239</v>
      </c>
      <c r="G15" s="37">
        <v>2.5336173659008097</v>
      </c>
      <c r="H15" s="33">
        <v>-3.1679524750500008</v>
      </c>
    </row>
    <row r="16" spans="1:8" x14ac:dyDescent="0.25">
      <c r="A16" s="34"/>
      <c r="B16" s="25" t="s">
        <v>240</v>
      </c>
      <c r="C16" s="26">
        <v>19180</v>
      </c>
      <c r="D16" s="26">
        <v>20649</v>
      </c>
      <c r="E16" s="26">
        <v>19884</v>
      </c>
      <c r="F16" s="27"/>
      <c r="G16" s="28">
        <v>3.6704900938477607</v>
      </c>
      <c r="H16" s="29">
        <v>-3.7047798924887445</v>
      </c>
    </row>
    <row r="17" spans="1:9" x14ac:dyDescent="0.25">
      <c r="A17" s="30" t="s">
        <v>50</v>
      </c>
      <c r="B17" s="31" t="s">
        <v>3</v>
      </c>
      <c r="C17" s="20">
        <v>42717.25</v>
      </c>
      <c r="D17" s="20">
        <v>50788</v>
      </c>
      <c r="E17" s="21">
        <v>53100.219482455948</v>
      </c>
      <c r="F17" s="22" t="s">
        <v>239</v>
      </c>
      <c r="G17" s="37">
        <v>24.306268503838496</v>
      </c>
      <c r="H17" s="33">
        <v>4.5526885926910836</v>
      </c>
    </row>
    <row r="18" spans="1:9" ht="13.8" thickBot="1" x14ac:dyDescent="0.3">
      <c r="A18" s="56"/>
      <c r="B18" s="42" t="s">
        <v>240</v>
      </c>
      <c r="C18" s="43">
        <v>12125</v>
      </c>
      <c r="D18" s="43">
        <v>10758</v>
      </c>
      <c r="E18" s="43">
        <v>12287</v>
      </c>
      <c r="F18" s="44"/>
      <c r="G18" s="57">
        <v>1.3360824742268136</v>
      </c>
      <c r="H18" s="46">
        <v>14.212678936605315</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71</v>
      </c>
      <c r="B32" s="5"/>
      <c r="C32" s="5"/>
      <c r="D32" s="5"/>
      <c r="E32" s="5"/>
      <c r="F32" s="5"/>
      <c r="G32" s="5"/>
      <c r="H32" s="6"/>
    </row>
    <row r="33" spans="1:9" x14ac:dyDescent="0.25">
      <c r="A33" s="7"/>
      <c r="B33" s="8"/>
      <c r="C33" s="196" t="s">
        <v>16</v>
      </c>
      <c r="D33" s="190"/>
      <c r="E33" s="190"/>
      <c r="F33" s="197"/>
      <c r="G33" s="190" t="s">
        <v>1</v>
      </c>
      <c r="H33" s="191"/>
    </row>
    <row r="34" spans="1:9" x14ac:dyDescent="0.25">
      <c r="A34" s="12"/>
      <c r="B34" s="13"/>
      <c r="C34" s="14" t="s">
        <v>234</v>
      </c>
      <c r="D34" s="15" t="s">
        <v>235</v>
      </c>
      <c r="E34" s="15" t="s">
        <v>236</v>
      </c>
      <c r="F34" s="16"/>
      <c r="G34" s="17" t="s">
        <v>237</v>
      </c>
      <c r="H34" s="18" t="s">
        <v>238</v>
      </c>
    </row>
    <row r="35" spans="1:9" ht="12.75" customHeight="1" x14ac:dyDescent="0.25">
      <c r="A35" s="192" t="s">
        <v>61</v>
      </c>
      <c r="B35" s="19" t="s">
        <v>3</v>
      </c>
      <c r="C35" s="80">
        <v>2043.508105676</v>
      </c>
      <c r="D35" s="80">
        <v>2078.891997967</v>
      </c>
      <c r="E35" s="81">
        <v>1990.7503118337524</v>
      </c>
      <c r="F35" s="22" t="s">
        <v>239</v>
      </c>
      <c r="G35" s="23">
        <v>-2.5817266736407305</v>
      </c>
      <c r="H35" s="24">
        <v>-4.2398395981822716</v>
      </c>
    </row>
    <row r="36" spans="1:9" ht="12.75" customHeight="1" x14ac:dyDescent="0.25">
      <c r="A36" s="193"/>
      <c r="B36" s="25" t="s">
        <v>240</v>
      </c>
      <c r="C36" s="82">
        <v>601.816010076</v>
      </c>
      <c r="D36" s="82">
        <v>582.64189188099999</v>
      </c>
      <c r="E36" s="82">
        <v>567.07605057900003</v>
      </c>
      <c r="F36" s="27"/>
      <c r="G36" s="28">
        <v>-5.7725216536882868</v>
      </c>
      <c r="H36" s="29">
        <v>-2.6715966563521931</v>
      </c>
    </row>
    <row r="37" spans="1:9" x14ac:dyDescent="0.25">
      <c r="A37" s="30" t="s">
        <v>62</v>
      </c>
      <c r="B37" s="31" t="s">
        <v>3</v>
      </c>
      <c r="C37" s="80">
        <v>329.54042657700001</v>
      </c>
      <c r="D37" s="80">
        <v>319.845063987</v>
      </c>
      <c r="E37" s="83">
        <v>264.50026656812531</v>
      </c>
      <c r="F37" s="22" t="s">
        <v>239</v>
      </c>
      <c r="G37" s="32">
        <v>-19.73662554377907</v>
      </c>
      <c r="H37" s="33">
        <v>-17.303627177790105</v>
      </c>
    </row>
    <row r="38" spans="1:9" x14ac:dyDescent="0.25">
      <c r="A38" s="34"/>
      <c r="B38" s="25" t="s">
        <v>240</v>
      </c>
      <c r="C38" s="82">
        <v>96.349779596999994</v>
      </c>
      <c r="D38" s="82">
        <v>78.825740299000003</v>
      </c>
      <c r="E38" s="82">
        <v>68.787753946999999</v>
      </c>
      <c r="F38" s="27"/>
      <c r="G38" s="35">
        <v>-28.606215567158571</v>
      </c>
      <c r="H38" s="29">
        <v>-12.73440162302839</v>
      </c>
    </row>
    <row r="39" spans="1:9" x14ac:dyDescent="0.25">
      <c r="A39" s="30" t="s">
        <v>47</v>
      </c>
      <c r="B39" s="31" t="s">
        <v>3</v>
      </c>
      <c r="C39" s="80">
        <v>199.75558718400001</v>
      </c>
      <c r="D39" s="80">
        <v>202.57119352000001</v>
      </c>
      <c r="E39" s="83">
        <v>195.02538914597494</v>
      </c>
      <c r="F39" s="22" t="s">
        <v>239</v>
      </c>
      <c r="G39" s="37">
        <v>-2.3679928580260281</v>
      </c>
      <c r="H39" s="33">
        <v>-3.7250135337135504</v>
      </c>
    </row>
    <row r="40" spans="1:9" x14ac:dyDescent="0.25">
      <c r="A40" s="34"/>
      <c r="B40" s="25" t="s">
        <v>240</v>
      </c>
      <c r="C40" s="82">
        <v>81.860533305000004</v>
      </c>
      <c r="D40" s="82">
        <v>72.201114403999995</v>
      </c>
      <c r="E40" s="82">
        <v>72.666748241999997</v>
      </c>
      <c r="F40" s="27"/>
      <c r="G40" s="28">
        <v>-11.231034897788106</v>
      </c>
      <c r="H40" s="29">
        <v>0.64491225910248318</v>
      </c>
    </row>
    <row r="41" spans="1:9" x14ac:dyDescent="0.25">
      <c r="A41" s="30" t="s">
        <v>48</v>
      </c>
      <c r="B41" s="31" t="s">
        <v>3</v>
      </c>
      <c r="C41" s="80">
        <v>980.790994071</v>
      </c>
      <c r="D41" s="80">
        <v>965.91741902199999</v>
      </c>
      <c r="E41" s="83">
        <v>953.85896421529492</v>
      </c>
      <c r="F41" s="22" t="s">
        <v>239</v>
      </c>
      <c r="G41" s="23">
        <v>-2.7459499545277737</v>
      </c>
      <c r="H41" s="24">
        <v>-1.2483939692188528</v>
      </c>
    </row>
    <row r="42" spans="1:9" x14ac:dyDescent="0.25">
      <c r="A42" s="34"/>
      <c r="B42" s="25" t="s">
        <v>240</v>
      </c>
      <c r="C42" s="82">
        <v>261.12878130399997</v>
      </c>
      <c r="D42" s="82">
        <v>282.69746586600002</v>
      </c>
      <c r="E42" s="82">
        <v>270.22665442200002</v>
      </c>
      <c r="F42" s="27"/>
      <c r="G42" s="38">
        <v>3.4840560556243361</v>
      </c>
      <c r="H42" s="24">
        <v>-4.4113630116200682</v>
      </c>
    </row>
    <row r="43" spans="1:9" x14ac:dyDescent="0.25">
      <c r="A43" s="30" t="s">
        <v>49</v>
      </c>
      <c r="B43" s="31" t="s">
        <v>3</v>
      </c>
      <c r="C43" s="80">
        <v>411.24821371500002</v>
      </c>
      <c r="D43" s="80">
        <v>435.815231283</v>
      </c>
      <c r="E43" s="83">
        <v>438.44011794949796</v>
      </c>
      <c r="F43" s="22" t="s">
        <v>239</v>
      </c>
      <c r="G43" s="37">
        <v>6.6120419074555059</v>
      </c>
      <c r="H43" s="33">
        <v>0.60229346706644549</v>
      </c>
    </row>
    <row r="44" spans="1:9" x14ac:dyDescent="0.25">
      <c r="A44" s="34"/>
      <c r="B44" s="25" t="s">
        <v>240</v>
      </c>
      <c r="C44" s="82">
        <v>112.363866824</v>
      </c>
      <c r="D44" s="82">
        <v>114.41227773</v>
      </c>
      <c r="E44" s="82">
        <v>116.624008395</v>
      </c>
      <c r="F44" s="27"/>
      <c r="G44" s="28">
        <v>3.7913803533237598</v>
      </c>
      <c r="H44" s="29">
        <v>1.9331235326154825</v>
      </c>
    </row>
    <row r="45" spans="1:9" x14ac:dyDescent="0.25">
      <c r="A45" s="30" t="s">
        <v>50</v>
      </c>
      <c r="B45" s="31" t="s">
        <v>3</v>
      </c>
      <c r="C45" s="80">
        <v>122.172884129</v>
      </c>
      <c r="D45" s="80">
        <v>154.743090155</v>
      </c>
      <c r="E45" s="83">
        <v>147.42219872036148</v>
      </c>
      <c r="F45" s="22" t="s">
        <v>239</v>
      </c>
      <c r="G45" s="37">
        <v>20.666872826462225</v>
      </c>
      <c r="H45" s="33">
        <v>-4.7309973112889736</v>
      </c>
    </row>
    <row r="46" spans="1:9" ht="13.8" thickBot="1" x14ac:dyDescent="0.3">
      <c r="A46" s="56"/>
      <c r="B46" s="42" t="s">
        <v>240</v>
      </c>
      <c r="C46" s="86">
        <v>50.113049046</v>
      </c>
      <c r="D46" s="86">
        <v>34.505293582999997</v>
      </c>
      <c r="E46" s="86">
        <v>38.770885571999997</v>
      </c>
      <c r="F46" s="44"/>
      <c r="G46" s="57">
        <v>-22.633153819055693</v>
      </c>
      <c r="H46" s="46">
        <v>12.3621379390366</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G61" s="53"/>
      <c r="H61" s="195">
        <v>24</v>
      </c>
    </row>
    <row r="62" spans="1:9" ht="12.75" customHeight="1" x14ac:dyDescent="0.25">
      <c r="A62" s="54" t="s">
        <v>243</v>
      </c>
      <c r="G62" s="53"/>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x14ac:dyDescent="0.25">
      <c r="A7" s="192" t="s">
        <v>51</v>
      </c>
      <c r="B7" s="19" t="s">
        <v>3</v>
      </c>
      <c r="C7" s="20">
        <v>10018.849101247</v>
      </c>
      <c r="D7" s="20">
        <v>9835.3017456359994</v>
      </c>
      <c r="E7" s="79">
        <v>8938.7600776742111</v>
      </c>
      <c r="F7" s="22" t="s">
        <v>239</v>
      </c>
      <c r="G7" s="23">
        <v>-10.780569830504334</v>
      </c>
      <c r="H7" s="24">
        <v>-9.115548166680199</v>
      </c>
    </row>
    <row r="8" spans="1:8" x14ac:dyDescent="0.25">
      <c r="A8" s="193"/>
      <c r="B8" s="25" t="s">
        <v>240</v>
      </c>
      <c r="C8" s="26">
        <v>1281.4563000000001</v>
      </c>
      <c r="D8" s="26">
        <v>1164.462275312</v>
      </c>
      <c r="E8" s="26">
        <v>1085.2063591020001</v>
      </c>
      <c r="F8" s="27"/>
      <c r="G8" s="28">
        <v>-15.314602682744621</v>
      </c>
      <c r="H8" s="29">
        <v>-6.8062244600207862</v>
      </c>
    </row>
    <row r="9" spans="1:8" x14ac:dyDescent="0.25">
      <c r="A9" s="30" t="s">
        <v>12</v>
      </c>
      <c r="B9" s="31" t="s">
        <v>3</v>
      </c>
      <c r="C9" s="20">
        <v>236.87614895999999</v>
      </c>
      <c r="D9" s="20">
        <v>251.97450000000001</v>
      </c>
      <c r="E9" s="21">
        <v>288.06996182475626</v>
      </c>
      <c r="F9" s="22" t="s">
        <v>239</v>
      </c>
      <c r="G9" s="32">
        <v>21.612058913285153</v>
      </c>
      <c r="H9" s="33">
        <v>14.325045520382517</v>
      </c>
    </row>
    <row r="10" spans="1:8" x14ac:dyDescent="0.25">
      <c r="A10" s="34"/>
      <c r="B10" s="25" t="s">
        <v>240</v>
      </c>
      <c r="C10" s="26">
        <v>31.341999999999999</v>
      </c>
      <c r="D10" s="26">
        <v>15.21903724</v>
      </c>
      <c r="E10" s="26">
        <v>21.248875000000002</v>
      </c>
      <c r="F10" s="27"/>
      <c r="G10" s="35">
        <v>-32.203193797460273</v>
      </c>
      <c r="H10" s="29">
        <v>39.620362739844381</v>
      </c>
    </row>
    <row r="11" spans="1:8" x14ac:dyDescent="0.25">
      <c r="A11" s="30" t="s">
        <v>18</v>
      </c>
      <c r="B11" s="31" t="s">
        <v>3</v>
      </c>
      <c r="C11" s="20">
        <v>447.35045958400002</v>
      </c>
      <c r="D11" s="20">
        <v>273.38979999999998</v>
      </c>
      <c r="E11" s="21">
        <v>209.53725046953974</v>
      </c>
      <c r="F11" s="22" t="s">
        <v>239</v>
      </c>
      <c r="G11" s="37">
        <v>-53.16038108815345</v>
      </c>
      <c r="H11" s="33">
        <v>-23.355863872924388</v>
      </c>
    </row>
    <row r="12" spans="1:8" x14ac:dyDescent="0.25">
      <c r="A12" s="34"/>
      <c r="B12" s="25" t="s">
        <v>240</v>
      </c>
      <c r="C12" s="26">
        <v>27.136800000000001</v>
      </c>
      <c r="D12" s="26">
        <v>41.087614895999998</v>
      </c>
      <c r="E12" s="26">
        <v>21.099550000000001</v>
      </c>
      <c r="F12" s="27"/>
      <c r="G12" s="28">
        <v>-22.247464697385098</v>
      </c>
      <c r="H12" s="29">
        <v>-48.647420753415147</v>
      </c>
    </row>
    <row r="13" spans="1:8" x14ac:dyDescent="0.25">
      <c r="A13" s="30" t="s">
        <v>63</v>
      </c>
      <c r="B13" s="31" t="s">
        <v>3</v>
      </c>
      <c r="C13" s="20">
        <v>1366.2855586000001</v>
      </c>
      <c r="D13" s="20">
        <v>1360.6543750000001</v>
      </c>
      <c r="E13" s="21">
        <v>1076.411239054831</v>
      </c>
      <c r="F13" s="22" t="s">
        <v>239</v>
      </c>
      <c r="G13" s="23">
        <v>-21.216232413537057</v>
      </c>
      <c r="H13" s="24">
        <v>-20.890179105562297</v>
      </c>
    </row>
    <row r="14" spans="1:8" x14ac:dyDescent="0.25">
      <c r="A14" s="34"/>
      <c r="B14" s="25" t="s">
        <v>240</v>
      </c>
      <c r="C14" s="26">
        <v>130.2825</v>
      </c>
      <c r="D14" s="26">
        <v>167.82138964999999</v>
      </c>
      <c r="E14" s="26">
        <v>120.93328124999999</v>
      </c>
      <c r="F14" s="27"/>
      <c r="G14" s="38">
        <v>-7.1761124863277956</v>
      </c>
      <c r="H14" s="24">
        <v>-27.939292183068858</v>
      </c>
    </row>
    <row r="15" spans="1:8" x14ac:dyDescent="0.25">
      <c r="A15" s="30" t="s">
        <v>52</v>
      </c>
      <c r="B15" s="31" t="s">
        <v>3</v>
      </c>
      <c r="C15" s="20">
        <v>4753.3326067999997</v>
      </c>
      <c r="D15" s="20">
        <v>4984.05375</v>
      </c>
      <c r="E15" s="21">
        <v>4672.1081015329955</v>
      </c>
      <c r="F15" s="22" t="s">
        <v>239</v>
      </c>
      <c r="G15" s="37">
        <v>-1.7087906945709221</v>
      </c>
      <c r="H15" s="33">
        <v>-6.2588740835109178</v>
      </c>
    </row>
    <row r="16" spans="1:8" x14ac:dyDescent="0.25">
      <c r="A16" s="34"/>
      <c r="B16" s="25" t="s">
        <v>240</v>
      </c>
      <c r="C16" s="26">
        <v>644.98500000000001</v>
      </c>
      <c r="D16" s="26">
        <v>567.83315170000003</v>
      </c>
      <c r="E16" s="26">
        <v>562.35531249999997</v>
      </c>
      <c r="F16" s="27"/>
      <c r="G16" s="28">
        <v>-12.811102196175113</v>
      </c>
      <c r="H16" s="29">
        <v>-0.96469168515439208</v>
      </c>
    </row>
    <row r="17" spans="1:9" x14ac:dyDescent="0.25">
      <c r="A17" s="30" t="s">
        <v>50</v>
      </c>
      <c r="B17" s="31" t="s">
        <v>3</v>
      </c>
      <c r="C17" s="20">
        <v>3921.3807447999998</v>
      </c>
      <c r="D17" s="20">
        <v>3582.8724999999999</v>
      </c>
      <c r="E17" s="21">
        <v>3305.4776061834905</v>
      </c>
      <c r="F17" s="22" t="s">
        <v>239</v>
      </c>
      <c r="G17" s="37">
        <v>-15.706282523910389</v>
      </c>
      <c r="H17" s="33">
        <v>-7.7422485398659688</v>
      </c>
    </row>
    <row r="18" spans="1:9" ht="13.8" thickBot="1" x14ac:dyDescent="0.3">
      <c r="A18" s="56"/>
      <c r="B18" s="42" t="s">
        <v>240</v>
      </c>
      <c r="C18" s="43">
        <v>490.71</v>
      </c>
      <c r="D18" s="43">
        <v>419.0951862</v>
      </c>
      <c r="E18" s="43">
        <v>395.24437499999999</v>
      </c>
      <c r="F18" s="44"/>
      <c r="G18" s="57">
        <v>-19.454591306474285</v>
      </c>
      <c r="H18" s="46">
        <v>-5.6910248519576072</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70</v>
      </c>
      <c r="B32" s="5"/>
      <c r="C32" s="5"/>
      <c r="D32" s="5"/>
      <c r="E32" s="5"/>
      <c r="F32" s="5"/>
      <c r="G32" s="5"/>
      <c r="H32" s="6"/>
    </row>
    <row r="33" spans="1:9" x14ac:dyDescent="0.25">
      <c r="A33" s="7"/>
      <c r="B33" s="8"/>
      <c r="C33" s="196" t="s">
        <v>16</v>
      </c>
      <c r="D33" s="190"/>
      <c r="E33" s="190"/>
      <c r="F33" s="197"/>
      <c r="G33" s="190" t="s">
        <v>1</v>
      </c>
      <c r="H33" s="191"/>
    </row>
    <row r="34" spans="1:9" x14ac:dyDescent="0.25">
      <c r="A34" s="12"/>
      <c r="B34" s="13"/>
      <c r="C34" s="14" t="s">
        <v>234</v>
      </c>
      <c r="D34" s="15" t="s">
        <v>235</v>
      </c>
      <c r="E34" s="15" t="s">
        <v>236</v>
      </c>
      <c r="F34" s="16"/>
      <c r="G34" s="17" t="s">
        <v>237</v>
      </c>
      <c r="H34" s="18" t="s">
        <v>238</v>
      </c>
    </row>
    <row r="35" spans="1:9" ht="12.75" customHeight="1" x14ac:dyDescent="0.25">
      <c r="A35" s="192" t="s">
        <v>51</v>
      </c>
      <c r="B35" s="19" t="s">
        <v>3</v>
      </c>
      <c r="C35" s="80">
        <v>453.98179332199999</v>
      </c>
      <c r="D35" s="80">
        <v>468.76565664700001</v>
      </c>
      <c r="E35" s="81">
        <v>424.16589360975229</v>
      </c>
      <c r="F35" s="22" t="s">
        <v>239</v>
      </c>
      <c r="G35" s="23">
        <v>-6.5676421721828575</v>
      </c>
      <c r="H35" s="24">
        <v>-9.5142983289906766</v>
      </c>
    </row>
    <row r="36" spans="1:9" ht="12.75" customHeight="1" x14ac:dyDescent="0.25">
      <c r="A36" s="193"/>
      <c r="B36" s="25" t="s">
        <v>240</v>
      </c>
      <c r="C36" s="82">
        <v>61.955985124999998</v>
      </c>
      <c r="D36" s="82">
        <v>55.113869166999997</v>
      </c>
      <c r="E36" s="82">
        <v>52.283765475999999</v>
      </c>
      <c r="F36" s="27"/>
      <c r="G36" s="28">
        <v>-15.611437102461849</v>
      </c>
      <c r="H36" s="29">
        <v>-5.1350118105925873</v>
      </c>
    </row>
    <row r="37" spans="1:9" x14ac:dyDescent="0.25">
      <c r="A37" s="30" t="s">
        <v>12</v>
      </c>
      <c r="B37" s="31" t="s">
        <v>3</v>
      </c>
      <c r="C37" s="80">
        <v>2.505784298</v>
      </c>
      <c r="D37" s="80">
        <v>2.9888742339999999</v>
      </c>
      <c r="E37" s="83">
        <v>10.249581124671227</v>
      </c>
      <c r="F37" s="22" t="s">
        <v>239</v>
      </c>
      <c r="G37" s="32">
        <v>309.03684857678951</v>
      </c>
      <c r="H37" s="33">
        <v>242.92446995851844</v>
      </c>
    </row>
    <row r="38" spans="1:9" x14ac:dyDescent="0.25">
      <c r="A38" s="34"/>
      <c r="B38" s="25" t="s">
        <v>240</v>
      </c>
      <c r="C38" s="82">
        <v>0.247278625</v>
      </c>
      <c r="D38" s="82">
        <v>0.38360073700000002</v>
      </c>
      <c r="E38" s="82">
        <v>1.1956721690000001</v>
      </c>
      <c r="F38" s="27"/>
      <c r="G38" s="35">
        <v>383.53235909492787</v>
      </c>
      <c r="H38" s="29">
        <v>211.69704686985523</v>
      </c>
    </row>
    <row r="39" spans="1:9" x14ac:dyDescent="0.25">
      <c r="A39" s="30" t="s">
        <v>18</v>
      </c>
      <c r="B39" s="31" t="s">
        <v>3</v>
      </c>
      <c r="C39" s="80">
        <v>29.545403823000001</v>
      </c>
      <c r="D39" s="80">
        <v>31.574270387999999</v>
      </c>
      <c r="E39" s="83">
        <v>22.138450297841512</v>
      </c>
      <c r="F39" s="22" t="s">
        <v>239</v>
      </c>
      <c r="G39" s="37">
        <v>-25.069731893095508</v>
      </c>
      <c r="H39" s="33">
        <v>-29.88452298091623</v>
      </c>
    </row>
    <row r="40" spans="1:9" x14ac:dyDescent="0.25">
      <c r="A40" s="34"/>
      <c r="B40" s="25" t="s">
        <v>240</v>
      </c>
      <c r="C40" s="82">
        <v>4.7561650809999998</v>
      </c>
      <c r="D40" s="82">
        <v>3.0860237920000002</v>
      </c>
      <c r="E40" s="82">
        <v>2.4898186199999999</v>
      </c>
      <c r="F40" s="27"/>
      <c r="G40" s="28">
        <v>-47.650710654548881</v>
      </c>
      <c r="H40" s="29">
        <v>-19.319526101696368</v>
      </c>
    </row>
    <row r="41" spans="1:9" x14ac:dyDescent="0.25">
      <c r="A41" s="30" t="s">
        <v>63</v>
      </c>
      <c r="B41" s="31" t="s">
        <v>3</v>
      </c>
      <c r="C41" s="80">
        <v>60.209540357999998</v>
      </c>
      <c r="D41" s="80">
        <v>63.538101099999999</v>
      </c>
      <c r="E41" s="83">
        <v>50.201359418875121</v>
      </c>
      <c r="F41" s="22" t="s">
        <v>239</v>
      </c>
      <c r="G41" s="23">
        <v>-16.622251024700105</v>
      </c>
      <c r="H41" s="24">
        <v>-20.990148352300821</v>
      </c>
    </row>
    <row r="42" spans="1:9" x14ac:dyDescent="0.25">
      <c r="A42" s="34"/>
      <c r="B42" s="25" t="s">
        <v>240</v>
      </c>
      <c r="C42" s="82">
        <v>5.2986418970000004</v>
      </c>
      <c r="D42" s="82">
        <v>8.4203174619999999</v>
      </c>
      <c r="E42" s="82">
        <v>5.6928788140000002</v>
      </c>
      <c r="F42" s="27"/>
      <c r="G42" s="38">
        <v>7.4403389521984877</v>
      </c>
      <c r="H42" s="24">
        <v>-32.391161738362499</v>
      </c>
    </row>
    <row r="43" spans="1:9" x14ac:dyDescent="0.25">
      <c r="A43" s="30" t="s">
        <v>52</v>
      </c>
      <c r="B43" s="31" t="s">
        <v>3</v>
      </c>
      <c r="C43" s="80">
        <v>222.122603161</v>
      </c>
      <c r="D43" s="80">
        <v>234.64305984500001</v>
      </c>
      <c r="E43" s="83">
        <v>235.2036125425256</v>
      </c>
      <c r="F43" s="22" t="s">
        <v>239</v>
      </c>
      <c r="G43" s="37">
        <v>5.8890942188554192</v>
      </c>
      <c r="H43" s="33">
        <v>0.23889592042307584</v>
      </c>
    </row>
    <row r="44" spans="1:9" x14ac:dyDescent="0.25">
      <c r="A44" s="34"/>
      <c r="B44" s="25" t="s">
        <v>240</v>
      </c>
      <c r="C44" s="82">
        <v>30.306098144</v>
      </c>
      <c r="D44" s="82">
        <v>26.759829026999999</v>
      </c>
      <c r="E44" s="82">
        <v>28.376227649</v>
      </c>
      <c r="F44" s="27"/>
      <c r="G44" s="28">
        <v>-6.3679279524212689</v>
      </c>
      <c r="H44" s="29">
        <v>6.0403921877419293</v>
      </c>
    </row>
    <row r="45" spans="1:9" x14ac:dyDescent="0.25">
      <c r="A45" s="30" t="s">
        <v>50</v>
      </c>
      <c r="B45" s="31" t="s">
        <v>3</v>
      </c>
      <c r="C45" s="80">
        <v>139.59846168199999</v>
      </c>
      <c r="D45" s="80">
        <v>136.02135107999999</v>
      </c>
      <c r="E45" s="83">
        <v>111.69362135975663</v>
      </c>
      <c r="F45" s="22" t="s">
        <v>239</v>
      </c>
      <c r="G45" s="37">
        <v>-19.989360904140568</v>
      </c>
      <c r="H45" s="33">
        <v>-17.885228699085019</v>
      </c>
    </row>
    <row r="46" spans="1:9" ht="13.8" thickBot="1" x14ac:dyDescent="0.3">
      <c r="A46" s="56"/>
      <c r="B46" s="42" t="s">
        <v>240</v>
      </c>
      <c r="C46" s="86">
        <v>21.347801378</v>
      </c>
      <c r="D46" s="86">
        <v>16.464098150000002</v>
      </c>
      <c r="E46" s="86">
        <v>14.529168222999999</v>
      </c>
      <c r="F46" s="44"/>
      <c r="G46" s="57">
        <v>-31.940681076539107</v>
      </c>
      <c r="H46" s="46">
        <v>-11.752419776481972</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H61" s="187">
        <v>25</v>
      </c>
    </row>
    <row r="62" spans="1:9" ht="12.75" customHeight="1" x14ac:dyDescent="0.25">
      <c r="A62" s="54" t="s">
        <v>243</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157</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ht="12.75" customHeight="1" x14ac:dyDescent="0.25">
      <c r="A7" s="192" t="s">
        <v>64</v>
      </c>
      <c r="B7" s="19" t="s">
        <v>3</v>
      </c>
      <c r="C7" s="20">
        <v>8825.3934933599994</v>
      </c>
      <c r="D7" s="20">
        <v>9480.0519999999997</v>
      </c>
      <c r="E7" s="79">
        <v>8783.0610209918977</v>
      </c>
      <c r="F7" s="22" t="s">
        <v>239</v>
      </c>
      <c r="G7" s="23">
        <v>-0.47966668455011074</v>
      </c>
      <c r="H7" s="24">
        <v>-7.3521851885211476</v>
      </c>
    </row>
    <row r="8" spans="1:8" ht="12.75" customHeight="1" x14ac:dyDescent="0.25">
      <c r="A8" s="193"/>
      <c r="B8" s="25" t="s">
        <v>240</v>
      </c>
      <c r="C8" s="26">
        <v>3075.12</v>
      </c>
      <c r="D8" s="26">
        <v>2548.8293733400001</v>
      </c>
      <c r="E8" s="26">
        <v>2556.018</v>
      </c>
      <c r="F8" s="27"/>
      <c r="G8" s="28">
        <v>-16.880707094357291</v>
      </c>
      <c r="H8" s="29">
        <v>0.28203640209072489</v>
      </c>
    </row>
    <row r="9" spans="1:8" x14ac:dyDescent="0.25">
      <c r="A9" s="30" t="s">
        <v>53</v>
      </c>
      <c r="B9" s="31" t="s">
        <v>3</v>
      </c>
      <c r="C9" s="20">
        <v>2.1039349340000002</v>
      </c>
      <c r="D9" s="20">
        <v>3.12052</v>
      </c>
      <c r="E9" s="21">
        <v>677.81024987414628</v>
      </c>
      <c r="F9" s="22" t="s">
        <v>239</v>
      </c>
      <c r="G9" s="32">
        <v>32116.312345054022</v>
      </c>
      <c r="H9" s="33">
        <v>21621.06731807988</v>
      </c>
    </row>
    <row r="10" spans="1:8" x14ac:dyDescent="0.25">
      <c r="A10" s="34"/>
      <c r="B10" s="25" t="s">
        <v>240</v>
      </c>
      <c r="C10" s="26">
        <v>1.1999999999999999E-3</v>
      </c>
      <c r="D10" s="26">
        <v>2.8293700000000001E-2</v>
      </c>
      <c r="E10" s="26">
        <v>1.0301800000000001</v>
      </c>
      <c r="F10" s="27"/>
      <c r="G10" s="35">
        <v>85748.333333333343</v>
      </c>
      <c r="H10" s="29">
        <v>3541.0225597924627</v>
      </c>
    </row>
    <row r="11" spans="1:8" x14ac:dyDescent="0.25">
      <c r="A11" s="30" t="s">
        <v>54</v>
      </c>
      <c r="B11" s="31" t="s">
        <v>3</v>
      </c>
      <c r="C11" s="20">
        <v>697.51967466799999</v>
      </c>
      <c r="D11" s="20">
        <v>781.60260000000005</v>
      </c>
      <c r="E11" s="21">
        <v>711.70214438123071</v>
      </c>
      <c r="F11" s="22" t="s">
        <v>239</v>
      </c>
      <c r="G11" s="37">
        <v>2.033271637818828</v>
      </c>
      <c r="H11" s="33">
        <v>-8.9432219927069525</v>
      </c>
    </row>
    <row r="12" spans="1:8" x14ac:dyDescent="0.25">
      <c r="A12" s="34"/>
      <c r="B12" s="25" t="s">
        <v>240</v>
      </c>
      <c r="C12" s="26">
        <v>228.006</v>
      </c>
      <c r="D12" s="26">
        <v>157.141468667</v>
      </c>
      <c r="E12" s="26">
        <v>164.15090000000001</v>
      </c>
      <c r="F12" s="27"/>
      <c r="G12" s="28">
        <v>-28.005885810022534</v>
      </c>
      <c r="H12" s="29">
        <v>4.4605866245616994</v>
      </c>
    </row>
    <row r="13" spans="1:8" x14ac:dyDescent="0.25">
      <c r="A13" s="30" t="s">
        <v>66</v>
      </c>
      <c r="B13" s="31" t="s">
        <v>3</v>
      </c>
      <c r="C13" s="20">
        <v>108.207869867</v>
      </c>
      <c r="D13" s="20">
        <v>370.24104</v>
      </c>
      <c r="E13" s="21">
        <v>174.65503616967399</v>
      </c>
      <c r="F13" s="22" t="s">
        <v>239</v>
      </c>
      <c r="G13" s="23">
        <v>61.406962713844422</v>
      </c>
      <c r="H13" s="24">
        <v>-52.826667683929905</v>
      </c>
    </row>
    <row r="14" spans="1:8" x14ac:dyDescent="0.25">
      <c r="A14" s="34"/>
      <c r="B14" s="25" t="s">
        <v>240</v>
      </c>
      <c r="C14" s="26">
        <v>17.002400000000002</v>
      </c>
      <c r="D14" s="26">
        <v>18.056587467</v>
      </c>
      <c r="E14" s="26">
        <v>11.060359999999999</v>
      </c>
      <c r="F14" s="27"/>
      <c r="G14" s="38">
        <v>-34.948242601044569</v>
      </c>
      <c r="H14" s="24">
        <v>-38.746122321209484</v>
      </c>
    </row>
    <row r="15" spans="1:8" x14ac:dyDescent="0.25">
      <c r="A15" s="30" t="s">
        <v>55</v>
      </c>
      <c r="B15" s="31" t="s">
        <v>3</v>
      </c>
      <c r="C15" s="20">
        <v>6271.3147946879999</v>
      </c>
      <c r="D15" s="20">
        <v>6849.6415999999999</v>
      </c>
      <c r="E15" s="21">
        <v>6753.837493527154</v>
      </c>
      <c r="F15" s="22" t="s">
        <v>239</v>
      </c>
      <c r="G15" s="37">
        <v>7.6941233957489601</v>
      </c>
      <c r="H15" s="33">
        <v>-1.3986732747133317</v>
      </c>
    </row>
    <row r="16" spans="1:8" x14ac:dyDescent="0.25">
      <c r="A16" s="34"/>
      <c r="B16" s="25" t="s">
        <v>240</v>
      </c>
      <c r="C16" s="26">
        <v>1819.096</v>
      </c>
      <c r="D16" s="26">
        <v>1846.263498672</v>
      </c>
      <c r="E16" s="26">
        <v>1864.4143999999999</v>
      </c>
      <c r="F16" s="27"/>
      <c r="G16" s="28">
        <v>2.4912593947763071</v>
      </c>
      <c r="H16" s="29">
        <v>0.98311542968031063</v>
      </c>
    </row>
    <row r="17" spans="1:9" x14ac:dyDescent="0.25">
      <c r="A17" s="30" t="s">
        <v>67</v>
      </c>
      <c r="B17" s="31" t="s">
        <v>3</v>
      </c>
      <c r="C17" s="20">
        <v>424.51967466799999</v>
      </c>
      <c r="D17" s="20">
        <v>355.6026</v>
      </c>
      <c r="E17" s="21">
        <v>208.12538048028236</v>
      </c>
      <c r="F17" s="22" t="s">
        <v>239</v>
      </c>
      <c r="G17" s="37">
        <v>-50.973914072875665</v>
      </c>
      <c r="H17" s="33">
        <v>-41.472480662322951</v>
      </c>
    </row>
    <row r="18" spans="1:9" x14ac:dyDescent="0.25">
      <c r="A18" s="30"/>
      <c r="B18" s="25" t="s">
        <v>240</v>
      </c>
      <c r="C18" s="26">
        <v>674.00599999999997</v>
      </c>
      <c r="D18" s="26">
        <v>131.141468667</v>
      </c>
      <c r="E18" s="26">
        <v>103.15089999999999</v>
      </c>
      <c r="F18" s="27"/>
      <c r="G18" s="28">
        <v>-84.69584840491035</v>
      </c>
      <c r="H18" s="29">
        <v>-21.343796856564751</v>
      </c>
    </row>
    <row r="19" spans="1:9" x14ac:dyDescent="0.25">
      <c r="A19" s="39" t="s">
        <v>56</v>
      </c>
      <c r="B19" s="31" t="s">
        <v>3</v>
      </c>
      <c r="C19" s="20">
        <v>14.103934934</v>
      </c>
      <c r="D19" s="20">
        <v>8.1205200000000008</v>
      </c>
      <c r="E19" s="21">
        <v>3.9600699065718938</v>
      </c>
      <c r="F19" s="22" t="s">
        <v>239</v>
      </c>
      <c r="G19" s="23">
        <v>-71.922233581598192</v>
      </c>
      <c r="H19" s="24">
        <v>-51.233789134539492</v>
      </c>
    </row>
    <row r="20" spans="1:9" x14ac:dyDescent="0.25">
      <c r="A20" s="34"/>
      <c r="B20" s="25" t="s">
        <v>240</v>
      </c>
      <c r="C20" s="26">
        <v>4.0011999999999999</v>
      </c>
      <c r="D20" s="26">
        <v>2.0282937329999999</v>
      </c>
      <c r="E20" s="26">
        <v>1.0301800000000001</v>
      </c>
      <c r="F20" s="27"/>
      <c r="G20" s="38">
        <v>-74.253224032790158</v>
      </c>
      <c r="H20" s="24">
        <v>-49.209526054380405</v>
      </c>
    </row>
    <row r="21" spans="1:9" x14ac:dyDescent="0.25">
      <c r="A21" s="39" t="s">
        <v>68</v>
      </c>
      <c r="B21" s="31" t="s">
        <v>3</v>
      </c>
      <c r="C21" s="20">
        <v>82.103934933999994</v>
      </c>
      <c r="D21" s="20">
        <v>103.12052</v>
      </c>
      <c r="E21" s="21">
        <v>34.630377979591437</v>
      </c>
      <c r="F21" s="22" t="s">
        <v>239</v>
      </c>
      <c r="G21" s="37">
        <v>-57.821293209114295</v>
      </c>
      <c r="H21" s="33">
        <v>-66.417568511493698</v>
      </c>
    </row>
    <row r="22" spans="1:9" x14ac:dyDescent="0.25">
      <c r="A22" s="34"/>
      <c r="B22" s="25" t="s">
        <v>240</v>
      </c>
      <c r="C22" s="26">
        <v>11.001200000000001</v>
      </c>
      <c r="D22" s="26">
        <v>51.028293732999998</v>
      </c>
      <c r="E22" s="26">
        <v>9.0301799999999997</v>
      </c>
      <c r="F22" s="27"/>
      <c r="G22" s="28">
        <v>-17.916409119005209</v>
      </c>
      <c r="H22" s="29">
        <v>-82.30358230818095</v>
      </c>
    </row>
    <row r="23" spans="1:9" x14ac:dyDescent="0.25">
      <c r="A23" s="30" t="s">
        <v>69</v>
      </c>
      <c r="B23" s="31" t="s">
        <v>3</v>
      </c>
      <c r="C23" s="20">
        <v>1299.5196746680001</v>
      </c>
      <c r="D23" s="20">
        <v>1266.6025999999999</v>
      </c>
      <c r="E23" s="21">
        <v>1542.2067305365852</v>
      </c>
      <c r="F23" s="22" t="s">
        <v>239</v>
      </c>
      <c r="G23" s="23">
        <v>18.67513517489347</v>
      </c>
      <c r="H23" s="24">
        <v>21.759321395407312</v>
      </c>
    </row>
    <row r="24" spans="1:9" ht="13.8" thickBot="1" x14ac:dyDescent="0.3">
      <c r="A24" s="56"/>
      <c r="B24" s="42" t="s">
        <v>240</v>
      </c>
      <c r="C24" s="43">
        <v>328.00599999999997</v>
      </c>
      <c r="D24" s="43">
        <v>346.14146866700003</v>
      </c>
      <c r="E24" s="43">
        <v>410.15089999999998</v>
      </c>
      <c r="F24" s="44"/>
      <c r="G24" s="57">
        <v>25.043718712462578</v>
      </c>
      <c r="H24" s="46">
        <v>18.492274727874118</v>
      </c>
    </row>
    <row r="25" spans="1:9" x14ac:dyDescent="0.25">
      <c r="A25" s="58"/>
      <c r="B25" s="58"/>
      <c r="C25" s="64"/>
      <c r="D25" s="64"/>
      <c r="E25" s="21"/>
      <c r="F25" s="59"/>
      <c r="G25" s="38"/>
      <c r="H25" s="60"/>
      <c r="I25" s="61"/>
    </row>
    <row r="26" spans="1:9" x14ac:dyDescent="0.25">
      <c r="A26" s="58"/>
      <c r="B26" s="58"/>
      <c r="C26" s="64"/>
      <c r="D26" s="64"/>
      <c r="E26" s="21"/>
      <c r="F26" s="59"/>
      <c r="G26" s="38"/>
      <c r="H26" s="60"/>
      <c r="I26" s="61"/>
    </row>
    <row r="27" spans="1:9" x14ac:dyDescent="0.25">
      <c r="A27" s="58"/>
      <c r="B27" s="58"/>
      <c r="C27" s="64"/>
      <c r="D27" s="64"/>
      <c r="E27" s="21"/>
      <c r="F27" s="59"/>
      <c r="G27" s="38"/>
      <c r="H27" s="60"/>
      <c r="I27" s="61"/>
    </row>
    <row r="28" spans="1:9" x14ac:dyDescent="0.25">
      <c r="A28" s="58"/>
      <c r="B28" s="58"/>
      <c r="C28" s="64"/>
      <c r="D28" s="64"/>
      <c r="E28" s="21"/>
      <c r="F28" s="59"/>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65</v>
      </c>
      <c r="B32" s="5"/>
      <c r="C32" s="5"/>
      <c r="D32" s="5"/>
      <c r="E32" s="5"/>
      <c r="F32" s="5"/>
      <c r="G32" s="5"/>
      <c r="H32" s="6"/>
    </row>
    <row r="33" spans="1:8" x14ac:dyDescent="0.25">
      <c r="A33" s="7"/>
      <c r="B33" s="8"/>
      <c r="C33" s="196" t="s">
        <v>16</v>
      </c>
      <c r="D33" s="190"/>
      <c r="E33" s="190"/>
      <c r="F33" s="197"/>
      <c r="G33" s="190" t="s">
        <v>1</v>
      </c>
      <c r="H33" s="191"/>
    </row>
    <row r="34" spans="1:8" x14ac:dyDescent="0.25">
      <c r="A34" s="12"/>
      <c r="B34" s="13"/>
      <c r="C34" s="14" t="s">
        <v>234</v>
      </c>
      <c r="D34" s="15" t="s">
        <v>235</v>
      </c>
      <c r="E34" s="15" t="s">
        <v>236</v>
      </c>
      <c r="F34" s="16"/>
      <c r="G34" s="17" t="s">
        <v>237</v>
      </c>
      <c r="H34" s="18" t="s">
        <v>238</v>
      </c>
    </row>
    <row r="35" spans="1:8" ht="12.75" customHeight="1" x14ac:dyDescent="0.25">
      <c r="A35" s="192" t="s">
        <v>64</v>
      </c>
      <c r="B35" s="19" t="s">
        <v>3</v>
      </c>
      <c r="C35" s="80">
        <v>1026.4393155570001</v>
      </c>
      <c r="D35" s="80">
        <v>963.64843128899997</v>
      </c>
      <c r="E35" s="81">
        <v>870.85879771221585</v>
      </c>
      <c r="F35" s="22" t="s">
        <v>239</v>
      </c>
      <c r="G35" s="23">
        <v>-15.157303065730488</v>
      </c>
      <c r="H35" s="24">
        <v>-9.6289923341302313</v>
      </c>
    </row>
    <row r="36" spans="1:8" ht="12.75" customHeight="1" x14ac:dyDescent="0.25">
      <c r="A36" s="193"/>
      <c r="B36" s="25" t="s">
        <v>240</v>
      </c>
      <c r="C36" s="82">
        <v>348.15230697099997</v>
      </c>
      <c r="D36" s="82">
        <v>234.47679721399999</v>
      </c>
      <c r="E36" s="82">
        <v>233.93808828600001</v>
      </c>
      <c r="F36" s="27"/>
      <c r="G36" s="28">
        <v>-32.80581986622127</v>
      </c>
      <c r="H36" s="29">
        <v>-0.22974935447804512</v>
      </c>
    </row>
    <row r="37" spans="1:8" x14ac:dyDescent="0.25">
      <c r="A37" s="30" t="s">
        <v>53</v>
      </c>
      <c r="B37" s="31" t="s">
        <v>3</v>
      </c>
      <c r="C37" s="80">
        <v>0.16332212600000001</v>
      </c>
      <c r="D37" s="80">
        <v>0.22367484400000001</v>
      </c>
      <c r="E37" s="83">
        <v>0.19113255080913974</v>
      </c>
      <c r="F37" s="22" t="s">
        <v>239</v>
      </c>
      <c r="G37" s="32">
        <v>17.027959095474742</v>
      </c>
      <c r="H37" s="33">
        <v>-14.548928528976774</v>
      </c>
    </row>
    <row r="38" spans="1:8" x14ac:dyDescent="0.25">
      <c r="A38" s="34"/>
      <c r="B38" s="25" t="s">
        <v>240</v>
      </c>
      <c r="C38" s="82">
        <v>4.9213600000000003E-2</v>
      </c>
      <c r="D38" s="82">
        <v>3.0866600000000001E-2</v>
      </c>
      <c r="E38" s="82">
        <v>3.21923E-2</v>
      </c>
      <c r="F38" s="27"/>
      <c r="G38" s="35">
        <v>-34.586577693970781</v>
      </c>
      <c r="H38" s="29">
        <v>4.2949336823621564</v>
      </c>
    </row>
    <row r="39" spans="1:8" x14ac:dyDescent="0.25">
      <c r="A39" s="30" t="s">
        <v>54</v>
      </c>
      <c r="B39" s="31" t="s">
        <v>3</v>
      </c>
      <c r="C39" s="80">
        <v>52.123447636999998</v>
      </c>
      <c r="D39" s="80">
        <v>49.903237326000003</v>
      </c>
      <c r="E39" s="83">
        <v>57.324957321619422</v>
      </c>
      <c r="F39" s="22" t="s">
        <v>239</v>
      </c>
      <c r="G39" s="37">
        <v>9.9792126584641352</v>
      </c>
      <c r="H39" s="33">
        <v>14.872221509670752</v>
      </c>
    </row>
    <row r="40" spans="1:8" x14ac:dyDescent="0.25">
      <c r="A40" s="34"/>
      <c r="B40" s="25" t="s">
        <v>240</v>
      </c>
      <c r="C40" s="82">
        <v>12.050849706999999</v>
      </c>
      <c r="D40" s="82">
        <v>9.6627410269999991</v>
      </c>
      <c r="E40" s="82">
        <v>11.735458855999999</v>
      </c>
      <c r="F40" s="27"/>
      <c r="G40" s="28">
        <v>-2.6171669107847038</v>
      </c>
      <c r="H40" s="29">
        <v>21.450619686570647</v>
      </c>
    </row>
    <row r="41" spans="1:8" x14ac:dyDescent="0.25">
      <c r="A41" s="30" t="s">
        <v>66</v>
      </c>
      <c r="B41" s="31" t="s">
        <v>3</v>
      </c>
      <c r="C41" s="80">
        <v>9.8222711030000003</v>
      </c>
      <c r="D41" s="80">
        <v>29.691987090000001</v>
      </c>
      <c r="E41" s="83">
        <v>46.311710069206782</v>
      </c>
      <c r="F41" s="22" t="s">
        <v>239</v>
      </c>
      <c r="G41" s="23">
        <v>371.49696423123436</v>
      </c>
      <c r="H41" s="24">
        <v>55.973764668664273</v>
      </c>
    </row>
    <row r="42" spans="1:8" x14ac:dyDescent="0.25">
      <c r="A42" s="34"/>
      <c r="B42" s="25" t="s">
        <v>240</v>
      </c>
      <c r="C42" s="82">
        <v>2.2718175989999998</v>
      </c>
      <c r="D42" s="82">
        <v>1.694078894</v>
      </c>
      <c r="E42" s="82">
        <v>3.5282986959999998</v>
      </c>
      <c r="F42" s="27"/>
      <c r="G42" s="38">
        <v>55.307305373154634</v>
      </c>
      <c r="H42" s="24">
        <v>108.27239560662397</v>
      </c>
    </row>
    <row r="43" spans="1:8" x14ac:dyDescent="0.25">
      <c r="A43" s="30" t="s">
        <v>55</v>
      </c>
      <c r="B43" s="31" t="s">
        <v>3</v>
      </c>
      <c r="C43" s="80">
        <v>660.72391437900001</v>
      </c>
      <c r="D43" s="80">
        <v>639.02268746599998</v>
      </c>
      <c r="E43" s="83">
        <v>642.98414153903241</v>
      </c>
      <c r="F43" s="22" t="s">
        <v>239</v>
      </c>
      <c r="G43" s="37">
        <v>-2.6848994646486801</v>
      </c>
      <c r="H43" s="33">
        <v>0.61992385415004492</v>
      </c>
    </row>
    <row r="44" spans="1:8" x14ac:dyDescent="0.25">
      <c r="A44" s="34"/>
      <c r="B44" s="25" t="s">
        <v>240</v>
      </c>
      <c r="C44" s="82">
        <v>152.80168046099999</v>
      </c>
      <c r="D44" s="82">
        <v>161.128104928</v>
      </c>
      <c r="E44" s="82">
        <v>157.38943523899999</v>
      </c>
      <c r="F44" s="27"/>
      <c r="G44" s="28">
        <v>3.0024242954389138</v>
      </c>
      <c r="H44" s="29">
        <v>-2.3203088565279302</v>
      </c>
    </row>
    <row r="45" spans="1:8" x14ac:dyDescent="0.25">
      <c r="A45" s="30" t="s">
        <v>67</v>
      </c>
      <c r="B45" s="31" t="s">
        <v>3</v>
      </c>
      <c r="C45" s="80">
        <v>162.56982649700001</v>
      </c>
      <c r="D45" s="80">
        <v>123.460698687</v>
      </c>
      <c r="E45" s="83">
        <v>93.773629771787128</v>
      </c>
      <c r="F45" s="22" t="s">
        <v>239</v>
      </c>
      <c r="G45" s="37">
        <v>-42.317936979825966</v>
      </c>
      <c r="H45" s="33">
        <v>-24.045764547693125</v>
      </c>
    </row>
    <row r="46" spans="1:8" x14ac:dyDescent="0.25">
      <c r="A46" s="30"/>
      <c r="B46" s="25" t="s">
        <v>240</v>
      </c>
      <c r="C46" s="82">
        <v>187.083763387</v>
      </c>
      <c r="D46" s="82">
        <v>30.658551758000002</v>
      </c>
      <c r="E46" s="82">
        <v>31.528022635999999</v>
      </c>
      <c r="F46" s="27"/>
      <c r="G46" s="28">
        <v>-83.147643566063309</v>
      </c>
      <c r="H46" s="29">
        <v>2.835981571677209</v>
      </c>
    </row>
    <row r="47" spans="1:8" x14ac:dyDescent="0.25">
      <c r="A47" s="39" t="s">
        <v>56</v>
      </c>
      <c r="B47" s="31" t="s">
        <v>3</v>
      </c>
      <c r="C47" s="80">
        <v>11.886587322</v>
      </c>
      <c r="D47" s="80">
        <v>3.9777678179999998</v>
      </c>
      <c r="E47" s="83">
        <v>2.4140761852996486</v>
      </c>
      <c r="F47" s="22" t="s">
        <v>239</v>
      </c>
      <c r="G47" s="23">
        <v>-79.690754630375579</v>
      </c>
      <c r="H47" s="24">
        <v>-39.310781932128123</v>
      </c>
    </row>
    <row r="48" spans="1:8" x14ac:dyDescent="0.25">
      <c r="A48" s="34"/>
      <c r="B48" s="25" t="s">
        <v>240</v>
      </c>
      <c r="C48" s="82">
        <v>-33.363533971999999</v>
      </c>
      <c r="D48" s="82">
        <v>1.144809363</v>
      </c>
      <c r="E48" s="82">
        <v>1.0984810270000001</v>
      </c>
      <c r="F48" s="27"/>
      <c r="G48" s="38" t="s">
        <v>241</v>
      </c>
      <c r="H48" s="24">
        <v>-4.0468166576306999</v>
      </c>
    </row>
    <row r="49" spans="1:9" x14ac:dyDescent="0.25">
      <c r="A49" s="39" t="s">
        <v>68</v>
      </c>
      <c r="B49" s="31" t="s">
        <v>3</v>
      </c>
      <c r="C49" s="80">
        <v>12.626289169</v>
      </c>
      <c r="D49" s="80">
        <v>12.01689635</v>
      </c>
      <c r="E49" s="83">
        <v>8.3757752481617249</v>
      </c>
      <c r="F49" s="22" t="s">
        <v>239</v>
      </c>
      <c r="G49" s="37">
        <v>-33.663999485091111</v>
      </c>
      <c r="H49" s="33">
        <v>-30.300012547235426</v>
      </c>
    </row>
    <row r="50" spans="1:9" x14ac:dyDescent="0.25">
      <c r="A50" s="34"/>
      <c r="B50" s="25" t="s">
        <v>240</v>
      </c>
      <c r="C50" s="82">
        <v>2.4091742580000002</v>
      </c>
      <c r="D50" s="82">
        <v>4.4027962609999998</v>
      </c>
      <c r="E50" s="82">
        <v>2.3484192369999999</v>
      </c>
      <c r="F50" s="27"/>
      <c r="G50" s="28">
        <v>-2.5218192830283925</v>
      </c>
      <c r="H50" s="29">
        <v>-46.660733366149273</v>
      </c>
    </row>
    <row r="51" spans="1:9" x14ac:dyDescent="0.25">
      <c r="A51" s="30" t="s">
        <v>69</v>
      </c>
      <c r="B51" s="31" t="s">
        <v>3</v>
      </c>
      <c r="C51" s="80">
        <v>116.523657324</v>
      </c>
      <c r="D51" s="80">
        <v>105.351481707</v>
      </c>
      <c r="E51" s="83">
        <v>112.73433940977854</v>
      </c>
      <c r="F51" s="22" t="s">
        <v>239</v>
      </c>
      <c r="G51" s="23">
        <v>-3.2519730338407271</v>
      </c>
      <c r="H51" s="24">
        <v>7.0078347102051168</v>
      </c>
    </row>
    <row r="52" spans="1:9" ht="13.8" thickBot="1" x14ac:dyDescent="0.3">
      <c r="A52" s="56"/>
      <c r="B52" s="42" t="s">
        <v>240</v>
      </c>
      <c r="C52" s="86">
        <v>24.849341892999998</v>
      </c>
      <c r="D52" s="86">
        <v>25.754848393</v>
      </c>
      <c r="E52" s="86">
        <v>26.277780248999999</v>
      </c>
      <c r="F52" s="44"/>
      <c r="G52" s="57">
        <v>5.7483951170650016</v>
      </c>
      <c r="H52" s="46">
        <v>2.0304210221719927</v>
      </c>
    </row>
    <row r="53" spans="1:9" x14ac:dyDescent="0.25">
      <c r="A53" s="65"/>
      <c r="B53" s="62"/>
      <c r="C53" s="21"/>
      <c r="D53" s="21"/>
      <c r="E53" s="21"/>
      <c r="F53" s="63"/>
      <c r="G53" s="38"/>
      <c r="H53" s="60"/>
      <c r="I53" s="61"/>
    </row>
    <row r="54" spans="1:9" x14ac:dyDescent="0.25">
      <c r="A54" s="65"/>
      <c r="B54" s="62"/>
      <c r="C54" s="21"/>
      <c r="D54" s="21"/>
      <c r="E54" s="21"/>
      <c r="F54" s="63"/>
      <c r="G54" s="38"/>
      <c r="H54" s="60"/>
      <c r="I54" s="61"/>
    </row>
    <row r="55" spans="1:9" x14ac:dyDescent="0.25">
      <c r="A55" s="65"/>
      <c r="B55" s="62"/>
      <c r="C55" s="21"/>
      <c r="D55" s="21"/>
      <c r="E55" s="21"/>
      <c r="F55" s="63"/>
      <c r="G55" s="38"/>
      <c r="H55" s="60"/>
      <c r="I55" s="61"/>
    </row>
    <row r="56" spans="1:9" x14ac:dyDescent="0.25">
      <c r="A56" s="65"/>
      <c r="B56" s="62"/>
      <c r="C56" s="21"/>
      <c r="D56" s="21"/>
      <c r="E56" s="21"/>
      <c r="F56" s="63"/>
      <c r="G56" s="38"/>
      <c r="H56" s="60"/>
      <c r="I56" s="61"/>
    </row>
    <row r="57" spans="1:9" x14ac:dyDescent="0.25">
      <c r="A57" s="65"/>
      <c r="B57" s="62"/>
      <c r="C57" s="21"/>
      <c r="D57" s="21"/>
      <c r="E57" s="21"/>
      <c r="F57" s="63"/>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242</v>
      </c>
      <c r="G61" s="53"/>
      <c r="H61" s="195">
        <v>26</v>
      </c>
    </row>
    <row r="62" spans="1:9" ht="12.75" customHeight="1" x14ac:dyDescent="0.25">
      <c r="A62" s="54" t="s">
        <v>243</v>
      </c>
      <c r="G62" s="53"/>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showRowColHeaders="0" zoomScaleNormal="100" zoomScaleSheetLayoutView="30" workbookViewId="0"/>
  </sheetViews>
  <sheetFormatPr defaultColWidth="11.44140625" defaultRowHeight="13.2" x14ac:dyDescent="0.25"/>
  <cols>
    <col min="1" max="1" width="27.109375" style="1" customWidth="1"/>
    <col min="2" max="4" width="10.6640625" style="1" customWidth="1"/>
    <col min="5" max="6" width="7.6640625" style="1" customWidth="1"/>
    <col min="7" max="7" width="8.109375" style="1" customWidth="1"/>
    <col min="8" max="16384" width="11.44140625" style="1"/>
  </cols>
  <sheetData>
    <row r="1" spans="1:7" ht="5.25" customHeight="1" x14ac:dyDescent="0.25"/>
    <row r="2" spans="1:7" x14ac:dyDescent="0.25">
      <c r="A2" s="92" t="s">
        <v>0</v>
      </c>
      <c r="B2" s="2"/>
      <c r="C2" s="2"/>
      <c r="D2" s="2"/>
      <c r="E2" s="2"/>
      <c r="F2" s="2"/>
    </row>
    <row r="3" spans="1:7" ht="6" customHeight="1" x14ac:dyDescent="0.25">
      <c r="A3" s="2"/>
      <c r="B3" s="2"/>
      <c r="C3" s="2"/>
      <c r="D3" s="2"/>
      <c r="E3" s="2"/>
      <c r="F3" s="2"/>
    </row>
    <row r="4" spans="1:7" ht="15.75" customHeight="1" x14ac:dyDescent="0.3">
      <c r="A4" s="88" t="s">
        <v>109</v>
      </c>
      <c r="B4" s="74"/>
      <c r="C4" s="74"/>
      <c r="D4" s="74"/>
      <c r="E4" s="74"/>
      <c r="F4" s="74"/>
      <c r="G4" s="74"/>
    </row>
    <row r="5" spans="1:7" ht="15.75" customHeight="1" x14ac:dyDescent="0.3">
      <c r="A5" s="75"/>
      <c r="B5" s="74"/>
      <c r="C5" s="74"/>
      <c r="D5" s="74"/>
      <c r="E5" s="74"/>
      <c r="F5" s="74"/>
      <c r="G5" s="74"/>
    </row>
    <row r="6" spans="1:7" ht="15.75" customHeight="1" x14ac:dyDescent="0.3">
      <c r="A6" s="73"/>
      <c r="B6" s="73"/>
      <c r="C6" s="73"/>
      <c r="D6" s="73"/>
      <c r="E6" s="73"/>
      <c r="F6" s="73"/>
      <c r="G6" s="73"/>
    </row>
    <row r="7" spans="1:7" ht="15.75" customHeight="1" x14ac:dyDescent="0.3">
      <c r="A7" s="73"/>
      <c r="B7" s="73"/>
      <c r="C7" s="73"/>
      <c r="D7" s="73"/>
      <c r="E7" s="73"/>
      <c r="F7" s="73"/>
      <c r="G7" s="73"/>
    </row>
    <row r="8" spans="1:7" ht="15.75" customHeight="1" x14ac:dyDescent="0.3">
      <c r="A8" s="73"/>
      <c r="B8" s="73"/>
      <c r="C8" s="73"/>
      <c r="D8" s="73"/>
      <c r="E8" s="73"/>
      <c r="F8" s="73"/>
      <c r="G8" s="73"/>
    </row>
    <row r="9" spans="1:7" ht="15.75" customHeight="1" x14ac:dyDescent="0.3">
      <c r="A9" s="73"/>
      <c r="B9" s="73"/>
      <c r="C9" s="73"/>
      <c r="D9" s="73"/>
      <c r="E9" s="73"/>
      <c r="F9" s="73"/>
      <c r="G9" s="73"/>
    </row>
    <row r="10" spans="1:7" ht="15.75" customHeight="1" x14ac:dyDescent="0.3">
      <c r="A10" s="73"/>
      <c r="B10" s="73"/>
      <c r="C10" s="73"/>
      <c r="D10" s="73"/>
      <c r="E10" s="73"/>
      <c r="F10" s="73"/>
      <c r="G10" s="73"/>
    </row>
    <row r="11" spans="1:7" ht="15.75" customHeight="1" x14ac:dyDescent="0.3">
      <c r="A11" s="73"/>
      <c r="B11" s="73"/>
      <c r="C11" s="73"/>
      <c r="D11" s="73"/>
      <c r="E11" s="73"/>
      <c r="F11" s="73"/>
      <c r="G11" s="73"/>
    </row>
    <row r="12" spans="1:7" ht="15.75" customHeight="1" x14ac:dyDescent="0.3">
      <c r="A12" s="73"/>
      <c r="B12" s="73"/>
      <c r="C12" s="73"/>
      <c r="D12" s="73"/>
      <c r="E12" s="73"/>
      <c r="F12" s="73"/>
      <c r="G12" s="73"/>
    </row>
    <row r="13" spans="1:7" ht="15.75" customHeight="1" x14ac:dyDescent="0.3">
      <c r="A13" s="73"/>
      <c r="B13" s="73"/>
      <c r="C13" s="73"/>
      <c r="D13" s="73"/>
      <c r="E13" s="73"/>
      <c r="F13" s="73"/>
      <c r="G13" s="73"/>
    </row>
    <row r="14" spans="1:7" ht="15.75" customHeight="1" x14ac:dyDescent="0.3">
      <c r="A14" s="73"/>
      <c r="B14" s="73"/>
      <c r="C14" s="73"/>
      <c r="D14" s="73"/>
      <c r="E14" s="73"/>
      <c r="F14" s="73"/>
      <c r="G14" s="73"/>
    </row>
    <row r="15" spans="1:7" ht="15.75" customHeight="1" x14ac:dyDescent="0.3">
      <c r="A15" s="73"/>
      <c r="B15" s="73"/>
      <c r="C15" s="73"/>
      <c r="D15" s="73"/>
      <c r="E15" s="73"/>
      <c r="F15" s="73"/>
      <c r="G15" s="73"/>
    </row>
    <row r="16" spans="1:7" ht="15.75" customHeight="1" x14ac:dyDescent="0.3">
      <c r="A16" s="73"/>
      <c r="B16" s="73"/>
      <c r="C16" s="73"/>
      <c r="D16" s="73"/>
      <c r="E16" s="73"/>
      <c r="F16" s="73"/>
      <c r="G16" s="73"/>
    </row>
    <row r="17" spans="1:13" ht="15.75" customHeight="1" x14ac:dyDescent="0.3">
      <c r="A17" s="73"/>
      <c r="B17" s="73"/>
      <c r="C17" s="73"/>
      <c r="D17" s="73"/>
      <c r="E17" s="73"/>
      <c r="F17" s="73"/>
      <c r="G17" s="73"/>
    </row>
    <row r="18" spans="1:13" ht="15.75" customHeight="1" x14ac:dyDescent="0.3">
      <c r="A18" s="73"/>
      <c r="B18" s="73"/>
      <c r="C18" s="73"/>
      <c r="D18" s="73"/>
      <c r="E18" s="73"/>
      <c r="F18" s="73"/>
      <c r="G18" s="73"/>
    </row>
    <row r="19" spans="1:13" ht="15.75" customHeight="1" x14ac:dyDescent="0.3">
      <c r="A19" s="73"/>
      <c r="B19" s="73"/>
      <c r="C19" s="73"/>
      <c r="D19" s="73"/>
      <c r="E19" s="73"/>
      <c r="F19" s="73"/>
      <c r="G19" s="73"/>
    </row>
    <row r="20" spans="1:13" ht="15.75" customHeight="1" x14ac:dyDescent="0.3">
      <c r="A20" s="73"/>
      <c r="B20" s="73"/>
      <c r="C20" s="73"/>
      <c r="D20" s="73"/>
      <c r="E20" s="73"/>
      <c r="F20" s="73"/>
      <c r="G20" s="73"/>
    </row>
    <row r="21" spans="1:13" ht="15.75" customHeight="1" x14ac:dyDescent="0.3">
      <c r="A21" s="73"/>
      <c r="B21" s="73"/>
      <c r="C21" s="73"/>
      <c r="D21" s="73"/>
      <c r="E21" s="73"/>
      <c r="F21" s="73"/>
      <c r="G21" s="73"/>
    </row>
    <row r="22" spans="1:13" ht="15.75" customHeight="1" x14ac:dyDescent="0.3">
      <c r="A22" s="73"/>
      <c r="B22" s="73"/>
      <c r="C22" s="73"/>
      <c r="D22" s="73"/>
      <c r="E22" s="73"/>
      <c r="F22" s="73"/>
      <c r="G22" s="73"/>
    </row>
    <row r="23" spans="1:13" ht="15.75" customHeight="1" x14ac:dyDescent="0.3">
      <c r="A23" s="73"/>
      <c r="B23" s="73"/>
      <c r="C23" s="73"/>
      <c r="D23" s="73"/>
      <c r="E23" s="73"/>
      <c r="F23" s="73"/>
      <c r="G23" s="73"/>
    </row>
    <row r="24" spans="1:13" ht="15.75" customHeight="1" x14ac:dyDescent="0.3">
      <c r="A24" s="73"/>
      <c r="B24" s="73"/>
      <c r="C24" s="73"/>
      <c r="D24" s="73"/>
      <c r="E24" s="73"/>
      <c r="F24" s="73"/>
      <c r="G24" s="73"/>
    </row>
    <row r="25" spans="1:13" ht="15.75" customHeight="1" x14ac:dyDescent="0.3">
      <c r="A25" s="73"/>
      <c r="B25" s="73"/>
      <c r="C25" s="73"/>
      <c r="D25" s="73"/>
      <c r="E25" s="73"/>
      <c r="F25" s="73"/>
      <c r="G25" s="73"/>
    </row>
    <row r="26" spans="1:13" ht="15.75" customHeight="1" x14ac:dyDescent="0.3">
      <c r="A26" s="73"/>
      <c r="B26" s="73"/>
      <c r="C26" s="73"/>
      <c r="D26" s="73"/>
      <c r="E26" s="73"/>
      <c r="F26" s="73"/>
      <c r="G26" s="73"/>
    </row>
    <row r="27" spans="1:13" ht="15.75" customHeight="1" x14ac:dyDescent="0.3">
      <c r="A27" s="73"/>
      <c r="B27" s="73"/>
      <c r="C27" s="73"/>
      <c r="D27" s="73"/>
      <c r="E27" s="73"/>
      <c r="F27" s="73"/>
      <c r="G27" s="73"/>
      <c r="M27" s="77"/>
    </row>
    <row r="28" spans="1:13" ht="15.75" customHeight="1" x14ac:dyDescent="0.3">
      <c r="A28" s="73"/>
      <c r="B28" s="73"/>
      <c r="C28" s="73"/>
      <c r="D28" s="73"/>
      <c r="E28" s="73"/>
      <c r="F28" s="73"/>
      <c r="G28" s="73"/>
      <c r="M28" s="77"/>
    </row>
    <row r="29" spans="1:13" ht="15.75" customHeight="1" x14ac:dyDescent="0.3">
      <c r="A29" s="73"/>
      <c r="B29" s="73"/>
      <c r="C29" s="73"/>
      <c r="D29" s="73"/>
      <c r="E29" s="73"/>
      <c r="F29" s="73"/>
      <c r="G29" s="73"/>
      <c r="M29" s="77"/>
    </row>
    <row r="30" spans="1:13" ht="15.75" customHeight="1" x14ac:dyDescent="0.3">
      <c r="A30" s="73"/>
      <c r="B30" s="73"/>
      <c r="C30" s="73"/>
      <c r="D30" s="73"/>
      <c r="E30" s="73"/>
      <c r="F30" s="73"/>
      <c r="G30" s="73"/>
      <c r="M30" s="77"/>
    </row>
    <row r="31" spans="1:13" ht="15.75" customHeight="1" x14ac:dyDescent="0.3">
      <c r="A31" s="73"/>
      <c r="B31" s="73"/>
      <c r="C31" s="73"/>
      <c r="D31" s="73"/>
      <c r="E31" s="73"/>
      <c r="F31" s="73"/>
      <c r="G31" s="73"/>
      <c r="M31" s="77"/>
    </row>
    <row r="32" spans="1:13" ht="15.75" customHeight="1" x14ac:dyDescent="0.3">
      <c r="A32" s="73"/>
      <c r="B32" s="73"/>
      <c r="C32" s="73"/>
      <c r="D32" s="73"/>
      <c r="E32" s="73"/>
      <c r="F32" s="73"/>
      <c r="G32" s="73"/>
      <c r="M32" s="77"/>
    </row>
    <row r="33" spans="1:13" ht="15.75" customHeight="1" x14ac:dyDescent="0.3">
      <c r="A33" s="73"/>
      <c r="B33" s="73"/>
      <c r="C33" s="73"/>
      <c r="D33" s="73"/>
      <c r="E33" s="73"/>
      <c r="F33" s="73"/>
      <c r="G33" s="73"/>
      <c r="M33" s="77"/>
    </row>
    <row r="34" spans="1:13" ht="15.75" customHeight="1" x14ac:dyDescent="0.3">
      <c r="A34" s="73"/>
      <c r="B34" s="73"/>
      <c r="C34" s="73"/>
      <c r="D34" s="73"/>
      <c r="E34" s="73"/>
      <c r="F34" s="73"/>
      <c r="G34" s="73"/>
      <c r="M34" s="77"/>
    </row>
    <row r="35" spans="1:13" ht="15.75" customHeight="1" x14ac:dyDescent="0.3">
      <c r="A35" s="73"/>
      <c r="B35" s="73"/>
      <c r="C35" s="73"/>
      <c r="D35" s="73"/>
      <c r="E35" s="73"/>
      <c r="F35" s="73"/>
      <c r="G35" s="73"/>
      <c r="M35" s="77"/>
    </row>
    <row r="36" spans="1:13" ht="15.75" customHeight="1" x14ac:dyDescent="0.3">
      <c r="A36" s="73"/>
      <c r="B36" s="73"/>
      <c r="C36" s="73"/>
      <c r="D36" s="73"/>
      <c r="E36" s="73"/>
      <c r="F36" s="73"/>
      <c r="G36" s="73"/>
      <c r="M36" s="77"/>
    </row>
    <row r="37" spans="1:13" ht="15.75" customHeight="1" x14ac:dyDescent="0.3">
      <c r="A37" s="73"/>
      <c r="B37" s="73"/>
      <c r="C37" s="73"/>
      <c r="D37" s="73"/>
      <c r="E37" s="73"/>
      <c r="F37" s="73"/>
      <c r="G37" s="73"/>
      <c r="M37" s="77"/>
    </row>
    <row r="38" spans="1:13" ht="15.75" customHeight="1" x14ac:dyDescent="0.3">
      <c r="A38" s="73"/>
      <c r="B38" s="73"/>
      <c r="C38" s="73"/>
      <c r="D38" s="73"/>
      <c r="E38" s="73"/>
      <c r="F38" s="73"/>
      <c r="G38" s="73"/>
      <c r="M38" s="77"/>
    </row>
    <row r="39" spans="1:13" ht="15.75" customHeight="1" x14ac:dyDescent="0.3">
      <c r="A39" s="73"/>
      <c r="B39" s="73"/>
      <c r="C39" s="73"/>
      <c r="D39" s="73"/>
      <c r="E39" s="73"/>
      <c r="F39" s="73"/>
      <c r="G39" s="73"/>
      <c r="M39" s="77"/>
    </row>
    <row r="40" spans="1:13" ht="15.75" customHeight="1" x14ac:dyDescent="0.3">
      <c r="A40" s="73"/>
      <c r="B40" s="73"/>
      <c r="C40" s="73"/>
      <c r="D40" s="73"/>
      <c r="E40" s="73"/>
      <c r="F40" s="73"/>
      <c r="G40" s="73"/>
      <c r="M40" s="77"/>
    </row>
    <row r="41" spans="1:13" ht="15.75" customHeight="1" x14ac:dyDescent="0.3">
      <c r="A41" s="73"/>
      <c r="B41" s="73"/>
      <c r="C41" s="73"/>
      <c r="D41" s="73"/>
      <c r="E41" s="73"/>
      <c r="F41" s="73"/>
      <c r="G41" s="73"/>
      <c r="M41" s="77"/>
    </row>
    <row r="42" spans="1:13" ht="15.75" customHeight="1" x14ac:dyDescent="0.3">
      <c r="A42" s="73"/>
      <c r="B42" s="73"/>
      <c r="C42" s="73"/>
      <c r="D42" s="73"/>
      <c r="E42" s="73"/>
      <c r="F42" s="73"/>
      <c r="G42" s="73"/>
      <c r="M42" s="77"/>
    </row>
    <row r="43" spans="1:13" ht="15.75" customHeight="1" x14ac:dyDescent="0.3">
      <c r="A43" s="73"/>
      <c r="B43" s="73"/>
      <c r="C43" s="73"/>
      <c r="D43" s="73"/>
      <c r="E43" s="73"/>
      <c r="F43" s="73"/>
      <c r="G43" s="73"/>
      <c r="M43" s="77"/>
    </row>
    <row r="44" spans="1:13" ht="15.75" customHeight="1" x14ac:dyDescent="0.3">
      <c r="A44" s="73"/>
      <c r="B44" s="73"/>
      <c r="C44" s="73"/>
      <c r="D44" s="73"/>
      <c r="E44" s="73"/>
      <c r="F44" s="73"/>
      <c r="G44" s="73"/>
      <c r="M44" s="77"/>
    </row>
    <row r="45" spans="1:13" ht="15.75" customHeight="1" x14ac:dyDescent="0.3">
      <c r="A45" s="73"/>
      <c r="B45" s="73"/>
      <c r="C45" s="73"/>
      <c r="D45" s="73"/>
      <c r="E45" s="73"/>
      <c r="F45" s="73"/>
      <c r="G45" s="73"/>
      <c r="M45" s="77"/>
    </row>
    <row r="46" spans="1:13" ht="15.75" customHeight="1" x14ac:dyDescent="0.3">
      <c r="A46" s="73"/>
      <c r="B46" s="73"/>
      <c r="C46" s="73"/>
      <c r="D46" s="73"/>
      <c r="E46" s="73"/>
      <c r="F46" s="73"/>
      <c r="G46" s="73"/>
      <c r="M46" s="77"/>
    </row>
    <row r="47" spans="1:13" ht="15.75" customHeight="1" x14ac:dyDescent="0.3">
      <c r="A47" s="73"/>
      <c r="B47" s="73"/>
      <c r="C47" s="73"/>
      <c r="D47" s="73"/>
      <c r="E47" s="73"/>
      <c r="F47" s="73"/>
      <c r="G47" s="73"/>
      <c r="M47" s="77"/>
    </row>
    <row r="48" spans="1:13" ht="15.75" customHeight="1" x14ac:dyDescent="0.3">
      <c r="A48" s="73"/>
      <c r="B48" s="73"/>
      <c r="C48" s="73"/>
      <c r="D48" s="73"/>
      <c r="E48" s="73"/>
      <c r="F48" s="73"/>
      <c r="G48" s="73"/>
      <c r="M48" s="77"/>
    </row>
    <row r="49" spans="1:14" ht="15.75" customHeight="1" x14ac:dyDescent="0.3">
      <c r="A49" s="73"/>
      <c r="B49" s="73"/>
      <c r="C49" s="73"/>
      <c r="D49" s="73"/>
      <c r="E49" s="96"/>
      <c r="F49" s="73"/>
      <c r="G49" s="73"/>
      <c r="M49" s="77"/>
    </row>
    <row r="50" spans="1:14" ht="15.75" customHeight="1" x14ac:dyDescent="0.3">
      <c r="A50" s="73"/>
      <c r="B50" s="73"/>
      <c r="C50" s="73"/>
      <c r="D50" s="73"/>
      <c r="E50" s="73"/>
      <c r="F50" s="73"/>
      <c r="G50" s="73"/>
      <c r="M50" s="77"/>
    </row>
    <row r="51" spans="1:14" ht="12.75" customHeight="1" x14ac:dyDescent="0.25">
      <c r="A51" s="52"/>
      <c r="B51" s="52"/>
      <c r="C51" s="52"/>
      <c r="D51" s="52"/>
      <c r="E51" s="52"/>
      <c r="F51" s="52"/>
      <c r="G51" s="52"/>
      <c r="H51" s="52"/>
      <c r="I51" s="52"/>
      <c r="J51" s="52"/>
      <c r="K51" s="52"/>
      <c r="L51" s="52"/>
      <c r="M51" s="52"/>
      <c r="N51" s="52"/>
    </row>
    <row r="52" spans="1:14" ht="12.75" customHeight="1" x14ac:dyDescent="0.25">
      <c r="A52" s="54" t="str">
        <f>+Innhold!B123</f>
        <v>Finans Norge / Skadestatistikk</v>
      </c>
      <c r="G52" s="187">
        <v>27</v>
      </c>
      <c r="H52" s="54" t="str">
        <f>+Innhold!B123</f>
        <v>Finans Norge / Skadestatistikk</v>
      </c>
      <c r="N52" s="187">
        <v>28</v>
      </c>
    </row>
    <row r="53" spans="1:14" ht="12.75" customHeight="1" x14ac:dyDescent="0.25">
      <c r="A53" s="54" t="str">
        <f>+Innhold!B124</f>
        <v>Skadestatistikk for landbasert forsikring 1. kvartal 2018</v>
      </c>
      <c r="G53" s="188"/>
      <c r="H53" s="54" t="str">
        <f>+Innhold!B124</f>
        <v>Skadestatistikk for landbasert forsikring 1. kvartal 2018</v>
      </c>
      <c r="N53" s="188"/>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71"/>
      <c r="K61" s="72"/>
      <c r="L61" s="72"/>
    </row>
    <row r="62" spans="1:14" ht="15.75" customHeight="1" x14ac:dyDescent="0.25">
      <c r="J62" s="70"/>
      <c r="K62"/>
      <c r="L62"/>
    </row>
    <row r="63" spans="1:14" ht="15.75" customHeight="1" x14ac:dyDescent="0.25">
      <c r="J63" s="69"/>
      <c r="K63" s="69"/>
      <c r="L63" s="69"/>
    </row>
    <row r="64" spans="1:14" ht="15.75" customHeight="1" x14ac:dyDescent="0.25">
      <c r="J64" s="69"/>
      <c r="K64" s="69"/>
      <c r="L64" s="69"/>
    </row>
    <row r="65" spans="1:12" ht="15.75" customHeight="1" x14ac:dyDescent="0.25">
      <c r="J65" s="69"/>
      <c r="K65" s="69"/>
      <c r="L65" s="69"/>
    </row>
    <row r="66" spans="1:12" ht="15.75" customHeight="1" x14ac:dyDescent="0.25">
      <c r="J66" s="69"/>
      <c r="K66" s="69"/>
      <c r="L66" s="69"/>
    </row>
    <row r="67" spans="1:12" ht="15.75" customHeight="1" x14ac:dyDescent="0.25">
      <c r="J67" s="69"/>
      <c r="K67" s="69"/>
      <c r="L67" s="69"/>
    </row>
    <row r="68" spans="1:12" ht="15.75" customHeight="1" x14ac:dyDescent="0.25">
      <c r="J68" s="69"/>
      <c r="K68" s="69"/>
      <c r="L68" s="69"/>
    </row>
    <row r="69" spans="1:12" ht="15.75" customHeight="1" x14ac:dyDescent="0.25">
      <c r="J69" s="69"/>
      <c r="K69" s="69"/>
      <c r="L69" s="69"/>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8"/>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9"/>
      <c r="J105" s="69"/>
      <c r="K105" s="69"/>
    </row>
    <row r="106" spans="1:12" x14ac:dyDescent="0.25">
      <c r="A106"/>
      <c r="B106"/>
      <c r="C106"/>
      <c r="D106"/>
      <c r="E106"/>
      <c r="F106"/>
      <c r="H106"/>
      <c r="I106" s="69"/>
      <c r="J106" s="69"/>
      <c r="K106" s="69"/>
    </row>
    <row r="107" spans="1:12" x14ac:dyDescent="0.25">
      <c r="D107"/>
      <c r="E107"/>
      <c r="F107"/>
      <c r="H107"/>
      <c r="I107" s="69"/>
      <c r="J107" s="69"/>
      <c r="K107" s="69"/>
    </row>
    <row r="108" spans="1:12" x14ac:dyDescent="0.25">
      <c r="D108"/>
      <c r="E108"/>
      <c r="F108"/>
      <c r="H108"/>
      <c r="I108"/>
      <c r="J108"/>
      <c r="K108"/>
    </row>
    <row r="109" spans="1:12" x14ac:dyDescent="0.25">
      <c r="A109" s="78"/>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8"/>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9"/>
      <c r="K118" s="69"/>
    </row>
    <row r="119" spans="1:11" x14ac:dyDescent="0.25">
      <c r="A119"/>
      <c r="B119"/>
      <c r="C119"/>
      <c r="D119"/>
      <c r="E119"/>
      <c r="F119"/>
      <c r="H119"/>
      <c r="I119"/>
      <c r="J119" s="69"/>
      <c r="K119" s="69"/>
    </row>
    <row r="120" spans="1:11" x14ac:dyDescent="0.25">
      <c r="A120"/>
      <c r="B120"/>
      <c r="C120"/>
      <c r="D120"/>
      <c r="E120"/>
      <c r="F120"/>
      <c r="H120"/>
      <c r="I120"/>
      <c r="J120" s="69"/>
      <c r="K120" s="69"/>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9"/>
      <c r="J124" s="69"/>
    </row>
    <row r="125" spans="1:11" x14ac:dyDescent="0.25">
      <c r="A125"/>
      <c r="B125" s="69"/>
      <c r="C125" s="69"/>
      <c r="D125"/>
      <c r="E125"/>
      <c r="F125"/>
      <c r="G125"/>
      <c r="H125"/>
      <c r="I125" s="69"/>
      <c r="J125" s="69"/>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9"/>
      <c r="C129" s="69"/>
      <c r="D129"/>
      <c r="F129"/>
      <c r="G129"/>
      <c r="H129"/>
      <c r="I129"/>
      <c r="J129"/>
    </row>
    <row r="130" spans="1:10" x14ac:dyDescent="0.25">
      <c r="A130"/>
      <c r="B130" s="69"/>
      <c r="C130" s="69"/>
      <c r="D130"/>
      <c r="F130"/>
      <c r="G130"/>
      <c r="H130"/>
      <c r="I130"/>
      <c r="J130"/>
    </row>
    <row r="131" spans="1:10" x14ac:dyDescent="0.25">
      <c r="A131"/>
      <c r="B131" s="69"/>
      <c r="C131" s="69"/>
      <c r="D131"/>
      <c r="F131"/>
    </row>
    <row r="132" spans="1:10" x14ac:dyDescent="0.25">
      <c r="A132"/>
      <c r="B132"/>
      <c r="C132"/>
      <c r="D132"/>
      <c r="F132"/>
    </row>
    <row r="133" spans="1:10" x14ac:dyDescent="0.25">
      <c r="A133"/>
      <c r="B133" s="69"/>
      <c r="C133" s="69"/>
      <c r="D133"/>
      <c r="F133"/>
    </row>
    <row r="134" spans="1:10" x14ac:dyDescent="0.25">
      <c r="A134"/>
      <c r="B134" s="69"/>
      <c r="C134" s="69"/>
      <c r="D134"/>
      <c r="F134"/>
    </row>
    <row r="135" spans="1:10" x14ac:dyDescent="0.25">
      <c r="A135"/>
      <c r="B135" s="69"/>
      <c r="C135" s="69"/>
      <c r="D135"/>
      <c r="F135"/>
    </row>
    <row r="136" spans="1:10" x14ac:dyDescent="0.25">
      <c r="A136"/>
      <c r="B136"/>
      <c r="C136"/>
      <c r="D136"/>
      <c r="F136"/>
    </row>
    <row r="137" spans="1:10" x14ac:dyDescent="0.25">
      <c r="A137"/>
      <c r="B137" s="69"/>
      <c r="C137" s="69"/>
      <c r="D137"/>
      <c r="F137"/>
    </row>
    <row r="138" spans="1:10" x14ac:dyDescent="0.25">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showRowColHeaders="0" zoomScaleNormal="100" zoomScaleSheetLayoutView="30" workbookViewId="0"/>
  </sheetViews>
  <sheetFormatPr defaultColWidth="11.44140625" defaultRowHeight="15.6" customHeight="1" x14ac:dyDescent="0.25"/>
  <cols>
    <col min="1" max="1" width="27.109375" style="1" customWidth="1"/>
    <col min="2" max="4" width="10.6640625" style="1" customWidth="1"/>
    <col min="5" max="7" width="7.6640625" style="1" customWidth="1"/>
    <col min="8" max="16384" width="11.44140625" style="1"/>
  </cols>
  <sheetData>
    <row r="1" spans="1:7" ht="6" customHeight="1" x14ac:dyDescent="0.25"/>
    <row r="2" spans="1:7" ht="15.6" customHeight="1" x14ac:dyDescent="0.25">
      <c r="A2" s="92"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8"/>
      <c r="B5" s="74"/>
      <c r="C5" s="74"/>
      <c r="D5" s="74"/>
      <c r="E5" s="74"/>
      <c r="F5" s="74"/>
      <c r="G5" s="74"/>
    </row>
    <row r="6" spans="1:7" ht="15.6" customHeight="1" x14ac:dyDescent="0.3">
      <c r="A6" s="88"/>
      <c r="B6" s="74"/>
      <c r="C6" s="74"/>
      <c r="D6" s="74"/>
      <c r="E6" s="74"/>
      <c r="F6" s="74"/>
      <c r="G6" s="74"/>
    </row>
    <row r="7" spans="1:7" ht="15.6" customHeight="1" x14ac:dyDescent="0.3">
      <c r="A7" s="73"/>
      <c r="B7" s="73"/>
      <c r="C7" s="73"/>
      <c r="D7" s="73"/>
      <c r="E7" s="73"/>
      <c r="F7" s="73"/>
      <c r="G7" s="73"/>
    </row>
    <row r="8" spans="1:7" ht="15.6" customHeight="1" x14ac:dyDescent="0.3">
      <c r="A8" s="73"/>
      <c r="B8" s="73"/>
      <c r="C8" s="73"/>
      <c r="D8" s="73"/>
      <c r="E8" s="73"/>
      <c r="F8" s="73"/>
      <c r="G8" s="73"/>
    </row>
    <row r="9" spans="1:7" ht="15.6" customHeight="1" x14ac:dyDescent="0.3">
      <c r="A9" s="73"/>
      <c r="B9" s="73"/>
      <c r="C9" s="73"/>
      <c r="D9" s="73"/>
      <c r="E9" s="73"/>
      <c r="F9" s="73"/>
      <c r="G9" s="73"/>
    </row>
    <row r="10" spans="1:7" ht="15.6" customHeight="1" x14ac:dyDescent="0.3">
      <c r="A10" s="73"/>
      <c r="B10" s="73"/>
      <c r="C10" s="73"/>
      <c r="D10" s="73"/>
      <c r="E10" s="73"/>
      <c r="F10" s="73"/>
      <c r="G10" s="73"/>
    </row>
    <row r="11" spans="1:7" ht="15.6" customHeight="1" x14ac:dyDescent="0.3">
      <c r="A11" s="73"/>
      <c r="B11" s="73"/>
      <c r="C11" s="73"/>
      <c r="D11" s="73"/>
      <c r="E11" s="73"/>
      <c r="F11" s="73"/>
      <c r="G11" s="73"/>
    </row>
    <row r="12" spans="1:7" ht="15.6" customHeight="1" x14ac:dyDescent="0.3">
      <c r="A12" s="73"/>
      <c r="B12" s="73"/>
      <c r="C12" s="73"/>
      <c r="D12" s="73"/>
      <c r="E12" s="73"/>
      <c r="F12" s="73"/>
      <c r="G12" s="73"/>
    </row>
    <row r="13" spans="1:7" ht="15.6" customHeight="1" x14ac:dyDescent="0.3">
      <c r="A13" s="73"/>
      <c r="B13" s="73"/>
      <c r="C13" s="73"/>
      <c r="D13" s="73"/>
      <c r="E13" s="73"/>
      <c r="F13" s="73"/>
      <c r="G13" s="73"/>
    </row>
    <row r="14" spans="1:7" ht="15.6" customHeight="1" x14ac:dyDescent="0.3">
      <c r="A14" s="73"/>
      <c r="B14" s="73"/>
      <c r="C14" s="73"/>
      <c r="D14" s="73"/>
      <c r="E14" s="73"/>
      <c r="F14" s="73"/>
      <c r="G14" s="73"/>
    </row>
    <row r="15" spans="1:7" ht="15.6" customHeight="1" x14ac:dyDescent="0.3">
      <c r="A15" s="73"/>
      <c r="B15" s="73"/>
      <c r="C15" s="73"/>
      <c r="D15" s="73"/>
      <c r="E15" s="73"/>
      <c r="F15" s="73"/>
      <c r="G15" s="73"/>
    </row>
    <row r="16" spans="1:7" ht="15.6" customHeight="1" x14ac:dyDescent="0.3">
      <c r="A16" s="73"/>
      <c r="B16" s="73"/>
      <c r="C16" s="73"/>
      <c r="D16" s="73"/>
      <c r="E16" s="73"/>
      <c r="F16" s="73"/>
      <c r="G16" s="73"/>
    </row>
    <row r="17" spans="1:13" ht="15.6" customHeight="1" x14ac:dyDescent="0.3">
      <c r="A17" s="73"/>
      <c r="B17" s="73"/>
      <c r="C17" s="73"/>
      <c r="D17" s="73"/>
      <c r="E17" s="73"/>
      <c r="F17" s="73"/>
      <c r="G17" s="73"/>
    </row>
    <row r="18" spans="1:13" ht="15.6" customHeight="1" x14ac:dyDescent="0.3">
      <c r="A18" s="73"/>
      <c r="B18" s="73"/>
      <c r="C18" s="73"/>
      <c r="D18" s="73"/>
      <c r="E18" s="73"/>
      <c r="F18" s="73"/>
      <c r="G18" s="73"/>
    </row>
    <row r="19" spans="1:13" ht="15.6" customHeight="1" x14ac:dyDescent="0.3">
      <c r="A19" s="73"/>
      <c r="B19" s="73"/>
      <c r="C19" s="73"/>
      <c r="D19" s="73"/>
      <c r="E19" s="73"/>
      <c r="F19" s="73"/>
      <c r="G19" s="73"/>
    </row>
    <row r="20" spans="1:13" ht="15.6" customHeight="1" x14ac:dyDescent="0.3">
      <c r="A20" s="73"/>
      <c r="B20" s="73"/>
      <c r="C20" s="73"/>
      <c r="D20" s="73"/>
      <c r="E20" s="73"/>
      <c r="F20" s="73"/>
      <c r="G20" s="73"/>
    </row>
    <row r="21" spans="1:13" ht="15.6" customHeight="1" x14ac:dyDescent="0.3">
      <c r="A21" s="73"/>
      <c r="B21" s="73"/>
      <c r="C21" s="73"/>
      <c r="D21" s="73"/>
      <c r="E21" s="73"/>
      <c r="F21" s="73"/>
      <c r="G21" s="73"/>
    </row>
    <row r="22" spans="1:13" ht="15.6" customHeight="1" x14ac:dyDescent="0.3">
      <c r="A22" s="73"/>
      <c r="B22" s="73"/>
      <c r="C22" s="73"/>
      <c r="D22" s="73"/>
      <c r="E22" s="73"/>
      <c r="F22" s="73"/>
      <c r="G22" s="73"/>
    </row>
    <row r="23" spans="1:13" ht="15.6" customHeight="1" x14ac:dyDescent="0.3">
      <c r="A23" s="73"/>
      <c r="B23" s="73"/>
      <c r="C23" s="73"/>
      <c r="D23" s="73"/>
      <c r="E23" s="73"/>
      <c r="F23" s="73"/>
      <c r="G23" s="73"/>
    </row>
    <row r="24" spans="1:13" ht="15.6" customHeight="1" x14ac:dyDescent="0.3">
      <c r="A24" s="73"/>
      <c r="B24" s="73"/>
      <c r="C24" s="73"/>
      <c r="D24" s="73"/>
      <c r="E24" s="73"/>
      <c r="F24" s="73"/>
      <c r="G24" s="73"/>
    </row>
    <row r="25" spans="1:13" ht="15.6" customHeight="1" x14ac:dyDescent="0.3">
      <c r="A25" s="73"/>
      <c r="B25" s="73"/>
      <c r="C25" s="73"/>
      <c r="D25" s="73"/>
      <c r="E25" s="73"/>
      <c r="F25" s="73"/>
      <c r="G25" s="73"/>
    </row>
    <row r="26" spans="1:13" ht="15.6" customHeight="1" x14ac:dyDescent="0.3">
      <c r="A26" s="73"/>
      <c r="B26" s="73"/>
      <c r="C26" s="73"/>
      <c r="D26" s="73"/>
      <c r="E26" s="73"/>
      <c r="F26" s="73"/>
      <c r="G26" s="73"/>
    </row>
    <row r="27" spans="1:13" ht="15.6" customHeight="1" x14ac:dyDescent="0.3">
      <c r="A27" s="73"/>
      <c r="B27" s="73"/>
      <c r="C27" s="73"/>
      <c r="D27" s="73"/>
      <c r="E27" s="73"/>
      <c r="F27" s="73"/>
      <c r="G27" s="73"/>
    </row>
    <row r="28" spans="1:13" ht="15.6" customHeight="1" x14ac:dyDescent="0.3">
      <c r="A28" s="73"/>
      <c r="B28" s="73"/>
      <c r="C28" s="73"/>
      <c r="D28" s="73"/>
      <c r="E28" s="73"/>
      <c r="F28" s="73"/>
      <c r="G28" s="73"/>
      <c r="M28" s="77"/>
    </row>
    <row r="29" spans="1:13" ht="15.6" customHeight="1" x14ac:dyDescent="0.3">
      <c r="A29" s="73"/>
      <c r="B29" s="73"/>
      <c r="C29" s="73"/>
      <c r="D29" s="73"/>
      <c r="E29" s="73"/>
      <c r="F29" s="73"/>
      <c r="G29" s="73"/>
      <c r="M29" s="77"/>
    </row>
    <row r="30" spans="1:13" ht="15.6" customHeight="1" x14ac:dyDescent="0.3">
      <c r="A30" s="73"/>
      <c r="B30" s="73"/>
      <c r="C30" s="73"/>
      <c r="D30" s="73"/>
      <c r="E30" s="73"/>
      <c r="F30" s="73"/>
      <c r="G30" s="73"/>
      <c r="M30" s="77"/>
    </row>
    <row r="31" spans="1:13" ht="15.6" customHeight="1" x14ac:dyDescent="0.3">
      <c r="A31" s="73"/>
      <c r="B31" s="73"/>
      <c r="C31" s="73"/>
      <c r="D31" s="73"/>
      <c r="E31" s="73"/>
      <c r="F31" s="73"/>
      <c r="G31" s="73"/>
      <c r="M31" s="77"/>
    </row>
    <row r="32" spans="1:13" ht="15.6" customHeight="1" x14ac:dyDescent="0.3">
      <c r="A32" s="73"/>
      <c r="B32" s="73"/>
      <c r="C32" s="73"/>
      <c r="D32" s="73"/>
      <c r="E32" s="73"/>
      <c r="F32" s="73"/>
      <c r="G32" s="73"/>
      <c r="M32" s="77"/>
    </row>
    <row r="33" spans="1:13" ht="15.6" customHeight="1" x14ac:dyDescent="0.3">
      <c r="A33" s="73"/>
      <c r="B33" s="73"/>
      <c r="C33" s="73"/>
      <c r="D33" s="73"/>
      <c r="E33" s="73"/>
      <c r="F33" s="73"/>
      <c r="G33" s="73"/>
      <c r="M33" s="77"/>
    </row>
    <row r="34" spans="1:13" ht="15.6" customHeight="1" x14ac:dyDescent="0.3">
      <c r="A34" s="73"/>
      <c r="B34" s="73"/>
      <c r="C34" s="73"/>
      <c r="D34" s="73"/>
      <c r="E34" s="73"/>
      <c r="F34" s="73"/>
      <c r="G34" s="73"/>
      <c r="M34" s="77"/>
    </row>
    <row r="35" spans="1:13" ht="15.6" customHeight="1" x14ac:dyDescent="0.3">
      <c r="A35" s="73"/>
      <c r="B35" s="73"/>
      <c r="C35" s="73"/>
      <c r="D35" s="73"/>
      <c r="E35" s="73"/>
      <c r="F35" s="73"/>
      <c r="G35" s="73"/>
      <c r="M35" s="77"/>
    </row>
    <row r="36" spans="1:13" ht="15.6" customHeight="1" x14ac:dyDescent="0.3">
      <c r="A36" s="73"/>
      <c r="B36" s="73"/>
      <c r="C36" s="73"/>
      <c r="D36" s="73"/>
      <c r="E36" s="73"/>
      <c r="F36" s="73"/>
      <c r="G36" s="73"/>
      <c r="M36" s="77"/>
    </row>
    <row r="37" spans="1:13" ht="15.6" customHeight="1" x14ac:dyDescent="0.3">
      <c r="A37" s="73"/>
      <c r="B37" s="73"/>
      <c r="C37" s="73"/>
      <c r="D37" s="73"/>
      <c r="E37" s="73"/>
      <c r="F37" s="73"/>
      <c r="G37" s="73"/>
      <c r="M37" s="77"/>
    </row>
    <row r="38" spans="1:13" ht="15.6" customHeight="1" x14ac:dyDescent="0.3">
      <c r="A38" s="73"/>
      <c r="B38" s="73"/>
      <c r="C38" s="73"/>
      <c r="D38" s="73"/>
      <c r="E38" s="73"/>
      <c r="F38" s="73"/>
      <c r="G38" s="73"/>
      <c r="M38" s="77"/>
    </row>
    <row r="39" spans="1:13" ht="15.6" customHeight="1" x14ac:dyDescent="0.3">
      <c r="A39" s="73"/>
      <c r="B39" s="73"/>
      <c r="C39" s="73"/>
      <c r="D39" s="73"/>
      <c r="E39" s="73"/>
      <c r="F39" s="73"/>
      <c r="G39" s="73"/>
      <c r="M39" s="77"/>
    </row>
    <row r="40" spans="1:13" ht="15.6" customHeight="1" x14ac:dyDescent="0.3">
      <c r="A40" s="73"/>
      <c r="B40" s="73"/>
      <c r="C40" s="73"/>
      <c r="D40" s="73"/>
      <c r="E40" s="73"/>
      <c r="F40" s="73"/>
      <c r="G40" s="73"/>
      <c r="M40" s="77"/>
    </row>
    <row r="41" spans="1:13" ht="15.6" customHeight="1" x14ac:dyDescent="0.3">
      <c r="A41" s="73"/>
      <c r="B41" s="73"/>
      <c r="C41" s="73"/>
      <c r="D41" s="73"/>
      <c r="E41" s="73"/>
      <c r="F41" s="73"/>
      <c r="G41" s="73"/>
      <c r="M41" s="77"/>
    </row>
    <row r="42" spans="1:13" ht="15.6" customHeight="1" x14ac:dyDescent="0.3">
      <c r="A42" s="73"/>
      <c r="B42" s="73"/>
      <c r="C42" s="73"/>
      <c r="D42" s="73"/>
      <c r="E42" s="73"/>
      <c r="F42" s="73"/>
      <c r="G42" s="73"/>
      <c r="M42" s="77"/>
    </row>
    <row r="43" spans="1:13" ht="15.6" customHeight="1" x14ac:dyDescent="0.3">
      <c r="A43" s="73"/>
      <c r="B43" s="73"/>
      <c r="C43" s="73"/>
      <c r="D43" s="73"/>
      <c r="E43" s="73"/>
      <c r="F43" s="73"/>
      <c r="G43" s="73"/>
      <c r="M43" s="77"/>
    </row>
    <row r="44" spans="1:13" ht="15.6" customHeight="1" x14ac:dyDescent="0.3">
      <c r="A44" s="73"/>
      <c r="B44" s="73"/>
      <c r="C44" s="73"/>
      <c r="D44" s="73"/>
      <c r="E44" s="73"/>
      <c r="F44" s="73"/>
      <c r="G44" s="73"/>
      <c r="M44" s="77"/>
    </row>
    <row r="45" spans="1:13" ht="15.6" customHeight="1" x14ac:dyDescent="0.3">
      <c r="A45" s="73"/>
      <c r="B45" s="73"/>
      <c r="C45" s="73"/>
      <c r="D45" s="73"/>
      <c r="E45" s="73"/>
      <c r="F45" s="73"/>
      <c r="G45" s="73"/>
      <c r="M45" s="77"/>
    </row>
    <row r="46" spans="1:13" ht="15.6" customHeight="1" x14ac:dyDescent="0.3">
      <c r="A46" s="93" t="s">
        <v>191</v>
      </c>
      <c r="B46" s="73"/>
      <c r="C46" s="73"/>
      <c r="D46" s="73"/>
      <c r="E46" s="73"/>
      <c r="F46" s="73"/>
      <c r="G46" s="73"/>
      <c r="M46" s="77"/>
    </row>
    <row r="47" spans="1:13" ht="15.6" customHeight="1" x14ac:dyDescent="0.3">
      <c r="A47" s="93" t="s">
        <v>192</v>
      </c>
      <c r="B47" s="73"/>
      <c r="C47" s="73"/>
      <c r="D47" s="73"/>
      <c r="E47" s="73"/>
      <c r="F47" s="73"/>
      <c r="G47" s="73"/>
      <c r="M47" s="77"/>
    </row>
    <row r="48" spans="1:13" ht="15.6" customHeight="1" x14ac:dyDescent="0.3">
      <c r="A48" s="93" t="s">
        <v>131</v>
      </c>
      <c r="B48" s="73"/>
      <c r="C48" s="73"/>
      <c r="D48" s="73"/>
      <c r="E48" s="73"/>
      <c r="F48" s="73"/>
      <c r="G48" s="73"/>
      <c r="M48" s="77"/>
    </row>
    <row r="49" spans="1:13" ht="15.6" customHeight="1" x14ac:dyDescent="0.3">
      <c r="A49" s="93" t="s">
        <v>245</v>
      </c>
      <c r="B49" s="73"/>
      <c r="C49" s="73"/>
      <c r="D49" s="73"/>
      <c r="E49" s="73"/>
      <c r="F49" s="73"/>
      <c r="G49" s="73"/>
      <c r="M49" s="77"/>
    </row>
    <row r="50" spans="1:13" ht="15.6" customHeight="1" x14ac:dyDescent="0.25">
      <c r="A50" s="52"/>
      <c r="B50" s="52"/>
      <c r="C50" s="52"/>
      <c r="D50" s="52"/>
      <c r="E50" s="52"/>
      <c r="F50" s="52"/>
      <c r="G50" s="52"/>
      <c r="H50" s="77"/>
    </row>
    <row r="51" spans="1:13" ht="15.6" customHeight="1" x14ac:dyDescent="0.25">
      <c r="A51" s="54" t="str">
        <f>+Innhold!B123</f>
        <v>Finans Norge / Skadestatistikk</v>
      </c>
      <c r="G51" s="187">
        <v>3</v>
      </c>
      <c r="H51" s="77"/>
    </row>
    <row r="52" spans="1:13" ht="15.6" customHeight="1" x14ac:dyDescent="0.25">
      <c r="A52" s="54" t="str">
        <f>+Innhold!B124</f>
        <v>Skadestatistikk for landbasert forsikring 1. kvartal 2018</v>
      </c>
      <c r="G52" s="188"/>
      <c r="H52" s="77"/>
    </row>
    <row r="53" spans="1:13" ht="15.6" customHeight="1" x14ac:dyDescent="0.25">
      <c r="H53" s="77"/>
    </row>
    <row r="59" spans="1:13" ht="15.6" customHeight="1" x14ac:dyDescent="0.25">
      <c r="J59"/>
      <c r="K59"/>
      <c r="L59"/>
    </row>
    <row r="60" spans="1:13" ht="15.6" customHeight="1" x14ac:dyDescent="0.25">
      <c r="J60" s="71"/>
      <c r="K60" s="72"/>
      <c r="L60" s="72"/>
    </row>
    <row r="61" spans="1:13" ht="15.6" customHeight="1" x14ac:dyDescent="0.25">
      <c r="J61" s="70"/>
      <c r="K61"/>
      <c r="L61"/>
    </row>
    <row r="62" spans="1:13" ht="15.6" customHeight="1" x14ac:dyDescent="0.25">
      <c r="J62" s="69"/>
      <c r="K62" s="69"/>
      <c r="L62" s="69"/>
    </row>
    <row r="63" spans="1:13" ht="15.6" customHeight="1" x14ac:dyDescent="0.25">
      <c r="J63" s="69"/>
      <c r="K63" s="69"/>
      <c r="L63" s="69"/>
    </row>
    <row r="64" spans="1:13" ht="15.6" customHeight="1" x14ac:dyDescent="0.25">
      <c r="J64" s="69"/>
      <c r="K64" s="69"/>
      <c r="L64" s="69"/>
    </row>
    <row r="65" spans="1:12" ht="15.6" customHeight="1" x14ac:dyDescent="0.25">
      <c r="J65" s="69"/>
      <c r="K65" s="69"/>
      <c r="L65" s="69"/>
    </row>
    <row r="66" spans="1:12" ht="15.6" customHeight="1" x14ac:dyDescent="0.25">
      <c r="J66" s="69"/>
      <c r="K66" s="69"/>
      <c r="L66" s="69"/>
    </row>
    <row r="67" spans="1:12" ht="15.6" customHeight="1" x14ac:dyDescent="0.25">
      <c r="J67" s="69"/>
      <c r="K67" s="69"/>
      <c r="L67" s="69"/>
    </row>
    <row r="68" spans="1:12" ht="15.6" customHeight="1" x14ac:dyDescent="0.25">
      <c r="J68" s="69"/>
      <c r="K68" s="69"/>
      <c r="L68" s="69"/>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8"/>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9"/>
      <c r="J104" s="69"/>
      <c r="K104" s="69"/>
    </row>
    <row r="105" spans="1:12" ht="15.6" customHeight="1" x14ac:dyDescent="0.25">
      <c r="A105"/>
      <c r="B105"/>
      <c r="C105"/>
      <c r="D105"/>
      <c r="E105"/>
      <c r="F105"/>
      <c r="H105"/>
      <c r="I105" s="69"/>
      <c r="J105" s="69"/>
      <c r="K105" s="69"/>
    </row>
    <row r="106" spans="1:12" ht="15.6" customHeight="1" x14ac:dyDescent="0.25">
      <c r="D106"/>
      <c r="E106"/>
      <c r="F106"/>
      <c r="H106"/>
      <c r="I106" s="69"/>
      <c r="J106" s="69"/>
      <c r="K106" s="69"/>
    </row>
    <row r="107" spans="1:12" ht="15.6" customHeight="1" x14ac:dyDescent="0.25">
      <c r="D107"/>
      <c r="E107"/>
      <c r="F107"/>
      <c r="H107"/>
      <c r="I107"/>
      <c r="J107"/>
      <c r="K107"/>
    </row>
    <row r="108" spans="1:12" ht="15.6" customHeight="1" x14ac:dyDescent="0.25">
      <c r="A108" s="78"/>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8"/>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9"/>
      <c r="K117" s="69"/>
    </row>
    <row r="118" spans="1:11" ht="15.6" customHeight="1" x14ac:dyDescent="0.25">
      <c r="A118"/>
      <c r="B118"/>
      <c r="C118"/>
      <c r="D118"/>
      <c r="E118"/>
      <c r="F118"/>
      <c r="H118"/>
      <c r="I118"/>
      <c r="J118" s="69"/>
      <c r="K118" s="69"/>
    </row>
    <row r="119" spans="1:11" ht="15.6" customHeight="1" x14ac:dyDescent="0.25">
      <c r="A119"/>
      <c r="B119"/>
      <c r="C119"/>
      <c r="D119"/>
      <c r="E119"/>
      <c r="F119"/>
      <c r="H119"/>
      <c r="I119"/>
      <c r="J119" s="69"/>
      <c r="K119" s="69"/>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9"/>
      <c r="J123" s="69"/>
    </row>
    <row r="124" spans="1:11" ht="15.6" customHeight="1" x14ac:dyDescent="0.25">
      <c r="A124"/>
      <c r="B124" s="69"/>
      <c r="C124" s="69"/>
      <c r="D124"/>
      <c r="E124"/>
      <c r="F124"/>
      <c r="G124"/>
      <c r="H124"/>
      <c r="I124" s="69"/>
      <c r="J124" s="69"/>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9"/>
      <c r="C128" s="69"/>
      <c r="D128"/>
      <c r="F128"/>
      <c r="G128"/>
      <c r="H128"/>
      <c r="I128"/>
      <c r="J128"/>
    </row>
    <row r="129" spans="1:10" ht="15.6" customHeight="1" x14ac:dyDescent="0.25">
      <c r="A129"/>
      <c r="B129" s="69"/>
      <c r="C129" s="69"/>
      <c r="D129"/>
      <c r="F129"/>
      <c r="G129"/>
      <c r="H129"/>
      <c r="I129"/>
      <c r="J129"/>
    </row>
    <row r="130" spans="1:10" ht="15.6" customHeight="1" x14ac:dyDescent="0.25">
      <c r="A130"/>
      <c r="B130" s="69"/>
      <c r="C130" s="69"/>
      <c r="D130"/>
      <c r="F130"/>
    </row>
    <row r="131" spans="1:10" ht="15.6" customHeight="1" x14ac:dyDescent="0.25">
      <c r="A131"/>
      <c r="B131"/>
      <c r="C131"/>
      <c r="D131"/>
      <c r="F131"/>
    </row>
    <row r="132" spans="1:10" ht="15.6" customHeight="1" x14ac:dyDescent="0.25">
      <c r="A132"/>
      <c r="B132" s="69"/>
      <c r="C132" s="69"/>
      <c r="D132"/>
      <c r="F132"/>
    </row>
    <row r="133" spans="1:10" ht="15.6" customHeight="1" x14ac:dyDescent="0.25">
      <c r="A133"/>
      <c r="B133" s="69"/>
      <c r="C133" s="69"/>
      <c r="D133"/>
      <c r="F133"/>
    </row>
    <row r="134" spans="1:10" ht="15.6" customHeight="1" x14ac:dyDescent="0.25">
      <c r="A134"/>
      <c r="B134" s="69"/>
      <c r="C134" s="69"/>
      <c r="D134"/>
      <c r="F134"/>
    </row>
    <row r="135" spans="1:10" ht="15.6" customHeight="1" x14ac:dyDescent="0.25">
      <c r="A135"/>
      <c r="B135"/>
      <c r="C135"/>
      <c r="D135"/>
      <c r="F135"/>
    </row>
    <row r="136" spans="1:10" ht="15.6" customHeight="1" x14ac:dyDescent="0.25">
      <c r="A136"/>
      <c r="B136" s="69"/>
      <c r="C136" s="69"/>
      <c r="D136"/>
      <c r="F136"/>
    </row>
    <row r="137" spans="1:10" ht="15.6" customHeight="1" x14ac:dyDescent="0.25">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4"/>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21" width="11.44140625" style="1" customWidth="1"/>
    <col min="22" max="22" width="15.44140625" style="1" customWidth="1"/>
    <col min="23" max="16384" width="11.44140625" style="1"/>
  </cols>
  <sheetData>
    <row r="1" spans="1:36" ht="5.25" customHeight="1" x14ac:dyDescent="0.25"/>
    <row r="2" spans="1:36" x14ac:dyDescent="0.25">
      <c r="A2" s="207" t="s">
        <v>0</v>
      </c>
      <c r="B2" s="2"/>
      <c r="C2" s="2"/>
      <c r="D2" s="2"/>
      <c r="E2" s="2"/>
      <c r="F2" s="2"/>
      <c r="G2" s="2"/>
    </row>
    <row r="3" spans="1:36" ht="6" customHeight="1" x14ac:dyDescent="0.25">
      <c r="A3" s="208"/>
      <c r="B3" s="2"/>
      <c r="C3" s="2"/>
      <c r="D3" s="2"/>
      <c r="E3" s="2"/>
      <c r="F3" s="2"/>
      <c r="G3" s="2"/>
    </row>
    <row r="4" spans="1:36" ht="12.75" customHeight="1" x14ac:dyDescent="0.25">
      <c r="A4" s="189" t="s">
        <v>90</v>
      </c>
      <c r="B4" s="2"/>
      <c r="C4" s="2"/>
      <c r="D4" s="2"/>
      <c r="E4" s="2"/>
      <c r="F4" s="2"/>
      <c r="G4" s="2"/>
      <c r="H4" s="67"/>
    </row>
    <row r="5" spans="1:36" ht="12.75" customHeight="1" x14ac:dyDescent="0.25">
      <c r="A5" s="189"/>
      <c r="B5" s="2"/>
      <c r="C5" s="2"/>
      <c r="D5" s="2"/>
      <c r="E5" s="2"/>
      <c r="F5" s="2"/>
      <c r="G5" s="2"/>
      <c r="H5" s="67"/>
    </row>
    <row r="6" spans="1:36" ht="15.6" x14ac:dyDescent="0.3">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208"/>
      <c r="B7" s="2"/>
      <c r="C7" s="2"/>
      <c r="D7" s="2"/>
      <c r="E7" s="2"/>
      <c r="F7" s="2"/>
      <c r="G7" s="2"/>
      <c r="H7" s="67"/>
      <c r="V7" s="88"/>
      <c r="AJ7" s="88"/>
    </row>
    <row r="8" spans="1:36" x14ac:dyDescent="0.25">
      <c r="A8" s="208"/>
      <c r="B8" s="2"/>
      <c r="C8" s="2"/>
      <c r="D8" s="2"/>
      <c r="E8" s="2"/>
      <c r="F8" s="2"/>
      <c r="G8" s="2"/>
      <c r="H8" s="67"/>
    </row>
    <row r="9" spans="1:36" x14ac:dyDescent="0.25">
      <c r="A9" s="208"/>
      <c r="B9" s="2"/>
      <c r="C9" s="2"/>
      <c r="D9" s="2"/>
      <c r="E9" s="2"/>
      <c r="F9" s="2"/>
      <c r="G9" s="2"/>
      <c r="H9" s="67"/>
    </row>
    <row r="10" spans="1:36" x14ac:dyDescent="0.25">
      <c r="A10" s="208"/>
      <c r="B10" s="2"/>
      <c r="C10" s="2"/>
      <c r="D10" s="2"/>
      <c r="E10" s="2"/>
      <c r="F10" s="2"/>
      <c r="G10" s="2"/>
      <c r="H10" s="67"/>
    </row>
    <row r="11" spans="1:36" x14ac:dyDescent="0.25">
      <c r="A11" s="208"/>
      <c r="B11" s="2"/>
      <c r="C11" s="2"/>
      <c r="D11" s="2"/>
      <c r="E11" s="2"/>
      <c r="F11" s="2"/>
      <c r="G11" s="2"/>
      <c r="H11" s="67"/>
    </row>
    <row r="12" spans="1:36" x14ac:dyDescent="0.25">
      <c r="A12" s="208"/>
      <c r="B12" s="2"/>
      <c r="C12" s="2"/>
      <c r="D12" s="2"/>
      <c r="E12" s="2"/>
      <c r="F12" s="2"/>
      <c r="G12" s="2"/>
      <c r="H12" s="67"/>
    </row>
    <row r="13" spans="1:36" x14ac:dyDescent="0.25">
      <c r="A13" s="208"/>
      <c r="B13" s="2"/>
      <c r="C13" s="2"/>
      <c r="D13" s="2"/>
      <c r="E13" s="2"/>
      <c r="F13" s="2"/>
      <c r="G13" s="2"/>
      <c r="H13" s="67"/>
    </row>
    <row r="14" spans="1:36" x14ac:dyDescent="0.25">
      <c r="A14" s="208"/>
      <c r="B14" s="2"/>
      <c r="C14" s="2"/>
      <c r="D14" s="2"/>
      <c r="E14" s="2"/>
      <c r="F14" s="2"/>
      <c r="G14" s="2"/>
      <c r="H14" s="67"/>
    </row>
    <row r="15" spans="1:36" x14ac:dyDescent="0.25">
      <c r="A15" s="208"/>
      <c r="B15" s="2"/>
      <c r="C15" s="2"/>
      <c r="D15" s="2"/>
      <c r="E15" s="2"/>
      <c r="F15" s="2"/>
      <c r="G15" s="2"/>
      <c r="H15" s="67"/>
    </row>
    <row r="16" spans="1:36" x14ac:dyDescent="0.25">
      <c r="A16" s="208"/>
      <c r="B16" s="2"/>
      <c r="C16" s="2"/>
      <c r="D16" s="2"/>
      <c r="E16" s="2"/>
      <c r="F16" s="2"/>
      <c r="G16" s="2"/>
      <c r="H16" s="67"/>
    </row>
    <row r="17" spans="1:30" x14ac:dyDescent="0.25">
      <c r="A17" s="208"/>
      <c r="B17" s="2"/>
      <c r="C17" s="2"/>
      <c r="D17" s="2"/>
      <c r="E17" s="2"/>
      <c r="F17" s="2"/>
      <c r="G17" s="2"/>
      <c r="H17" s="67"/>
    </row>
    <row r="18" spans="1:30" x14ac:dyDescent="0.25">
      <c r="A18" s="208"/>
      <c r="B18" s="2"/>
      <c r="C18" s="2"/>
      <c r="D18" s="2"/>
      <c r="E18" s="2"/>
      <c r="F18" s="2"/>
      <c r="G18" s="2"/>
      <c r="H18" s="67"/>
    </row>
    <row r="19" spans="1:30" x14ac:dyDescent="0.25">
      <c r="A19" s="208"/>
      <c r="B19" s="2"/>
      <c r="C19" s="2"/>
      <c r="D19" s="2"/>
      <c r="E19" s="2"/>
      <c r="F19" s="2"/>
      <c r="G19" s="2"/>
      <c r="H19" s="67"/>
    </row>
    <row r="20" spans="1:30" x14ac:dyDescent="0.25">
      <c r="A20" s="208"/>
      <c r="B20" s="2"/>
      <c r="C20" s="2"/>
      <c r="D20" s="2"/>
      <c r="E20" s="2"/>
      <c r="F20" s="2"/>
      <c r="G20" s="2"/>
      <c r="H20" s="67"/>
    </row>
    <row r="21" spans="1:30" x14ac:dyDescent="0.25">
      <c r="A21" s="208"/>
      <c r="B21" s="2"/>
      <c r="C21" s="2"/>
      <c r="D21" s="2"/>
      <c r="E21" s="2"/>
      <c r="F21" s="2"/>
      <c r="G21" s="2"/>
      <c r="H21" s="67"/>
    </row>
    <row r="22" spans="1:30" x14ac:dyDescent="0.25">
      <c r="A22" s="208"/>
      <c r="B22" s="2"/>
      <c r="C22" s="2"/>
      <c r="D22" s="2"/>
      <c r="E22" s="2"/>
      <c r="F22" s="2"/>
      <c r="G22" s="2"/>
      <c r="H22" s="67"/>
    </row>
    <row r="23" spans="1:30" x14ac:dyDescent="0.25">
      <c r="A23" s="208"/>
      <c r="B23" s="2"/>
      <c r="C23" s="2"/>
      <c r="D23" s="2"/>
      <c r="E23" s="2"/>
      <c r="F23" s="2"/>
      <c r="G23" s="2"/>
      <c r="H23" s="67"/>
    </row>
    <row r="24" spans="1:30" x14ac:dyDescent="0.25">
      <c r="A24" s="208"/>
      <c r="B24" s="2"/>
      <c r="C24" s="2"/>
      <c r="D24" s="2"/>
      <c r="E24" s="2"/>
      <c r="F24" s="2"/>
      <c r="G24" s="2"/>
      <c r="H24" s="67"/>
    </row>
    <row r="25" spans="1:30" x14ac:dyDescent="0.25">
      <c r="A25" s="208"/>
      <c r="B25" s="2"/>
      <c r="C25" s="2"/>
      <c r="D25" s="2"/>
      <c r="E25" s="2"/>
      <c r="F25" s="2"/>
      <c r="G25" s="2"/>
      <c r="H25" s="67"/>
    </row>
    <row r="26" spans="1:30" x14ac:dyDescent="0.25">
      <c r="A26" s="208"/>
      <c r="B26" s="2"/>
      <c r="C26" s="2"/>
      <c r="D26" s="2"/>
      <c r="E26" s="2"/>
      <c r="F26" s="2"/>
      <c r="G26" s="2"/>
      <c r="H26" s="67"/>
    </row>
    <row r="27" spans="1:30" x14ac:dyDescent="0.25">
      <c r="A27" s="208"/>
      <c r="B27" s="2"/>
      <c r="C27" s="2"/>
      <c r="D27" s="2"/>
      <c r="E27" s="2"/>
      <c r="F27" s="2"/>
      <c r="G27" s="2"/>
      <c r="H27" s="67"/>
    </row>
    <row r="28" spans="1:30" x14ac:dyDescent="0.25">
      <c r="A28" s="208"/>
      <c r="B28" s="2"/>
      <c r="C28" s="2"/>
      <c r="D28" s="2"/>
      <c r="E28" s="2"/>
      <c r="F28" s="2"/>
      <c r="G28" s="2"/>
      <c r="H28" s="67"/>
    </row>
    <row r="29" spans="1:30" x14ac:dyDescent="0.25">
      <c r="A29" s="208"/>
      <c r="B29" s="2"/>
      <c r="C29" s="2"/>
      <c r="D29" s="2"/>
      <c r="E29" s="2"/>
      <c r="F29" s="2"/>
      <c r="G29" s="2"/>
      <c r="H29" s="67"/>
    </row>
    <row r="30" spans="1:30" x14ac:dyDescent="0.25">
      <c r="A30" s="208"/>
      <c r="B30" s="2"/>
      <c r="C30" s="2"/>
      <c r="D30" s="2"/>
      <c r="E30" s="2"/>
      <c r="F30" s="2"/>
      <c r="G30" s="2"/>
      <c r="H30" s="67"/>
    </row>
    <row r="31" spans="1:30" x14ac:dyDescent="0.25">
      <c r="A31" s="208"/>
      <c r="B31" s="2"/>
      <c r="C31" s="2"/>
      <c r="D31" s="2"/>
      <c r="E31" s="2"/>
      <c r="F31" s="2"/>
      <c r="G31" s="2"/>
      <c r="H31" s="67"/>
    </row>
    <row r="32" spans="1:30" ht="15.6" x14ac:dyDescent="0.3">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2018</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208"/>
      <c r="B33" s="2"/>
      <c r="C33" s="2"/>
      <c r="D33" s="2"/>
      <c r="E33" s="2"/>
      <c r="F33" s="2"/>
      <c r="G33" s="2"/>
      <c r="H33" s="67"/>
    </row>
    <row r="34" spans="1:8" x14ac:dyDescent="0.25">
      <c r="A34" s="208"/>
      <c r="B34" s="2"/>
      <c r="C34" s="2"/>
      <c r="D34" s="2"/>
      <c r="E34" s="2"/>
      <c r="F34" s="2"/>
      <c r="G34" s="2"/>
      <c r="H34" s="67"/>
    </row>
    <row r="35" spans="1:8" x14ac:dyDescent="0.25">
      <c r="A35" s="208"/>
      <c r="B35" s="2"/>
      <c r="C35" s="2"/>
      <c r="D35" s="2"/>
      <c r="E35" s="2"/>
      <c r="F35" s="2"/>
      <c r="G35" s="2"/>
      <c r="H35" s="67"/>
    </row>
    <row r="36" spans="1:8" x14ac:dyDescent="0.25">
      <c r="A36" s="208"/>
      <c r="B36" s="2"/>
      <c r="C36" s="2"/>
      <c r="D36" s="2"/>
      <c r="E36" s="2"/>
      <c r="F36" s="2"/>
      <c r="G36" s="2"/>
      <c r="H36" s="67"/>
    </row>
    <row r="37" spans="1:8" x14ac:dyDescent="0.25">
      <c r="A37" s="47"/>
      <c r="B37" s="48"/>
      <c r="C37" s="49"/>
      <c r="D37" s="49"/>
      <c r="E37" s="49"/>
      <c r="F37" s="49"/>
      <c r="G37" s="50"/>
      <c r="H37" s="51"/>
    </row>
    <row r="38" spans="1:8" x14ac:dyDescent="0.25">
      <c r="A38" s="47"/>
      <c r="B38" s="48"/>
      <c r="C38" s="49"/>
      <c r="D38" s="49"/>
      <c r="E38" s="49"/>
      <c r="F38" s="49"/>
      <c r="G38" s="50"/>
      <c r="H38" s="51"/>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36" x14ac:dyDescent="0.25">
      <c r="A49" s="47"/>
      <c r="B49" s="48"/>
      <c r="C49" s="49"/>
      <c r="D49" s="49"/>
      <c r="E49" s="98"/>
      <c r="F49" s="49"/>
      <c r="G49" s="50"/>
      <c r="H49" s="51"/>
    </row>
    <row r="50" spans="1:36" x14ac:dyDescent="0.25">
      <c r="A50" s="47"/>
      <c r="B50" s="48"/>
      <c r="C50" s="49"/>
      <c r="D50" s="49"/>
      <c r="E50" s="49"/>
      <c r="F50" s="49"/>
      <c r="G50" s="50"/>
      <c r="H50" s="51"/>
    </row>
    <row r="51" spans="1:36" x14ac:dyDescent="0.25">
      <c r="A51" s="47"/>
      <c r="B51" s="48"/>
      <c r="C51" s="49"/>
      <c r="D51" s="49"/>
      <c r="E51" s="49"/>
      <c r="F51" s="49"/>
      <c r="G51" s="50"/>
      <c r="H51" s="51"/>
    </row>
    <row r="52" spans="1:36" x14ac:dyDescent="0.25">
      <c r="A52" s="47"/>
      <c r="B52" s="48"/>
      <c r="C52" s="49"/>
      <c r="D52" s="49"/>
      <c r="E52" s="49"/>
      <c r="F52" s="49"/>
      <c r="G52" s="50"/>
      <c r="H52" s="51"/>
    </row>
    <row r="53" spans="1:36" x14ac:dyDescent="0.25">
      <c r="A53" s="47"/>
      <c r="B53" s="48"/>
      <c r="C53" s="49"/>
      <c r="D53" s="49"/>
      <c r="E53" s="49"/>
      <c r="F53" s="49"/>
      <c r="G53" s="50"/>
      <c r="H53" s="51"/>
    </row>
    <row r="54" spans="1:36" x14ac:dyDescent="0.25">
      <c r="A54" s="47"/>
      <c r="B54" s="48"/>
      <c r="C54" s="49"/>
      <c r="D54" s="49"/>
      <c r="E54" s="49"/>
      <c r="F54" s="49"/>
      <c r="G54" s="50"/>
      <c r="H54" s="51"/>
    </row>
    <row r="55" spans="1:36" x14ac:dyDescent="0.25">
      <c r="A55" s="47"/>
      <c r="B55" s="48"/>
      <c r="C55" s="49"/>
      <c r="D55" s="49"/>
      <c r="E55" s="49"/>
      <c r="F55" s="49"/>
      <c r="G55" s="50"/>
      <c r="H55" s="51"/>
    </row>
    <row r="56" spans="1:36" x14ac:dyDescent="0.25">
      <c r="A56" s="47"/>
      <c r="B56" s="48"/>
      <c r="C56" s="49"/>
      <c r="D56" s="49"/>
      <c r="E56" s="49"/>
      <c r="F56" s="49"/>
      <c r="G56" s="50"/>
      <c r="H56" s="51"/>
    </row>
    <row r="57" spans="1:36" x14ac:dyDescent="0.25">
      <c r="A57" s="47"/>
      <c r="B57" s="48"/>
      <c r="C57" s="49"/>
      <c r="D57" s="49"/>
      <c r="E57" s="49"/>
      <c r="F57" s="49"/>
      <c r="G57" s="50"/>
      <c r="H57" s="51"/>
    </row>
    <row r="58" spans="1:36" x14ac:dyDescent="0.25">
      <c r="A58" s="47"/>
      <c r="B58" s="48"/>
      <c r="C58" s="49"/>
      <c r="D58" s="49"/>
      <c r="E58" s="49"/>
      <c r="F58" s="49"/>
      <c r="G58" s="50"/>
      <c r="H58" s="51"/>
    </row>
    <row r="59" spans="1:36" x14ac:dyDescent="0.25">
      <c r="A59" s="47"/>
      <c r="B59" s="48"/>
      <c r="C59" s="49"/>
      <c r="D59" s="49"/>
      <c r="E59" s="49"/>
      <c r="F59" s="49"/>
      <c r="G59" s="50"/>
      <c r="H59" s="51"/>
    </row>
    <row r="60" spans="1:36"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5">
      <c r="A61" s="54" t="str">
        <f>+Innhold!B123</f>
        <v>Finans Norge / Skadestatistikk</v>
      </c>
      <c r="H61" s="187">
        <v>4</v>
      </c>
      <c r="I61" s="54" t="str">
        <f>+Innhold!B123</f>
        <v>Finans Norge / Skadestatistikk</v>
      </c>
      <c r="O61" s="187">
        <v>5</v>
      </c>
      <c r="P61" s="54" t="str">
        <f>+Innhold!B123</f>
        <v>Finans Norge / Skadestatistikk</v>
      </c>
      <c r="V61" s="187">
        <v>6</v>
      </c>
      <c r="W61" s="54" t="str">
        <f>+Innhold!B123</f>
        <v>Finans Norge / Skadestatistikk</v>
      </c>
      <c r="AC61" s="187">
        <v>7</v>
      </c>
      <c r="AD61" s="54" t="str">
        <f>+Innhold!B123</f>
        <v>Finans Norge / Skadestatistikk</v>
      </c>
      <c r="AJ61" s="187">
        <v>8</v>
      </c>
    </row>
    <row r="62" spans="1:36" x14ac:dyDescent="0.25">
      <c r="A62" s="54" t="str">
        <f>+Innhold!B124</f>
        <v>Skadestatistikk for landbasert forsikring 1. kvartal 2018</v>
      </c>
      <c r="H62" s="188"/>
      <c r="I62" s="54" t="str">
        <f>+Innhold!B124</f>
        <v>Skadestatistikk for landbasert forsikring 1. kvartal 2018</v>
      </c>
      <c r="O62" s="188"/>
      <c r="P62" s="54" t="str">
        <f>+Innhold!B124</f>
        <v>Skadestatistikk for landbasert forsikring 1. kvartal 2018</v>
      </c>
      <c r="V62" s="188"/>
      <c r="W62" s="54" t="str">
        <f>+Innhold!B124</f>
        <v>Skadestatistikk for landbasert forsikring 1. kvartal 2018</v>
      </c>
      <c r="AC62" s="188"/>
      <c r="AD62" s="54" t="str">
        <f>+Innhold!B124</f>
        <v>Skadestatistikk for landbasert forsikring 1. kvartal 2018</v>
      </c>
      <c r="AJ62" s="188"/>
    </row>
    <row r="63" spans="1:36" x14ac:dyDescent="0.25">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row>
    <row r="64" spans="1:36" x14ac:dyDescent="0.25">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row>
    <row r="65" spans="1:36" x14ac:dyDescent="0.25">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row>
    <row r="66" spans="1:36" x14ac:dyDescent="0.25">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row>
    <row r="67" spans="1:36" ht="12.75" customHeight="1" x14ac:dyDescent="0.25">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row>
    <row r="68" spans="1:36" ht="12.75" customHeight="1" x14ac:dyDescent="0.25">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c r="AH68" s="164"/>
      <c r="AI68" s="164"/>
      <c r="AJ68" s="164"/>
    </row>
    <row r="69" spans="1:36" x14ac:dyDescent="0.25">
      <c r="A69" s="166" t="s">
        <v>184</v>
      </c>
      <c r="B69" s="167"/>
      <c r="C69" s="167"/>
      <c r="D69" s="167" t="s">
        <v>74</v>
      </c>
      <c r="E69" s="167"/>
      <c r="F69" s="167"/>
      <c r="G69" s="167"/>
      <c r="H69" s="166"/>
      <c r="I69" s="168">
        <f>147.6</f>
        <v>147.6</v>
      </c>
      <c r="J69" s="169" t="s">
        <v>244</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c r="AH69" s="164"/>
      <c r="AI69" s="164"/>
      <c r="AJ69" s="164"/>
    </row>
    <row r="70" spans="1:36" ht="27" customHeight="1" x14ac:dyDescent="0.25">
      <c r="A70" s="167" t="s">
        <v>75</v>
      </c>
      <c r="B70" s="167" t="s">
        <v>76</v>
      </c>
      <c r="C70" s="209" t="s">
        <v>26</v>
      </c>
      <c r="D70" s="167" t="s">
        <v>77</v>
      </c>
      <c r="E70" s="167" t="s">
        <v>26</v>
      </c>
      <c r="F70" s="167" t="s">
        <v>77</v>
      </c>
      <c r="G70" s="167"/>
      <c r="H70" s="164"/>
      <c r="I70" s="170" t="s">
        <v>160</v>
      </c>
      <c r="J70" s="164" t="s">
        <v>233</v>
      </c>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2016</v>
      </c>
      <c r="Y70" s="171" t="str">
        <f>+'Tab3'!D6</f>
        <v>2017</v>
      </c>
      <c r="Z70" s="171" t="str">
        <f>+'Tab3'!E6</f>
        <v>2018</v>
      </c>
      <c r="AA70" s="164"/>
      <c r="AB70" s="164"/>
      <c r="AC70" s="164"/>
      <c r="AD70" s="164"/>
      <c r="AE70" s="164"/>
      <c r="AF70" s="164"/>
      <c r="AG70" s="164"/>
      <c r="AH70" s="164"/>
      <c r="AI70" s="164"/>
      <c r="AJ70" s="164"/>
    </row>
    <row r="71" spans="1:36" x14ac:dyDescent="0.25">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221.94869888475839</v>
      </c>
      <c r="O71" s="164"/>
      <c r="P71" s="164"/>
      <c r="Q71" s="164"/>
      <c r="R71" s="164"/>
      <c r="S71" s="164"/>
      <c r="T71" s="164"/>
      <c r="U71" s="164"/>
      <c r="V71" s="167"/>
      <c r="W71" s="167"/>
      <c r="X71" s="167"/>
      <c r="Y71" s="167"/>
      <c r="Z71" s="167"/>
      <c r="AA71" s="164"/>
      <c r="AB71" s="164"/>
      <c r="AC71" s="164"/>
      <c r="AD71" s="164"/>
      <c r="AE71" s="164"/>
      <c r="AF71" s="164"/>
      <c r="AG71" s="164"/>
      <c r="AH71" s="164"/>
      <c r="AI71" s="164"/>
      <c r="AJ71" s="164"/>
    </row>
    <row r="72" spans="1:36" x14ac:dyDescent="0.25">
      <c r="A72" s="167">
        <v>2</v>
      </c>
      <c r="B72" s="167"/>
      <c r="C72" s="167">
        <v>78.8</v>
      </c>
      <c r="D72" s="167">
        <v>61.3</v>
      </c>
      <c r="E72" s="167"/>
      <c r="F72" s="167"/>
      <c r="G72" s="167"/>
      <c r="H72" s="164"/>
      <c r="I72" s="172">
        <v>54.7</v>
      </c>
      <c r="J72" s="164">
        <v>2</v>
      </c>
      <c r="K72" s="164"/>
      <c r="L72" s="173">
        <v>11120</v>
      </c>
      <c r="M72" s="172">
        <v>68.900000000000006</v>
      </c>
      <c r="N72" s="172">
        <f t="shared" si="0"/>
        <v>185.9166361974406</v>
      </c>
      <c r="O72" s="164"/>
      <c r="P72" s="164"/>
      <c r="Q72" s="164"/>
      <c r="R72" s="164"/>
      <c r="S72" s="164"/>
      <c r="T72" s="164"/>
      <c r="U72" s="164"/>
      <c r="V72" s="167" t="s">
        <v>26</v>
      </c>
      <c r="W72" s="167"/>
      <c r="X72" s="174">
        <f>IF('Tab6'!C36="",'Tab6'!C35,'Tab6'!C36)</f>
        <v>3670.2527195309999</v>
      </c>
      <c r="Y72" s="174">
        <f>IF('Tab6'!D36="",'Tab6'!D35,'Tab6'!D36)</f>
        <v>4160.8412318170003</v>
      </c>
      <c r="Z72" s="174">
        <f>IF('Tab6'!E36="",'Tab6'!E35,'Tab6'!E36)</f>
        <v>4090.3641573989999</v>
      </c>
      <c r="AA72" s="164"/>
      <c r="AB72" s="164"/>
      <c r="AC72" s="164"/>
      <c r="AD72" s="164"/>
      <c r="AE72" s="164"/>
      <c r="AF72" s="164"/>
      <c r="AG72" s="164"/>
      <c r="AH72" s="164"/>
      <c r="AI72" s="164"/>
      <c r="AJ72" s="164"/>
    </row>
    <row r="73" spans="1:36" x14ac:dyDescent="0.25">
      <c r="A73" s="167">
        <v>3</v>
      </c>
      <c r="B73" s="167"/>
      <c r="C73" s="167">
        <v>84.8</v>
      </c>
      <c r="D73" s="167">
        <v>63</v>
      </c>
      <c r="E73" s="167"/>
      <c r="F73" s="167"/>
      <c r="G73" s="167"/>
      <c r="H73" s="164"/>
      <c r="I73" s="172">
        <v>55.3</v>
      </c>
      <c r="J73" s="164">
        <v>3</v>
      </c>
      <c r="K73" s="164"/>
      <c r="L73" s="173">
        <v>11918</v>
      </c>
      <c r="M73" s="172">
        <v>63.7</v>
      </c>
      <c r="N73" s="172">
        <f t="shared" si="0"/>
        <v>170.02025316455698</v>
      </c>
      <c r="O73" s="164"/>
      <c r="P73" s="164"/>
      <c r="Q73" s="164"/>
      <c r="R73" s="164"/>
      <c r="S73" s="164"/>
      <c r="T73" s="164"/>
      <c r="U73" s="164"/>
      <c r="V73" s="167"/>
      <c r="W73" s="167"/>
      <c r="X73" s="174"/>
      <c r="Y73" s="174"/>
      <c r="Z73" s="174"/>
      <c r="AA73" s="164"/>
      <c r="AB73" s="164"/>
      <c r="AC73" s="164"/>
      <c r="AD73" s="164"/>
      <c r="AE73" s="164"/>
      <c r="AF73" s="164"/>
      <c r="AG73" s="164"/>
      <c r="AH73" s="164"/>
      <c r="AI73" s="164"/>
      <c r="AJ73" s="164"/>
    </row>
    <row r="74" spans="1:36" x14ac:dyDescent="0.25">
      <c r="A74" s="167">
        <v>4</v>
      </c>
      <c r="B74" s="167"/>
      <c r="C74" s="167">
        <v>91.2</v>
      </c>
      <c r="D74" s="167">
        <v>70.8</v>
      </c>
      <c r="E74" s="167"/>
      <c r="F74" s="167"/>
      <c r="G74" s="167"/>
      <c r="H74" s="164"/>
      <c r="I74" s="172">
        <v>56.2</v>
      </c>
      <c r="J74" s="164">
        <v>4</v>
      </c>
      <c r="K74" s="164"/>
      <c r="L74" s="173">
        <v>11905</v>
      </c>
      <c r="M74" s="172">
        <v>79.3</v>
      </c>
      <c r="N74" s="172">
        <f t="shared" si="0"/>
        <v>208.26832740213521</v>
      </c>
      <c r="O74" s="164"/>
      <c r="P74" s="164"/>
      <c r="Q74" s="164"/>
      <c r="R74" s="164"/>
      <c r="S74" s="164"/>
      <c r="T74" s="164"/>
      <c r="U74" s="164"/>
      <c r="V74" s="167" t="s">
        <v>63</v>
      </c>
      <c r="W74" s="167"/>
      <c r="X74" s="174">
        <f>IF('Tab6'!C36="",'Tab6'!C45+'Tab6'!C47,'Tab6'!C46+'Tab6'!C48)</f>
        <v>42.865097882000001</v>
      </c>
      <c r="Y74" s="174">
        <f>IF('Tab6'!D36="",'Tab6'!D45+'Tab6'!D47,'Tab6'!D46+'Tab6'!D48)</f>
        <v>46.033732841999999</v>
      </c>
      <c r="Z74" s="174">
        <f>IF('Tab6'!E36="",'Tab6'!E45+'Tab6'!E47,'Tab6'!E46+'Tab6'!E48)</f>
        <v>36.452765753000001</v>
      </c>
      <c r="AA74" s="164"/>
      <c r="AB74" s="164"/>
      <c r="AC74" s="164"/>
      <c r="AD74" s="164"/>
      <c r="AE74" s="164"/>
      <c r="AF74" s="164"/>
      <c r="AG74" s="164"/>
      <c r="AH74" s="164"/>
      <c r="AI74" s="164"/>
      <c r="AJ74" s="164"/>
    </row>
    <row r="75" spans="1:36" x14ac:dyDescent="0.25">
      <c r="A75" s="167">
        <v>1</v>
      </c>
      <c r="B75" s="167">
        <v>1984</v>
      </c>
      <c r="C75" s="167">
        <v>112.2</v>
      </c>
      <c r="D75" s="167">
        <v>90.4</v>
      </c>
      <c r="E75" s="167"/>
      <c r="F75" s="167"/>
      <c r="G75" s="167"/>
      <c r="H75" s="164"/>
      <c r="I75" s="172">
        <v>57.3</v>
      </c>
      <c r="J75" s="164">
        <v>1</v>
      </c>
      <c r="K75" s="164">
        <v>1984</v>
      </c>
      <c r="L75" s="173">
        <v>13205</v>
      </c>
      <c r="M75" s="172">
        <v>86.7</v>
      </c>
      <c r="N75" s="172">
        <f t="shared" si="0"/>
        <v>223.3319371727749</v>
      </c>
      <c r="O75" s="164"/>
      <c r="P75" s="164"/>
      <c r="Q75" s="164"/>
      <c r="R75" s="164"/>
      <c r="S75" s="164"/>
      <c r="T75" s="164"/>
      <c r="U75" s="164"/>
      <c r="V75" s="167" t="s">
        <v>39</v>
      </c>
      <c r="W75" s="167"/>
      <c r="X75" s="174">
        <f>IF('Tab6'!C36="",'Tab6'!C49,'Tab6'!C50)</f>
        <v>347.18323804900001</v>
      </c>
      <c r="Y75" s="174">
        <f>IF('Tab6'!D36="",'Tab6'!D49,'Tab6'!D50)</f>
        <v>424.05520227300002</v>
      </c>
      <c r="Z75" s="174">
        <f>IF('Tab6'!E36="",'Tab6'!E49,'Tab6'!E50)</f>
        <v>340.57483687799999</v>
      </c>
      <c r="AA75" s="164"/>
      <c r="AB75" s="164"/>
      <c r="AC75" s="164"/>
      <c r="AD75" s="164"/>
      <c r="AE75" s="164"/>
      <c r="AF75" s="164"/>
      <c r="AG75" s="164"/>
      <c r="AH75" s="164"/>
      <c r="AI75" s="164"/>
      <c r="AJ75" s="164"/>
    </row>
    <row r="76" spans="1:36" x14ac:dyDescent="0.25">
      <c r="A76" s="167">
        <v>2</v>
      </c>
      <c r="B76" s="167"/>
      <c r="C76" s="167">
        <v>81.8</v>
      </c>
      <c r="D76" s="167">
        <v>64.400000000000006</v>
      </c>
      <c r="E76" s="167"/>
      <c r="F76" s="167"/>
      <c r="G76" s="167"/>
      <c r="H76" s="164"/>
      <c r="I76" s="172">
        <v>58.2</v>
      </c>
      <c r="J76" s="164">
        <v>2</v>
      </c>
      <c r="K76" s="164"/>
      <c r="L76" s="173">
        <v>12453</v>
      </c>
      <c r="M76" s="172">
        <v>83.3</v>
      </c>
      <c r="N76" s="172">
        <f t="shared" si="0"/>
        <v>211.25567010309274</v>
      </c>
      <c r="O76" s="164"/>
      <c r="P76" s="164"/>
      <c r="Q76" s="164"/>
      <c r="R76" s="164"/>
      <c r="S76" s="164"/>
      <c r="T76" s="164"/>
      <c r="U76" s="164"/>
      <c r="V76" s="167" t="s">
        <v>18</v>
      </c>
      <c r="W76" s="167"/>
      <c r="X76" s="174">
        <f>IF('Tab6'!C36="",'Tab6'!C43,'Tab6'!C44)</f>
        <v>57.965011222000001</v>
      </c>
      <c r="Y76" s="174">
        <f>IF('Tab6'!D36="",'Tab6'!D43,'Tab6'!D44)</f>
        <v>62.205806019999997</v>
      </c>
      <c r="Z76" s="174">
        <f>IF('Tab6'!E36="",'Tab6'!E43,'Tab6'!E44)</f>
        <v>67.698013250000002</v>
      </c>
      <c r="AA76" s="164"/>
      <c r="AB76" s="164"/>
      <c r="AC76" s="164"/>
      <c r="AD76" s="164"/>
      <c r="AE76" s="164"/>
      <c r="AF76" s="164"/>
      <c r="AG76" s="164"/>
      <c r="AH76" s="164"/>
      <c r="AI76" s="164"/>
      <c r="AJ76" s="164"/>
    </row>
    <row r="77" spans="1:36" x14ac:dyDescent="0.25">
      <c r="A77" s="167">
        <v>3</v>
      </c>
      <c r="B77" s="167"/>
      <c r="C77" s="167">
        <v>90.4</v>
      </c>
      <c r="D77" s="167">
        <v>71.099999999999994</v>
      </c>
      <c r="E77" s="167"/>
      <c r="F77" s="167"/>
      <c r="G77" s="167"/>
      <c r="H77" s="164"/>
      <c r="I77" s="172">
        <v>58.7</v>
      </c>
      <c r="J77" s="164">
        <v>3</v>
      </c>
      <c r="K77" s="164"/>
      <c r="L77" s="173">
        <v>12278</v>
      </c>
      <c r="M77" s="172">
        <v>83.3</v>
      </c>
      <c r="N77" s="172">
        <f t="shared" si="0"/>
        <v>209.4562180579216</v>
      </c>
      <c r="O77" s="164"/>
      <c r="P77" s="164"/>
      <c r="Q77" s="164"/>
      <c r="R77" s="164"/>
      <c r="S77" s="164"/>
      <c r="T77" s="164"/>
      <c r="U77" s="164"/>
      <c r="V77" s="167" t="s">
        <v>82</v>
      </c>
      <c r="W77" s="167"/>
      <c r="X77" s="174">
        <f>IF('Tab6'!C36="",'Tab6'!C37+'Tab6'!C39,'Tab6'!C38+'Tab6'!C40)</f>
        <v>462.06564977400001</v>
      </c>
      <c r="Y77" s="174">
        <f>IF('Tab6'!D36="",'Tab6'!D37+'Tab6'!D39,'Tab6'!D38+'Tab6'!D40)</f>
        <v>559.43388489200004</v>
      </c>
      <c r="Z77" s="174">
        <f>IF('Tab6'!E36="",'Tab6'!E37+'Tab6'!E39,'Tab6'!E38+'Tab6'!E40)</f>
        <v>403.74815412599997</v>
      </c>
      <c r="AA77" s="164"/>
      <c r="AB77" s="164"/>
      <c r="AC77" s="164"/>
      <c r="AD77" s="164"/>
      <c r="AE77" s="164"/>
      <c r="AF77" s="164"/>
      <c r="AG77" s="164"/>
      <c r="AH77" s="164"/>
      <c r="AI77" s="164"/>
      <c r="AJ77" s="164"/>
    </row>
    <row r="78" spans="1:36" x14ac:dyDescent="0.25">
      <c r="A78" s="167">
        <v>4</v>
      </c>
      <c r="B78" s="167"/>
      <c r="C78" s="167">
        <v>92.9</v>
      </c>
      <c r="D78" s="167">
        <v>73.900000000000006</v>
      </c>
      <c r="E78" s="167"/>
      <c r="F78" s="167"/>
      <c r="G78" s="167"/>
      <c r="H78" s="164"/>
      <c r="I78" s="172">
        <v>59.6</v>
      </c>
      <c r="J78" s="164">
        <v>4</v>
      </c>
      <c r="K78" s="164"/>
      <c r="L78" s="173">
        <v>11449</v>
      </c>
      <c r="M78" s="172">
        <v>94.6</v>
      </c>
      <c r="N78" s="172">
        <f t="shared" si="0"/>
        <v>234.27785234899324</v>
      </c>
      <c r="O78" s="164"/>
      <c r="P78" s="164"/>
      <c r="Q78" s="164"/>
      <c r="R78" s="164"/>
      <c r="S78" s="164"/>
      <c r="T78" s="164"/>
      <c r="U78" s="164"/>
      <c r="V78" s="167" t="s">
        <v>83</v>
      </c>
      <c r="W78" s="167"/>
      <c r="X78" s="175">
        <f>X72-X77-X76-X75-X74</f>
        <v>2760.1737226039995</v>
      </c>
      <c r="Y78" s="175">
        <f>Y72-Y77-Y76-Y75-Y74</f>
        <v>3069.1126057900001</v>
      </c>
      <c r="Z78" s="175">
        <f>Z72-Z77-Z76-Z75-Z74</f>
        <v>3241.8903873919999</v>
      </c>
      <c r="AA78" s="164"/>
      <c r="AB78" s="164"/>
      <c r="AC78" s="164"/>
      <c r="AD78" s="164"/>
      <c r="AE78" s="164"/>
      <c r="AF78" s="164"/>
      <c r="AG78" s="164"/>
      <c r="AH78" s="164"/>
      <c r="AI78" s="164"/>
      <c r="AJ78" s="164"/>
    </row>
    <row r="79" spans="1:36" x14ac:dyDescent="0.25">
      <c r="A79" s="167">
        <v>1</v>
      </c>
      <c r="B79" s="167">
        <v>1985</v>
      </c>
      <c r="C79" s="167">
        <v>123.4</v>
      </c>
      <c r="D79" s="167">
        <v>100.8</v>
      </c>
      <c r="E79" s="167"/>
      <c r="F79" s="167"/>
      <c r="G79" s="167"/>
      <c r="H79" s="164"/>
      <c r="I79" s="172">
        <v>60.4</v>
      </c>
      <c r="J79" s="164">
        <v>1</v>
      </c>
      <c r="K79" s="164">
        <v>1985</v>
      </c>
      <c r="L79" s="173">
        <v>16918</v>
      </c>
      <c r="M79" s="172">
        <v>103.6</v>
      </c>
      <c r="N79" s="172">
        <f t="shared" si="0"/>
        <v>253.16821192052979</v>
      </c>
      <c r="O79" s="164"/>
      <c r="P79" s="164"/>
      <c r="Q79" s="164"/>
      <c r="R79" s="164"/>
      <c r="S79" s="164"/>
      <c r="T79" s="164"/>
      <c r="U79" s="164"/>
      <c r="V79" s="167"/>
      <c r="W79" s="167"/>
      <c r="X79" s="167"/>
      <c r="Y79" s="167"/>
      <c r="Z79" s="167"/>
      <c r="AA79" s="164"/>
      <c r="AB79" s="164"/>
      <c r="AC79" s="164"/>
      <c r="AD79" s="164"/>
      <c r="AE79" s="164"/>
      <c r="AF79" s="164"/>
      <c r="AG79" s="164"/>
      <c r="AH79" s="164"/>
      <c r="AI79" s="164"/>
      <c r="AJ79" s="164"/>
    </row>
    <row r="80" spans="1:36" x14ac:dyDescent="0.25">
      <c r="A80" s="167">
        <v>2</v>
      </c>
      <c r="B80" s="167"/>
      <c r="C80" s="167">
        <v>102</v>
      </c>
      <c r="D80" s="167">
        <v>81.099999999999994</v>
      </c>
      <c r="E80" s="167"/>
      <c r="F80" s="167"/>
      <c r="G80" s="167"/>
      <c r="H80" s="164"/>
      <c r="I80" s="172">
        <v>61.5</v>
      </c>
      <c r="J80" s="164">
        <v>2</v>
      </c>
      <c r="K80" s="164"/>
      <c r="L80" s="173">
        <v>14237</v>
      </c>
      <c r="M80" s="172">
        <v>115.3</v>
      </c>
      <c r="N80" s="172">
        <f t="shared" si="0"/>
        <v>276.71999999999997</v>
      </c>
      <c r="O80" s="164"/>
      <c r="P80" s="164"/>
      <c r="Q80" s="164"/>
      <c r="R80" s="164"/>
      <c r="S80" s="164"/>
      <c r="T80" s="164"/>
      <c r="U80" s="164"/>
      <c r="V80" s="166" t="s">
        <v>163</v>
      </c>
      <c r="W80" s="167"/>
      <c r="X80" s="167"/>
      <c r="Y80" s="167"/>
      <c r="Z80" s="164"/>
      <c r="AA80" s="164"/>
      <c r="AB80" s="164"/>
      <c r="AC80" s="164"/>
      <c r="AD80" s="164"/>
      <c r="AE80" s="164"/>
      <c r="AF80" s="164"/>
      <c r="AG80" s="164"/>
      <c r="AH80" s="164"/>
      <c r="AI80" s="164"/>
      <c r="AJ80" s="164"/>
    </row>
    <row r="81" spans="1:36" x14ac:dyDescent="0.25">
      <c r="A81" s="167">
        <v>3</v>
      </c>
      <c r="B81" s="167"/>
      <c r="C81" s="167">
        <v>108.4</v>
      </c>
      <c r="D81" s="167">
        <v>86</v>
      </c>
      <c r="E81" s="167"/>
      <c r="F81" s="167"/>
      <c r="G81" s="167"/>
      <c r="H81" s="164"/>
      <c r="I81" s="172">
        <v>62</v>
      </c>
      <c r="J81" s="164">
        <v>3</v>
      </c>
      <c r="K81" s="164"/>
      <c r="L81" s="173">
        <v>14329</v>
      </c>
      <c r="M81" s="172">
        <v>103</v>
      </c>
      <c r="N81" s="172">
        <f t="shared" si="0"/>
        <v>245.20645161290324</v>
      </c>
      <c r="O81" s="164"/>
      <c r="P81" s="164"/>
      <c r="Q81" s="164"/>
      <c r="R81" s="164"/>
      <c r="S81" s="164"/>
      <c r="T81" s="164"/>
      <c r="U81" s="164"/>
      <c r="V81" s="167"/>
      <c r="W81" s="167"/>
      <c r="X81" s="167"/>
      <c r="Y81" s="167"/>
      <c r="Z81" s="164"/>
      <c r="AA81" s="164"/>
      <c r="AB81" s="164"/>
      <c r="AC81" s="164"/>
      <c r="AD81" s="164"/>
      <c r="AE81" s="164"/>
      <c r="AF81" s="164"/>
      <c r="AG81" s="164"/>
      <c r="AH81" s="164"/>
      <c r="AI81" s="164"/>
      <c r="AJ81" s="164"/>
    </row>
    <row r="82" spans="1:36" x14ac:dyDescent="0.25">
      <c r="A82" s="167">
        <v>4</v>
      </c>
      <c r="B82" s="167"/>
      <c r="C82" s="167">
        <v>109.6</v>
      </c>
      <c r="D82" s="167">
        <v>87.1</v>
      </c>
      <c r="E82" s="167"/>
      <c r="F82" s="167"/>
      <c r="G82" s="167"/>
      <c r="H82" s="164"/>
      <c r="I82" s="172">
        <v>63</v>
      </c>
      <c r="J82" s="164">
        <v>4</v>
      </c>
      <c r="K82" s="164"/>
      <c r="L82" s="173">
        <v>13060</v>
      </c>
      <c r="M82" s="172">
        <v>118.7</v>
      </c>
      <c r="N82" s="172">
        <f t="shared" si="0"/>
        <v>278.09714285714284</v>
      </c>
      <c r="O82" s="164"/>
      <c r="P82" s="164"/>
      <c r="Q82" s="164"/>
      <c r="R82" s="164"/>
      <c r="S82" s="164"/>
      <c r="T82" s="164"/>
      <c r="U82" s="164"/>
      <c r="V82" s="167"/>
      <c r="W82" s="171" t="str">
        <f>+'Tab4'!C6</f>
        <v>2016</v>
      </c>
      <c r="X82" s="171" t="str">
        <f>+'Tab4'!D6</f>
        <v>2017</v>
      </c>
      <c r="Y82" s="171" t="str">
        <f>+'Tab4'!E6</f>
        <v>2018</v>
      </c>
      <c r="Z82" s="164"/>
      <c r="AA82" s="164"/>
      <c r="AB82" s="164"/>
      <c r="AC82" s="164"/>
      <c r="AD82" s="164"/>
      <c r="AE82" s="164"/>
      <c r="AF82" s="164"/>
      <c r="AG82" s="164"/>
      <c r="AH82" s="164"/>
      <c r="AI82" s="164"/>
      <c r="AJ82" s="164"/>
    </row>
    <row r="83" spans="1:36" x14ac:dyDescent="0.25">
      <c r="A83" s="167">
        <v>1</v>
      </c>
      <c r="B83" s="167">
        <v>1986</v>
      </c>
      <c r="C83" s="167">
        <v>141</v>
      </c>
      <c r="D83" s="167">
        <v>115.2</v>
      </c>
      <c r="E83" s="167"/>
      <c r="F83" s="167"/>
      <c r="G83" s="167"/>
      <c r="H83" s="164"/>
      <c r="I83" s="172">
        <v>64</v>
      </c>
      <c r="J83" s="164">
        <v>1</v>
      </c>
      <c r="K83" s="164">
        <v>1986</v>
      </c>
      <c r="L83" s="173">
        <v>14314</v>
      </c>
      <c r="M83" s="172">
        <v>111.8</v>
      </c>
      <c r="N83" s="172">
        <f t="shared" si="0"/>
        <v>257.83875</v>
      </c>
      <c r="O83" s="164"/>
      <c r="P83" s="164"/>
      <c r="Q83" s="164"/>
      <c r="R83" s="164"/>
      <c r="S83" s="164"/>
      <c r="T83" s="164"/>
      <c r="U83" s="164"/>
      <c r="V83" s="167" t="s">
        <v>84</v>
      </c>
      <c r="W83" s="174">
        <f>IF('Tab4'!C14="",'Tab4'!C13,'Tab4'!C14)</f>
        <v>1916.538155279</v>
      </c>
      <c r="X83" s="174">
        <f>IF('Tab4'!D14="",'Tab4'!D13,'Tab4'!D14)</f>
        <v>1899.6541603349999</v>
      </c>
      <c r="Y83" s="174">
        <f>IF('Tab4'!E14="",'Tab4'!E13,'Tab4'!E14)</f>
        <v>2162.8651301310001</v>
      </c>
      <c r="Z83" s="164"/>
      <c r="AA83" s="164"/>
      <c r="AB83" s="164"/>
      <c r="AC83" s="164"/>
      <c r="AD83" s="164"/>
      <c r="AE83" s="164"/>
      <c r="AF83" s="164"/>
      <c r="AG83" s="164"/>
      <c r="AH83" s="164"/>
      <c r="AI83" s="164"/>
      <c r="AJ83" s="164"/>
    </row>
    <row r="84" spans="1:36" x14ac:dyDescent="0.25">
      <c r="A84" s="167">
        <v>2</v>
      </c>
      <c r="B84" s="167"/>
      <c r="C84" s="167">
        <v>120.5</v>
      </c>
      <c r="D84" s="167">
        <v>93.2</v>
      </c>
      <c r="E84" s="167"/>
      <c r="F84" s="167"/>
      <c r="G84" s="167"/>
      <c r="H84" s="164"/>
      <c r="I84" s="172">
        <v>65</v>
      </c>
      <c r="J84" s="164">
        <v>2</v>
      </c>
      <c r="K84" s="164"/>
      <c r="L84" s="173">
        <v>13505</v>
      </c>
      <c r="M84" s="172">
        <v>121.5</v>
      </c>
      <c r="N84" s="172">
        <f t="shared" si="0"/>
        <v>275.8984615384615</v>
      </c>
      <c r="O84" s="164"/>
      <c r="P84" s="164"/>
      <c r="Q84" s="164"/>
      <c r="R84" s="164"/>
      <c r="S84" s="164"/>
      <c r="T84" s="164"/>
      <c r="U84" s="164"/>
      <c r="V84" s="167" t="s">
        <v>170</v>
      </c>
      <c r="W84" s="174">
        <f>IF('Tab4'!C16="",'Tab4'!C15,'Tab4'!C16)</f>
        <v>1467.4023715779999</v>
      </c>
      <c r="X84" s="174">
        <f>IF('Tab4'!D16="",'Tab4'!D15,'Tab4'!D16)</f>
        <v>1451.330581295</v>
      </c>
      <c r="Y84" s="174">
        <f>IF('Tab4'!E16="",'Tab4'!E15,'Tab4'!E16)</f>
        <v>1550.2525616949999</v>
      </c>
      <c r="Z84" s="164"/>
      <c r="AA84" s="164"/>
      <c r="AB84" s="164"/>
      <c r="AC84" s="164"/>
      <c r="AD84" s="164"/>
      <c r="AE84" s="164"/>
      <c r="AF84" s="164"/>
      <c r="AG84" s="164"/>
      <c r="AH84" s="164"/>
      <c r="AI84" s="164"/>
      <c r="AJ84" s="164"/>
    </row>
    <row r="85" spans="1:36" x14ac:dyDescent="0.25">
      <c r="A85" s="167">
        <v>3</v>
      </c>
      <c r="B85" s="167"/>
      <c r="C85" s="167">
        <v>115.7</v>
      </c>
      <c r="D85" s="167">
        <v>91.1</v>
      </c>
      <c r="E85" s="167"/>
      <c r="F85" s="167"/>
      <c r="G85" s="167"/>
      <c r="H85" s="164"/>
      <c r="I85" s="172">
        <v>67</v>
      </c>
      <c r="J85" s="164">
        <v>3</v>
      </c>
      <c r="K85" s="164"/>
      <c r="L85" s="173">
        <v>12132</v>
      </c>
      <c r="M85" s="172">
        <v>100.8</v>
      </c>
      <c r="N85" s="172">
        <f t="shared" si="0"/>
        <v>222.06089552238805</v>
      </c>
      <c r="O85" s="164"/>
      <c r="P85" s="164"/>
      <c r="Q85" s="164"/>
      <c r="R85" s="164"/>
      <c r="S85" s="164"/>
      <c r="T85" s="164"/>
      <c r="U85" s="164"/>
      <c r="V85" s="167" t="s">
        <v>7</v>
      </c>
      <c r="W85" s="174">
        <f>IF('Tab4'!C18="",'Tab4'!C17,'Tab4'!C18)</f>
        <v>531.14983787400001</v>
      </c>
      <c r="X85" s="174">
        <f>IF('Tab4'!D18="",'Tab4'!D17,'Tab4'!D18)</f>
        <v>519.04290963000005</v>
      </c>
      <c r="Y85" s="174">
        <f>IF('Tab4'!E18="",'Tab4'!E17,'Tab4'!E18)</f>
        <v>444.42031264500002</v>
      </c>
      <c r="Z85" s="164"/>
      <c r="AA85" s="164"/>
      <c r="AB85" s="164"/>
      <c r="AC85" s="164"/>
      <c r="AD85" s="164"/>
      <c r="AE85" s="164"/>
      <c r="AF85" s="164"/>
      <c r="AG85" s="164"/>
      <c r="AH85" s="164"/>
      <c r="AI85" s="164"/>
      <c r="AJ85" s="164"/>
    </row>
    <row r="86" spans="1:36" x14ac:dyDescent="0.25">
      <c r="A86" s="167">
        <v>4</v>
      </c>
      <c r="B86" s="167"/>
      <c r="C86" s="167">
        <v>114.4</v>
      </c>
      <c r="D86" s="167">
        <v>90.8</v>
      </c>
      <c r="E86" s="167"/>
      <c r="F86" s="167"/>
      <c r="G86" s="167"/>
      <c r="H86" s="164"/>
      <c r="I86" s="172">
        <v>68.5</v>
      </c>
      <c r="J86" s="164">
        <v>4</v>
      </c>
      <c r="K86" s="164"/>
      <c r="L86" s="173">
        <v>11763</v>
      </c>
      <c r="M86" s="172">
        <v>120.6</v>
      </c>
      <c r="N86" s="172">
        <f t="shared" si="0"/>
        <v>259.86218978102187</v>
      </c>
      <c r="O86" s="164"/>
      <c r="P86" s="164"/>
      <c r="Q86" s="164"/>
      <c r="R86" s="164"/>
      <c r="S86" s="164"/>
      <c r="T86" s="164"/>
      <c r="U86" s="164"/>
      <c r="V86" s="164" t="s">
        <v>8</v>
      </c>
      <c r="W86" s="174">
        <f>IF('Tab4'!C20="",'Tab4'!C19,'Tab4'!C20)</f>
        <v>560.28907401900005</v>
      </c>
      <c r="X86" s="174">
        <f>IF('Tab4'!D20="",'Tab4'!D19,'Tab4'!D20)</f>
        <v>490.686782053</v>
      </c>
      <c r="Y86" s="174">
        <f>IF('Tab4'!E20="",'Tab4'!E19,'Tab4'!E20)</f>
        <v>451.13826828200001</v>
      </c>
      <c r="Z86" s="164"/>
      <c r="AA86" s="164"/>
      <c r="AB86" s="164"/>
      <c r="AC86" s="164"/>
      <c r="AD86" s="164"/>
      <c r="AE86" s="164"/>
      <c r="AF86" s="164"/>
      <c r="AG86" s="164"/>
      <c r="AH86" s="164"/>
      <c r="AI86" s="164"/>
      <c r="AJ86" s="164"/>
    </row>
    <row r="87" spans="1:36" x14ac:dyDescent="0.25">
      <c r="A87" s="167">
        <v>1</v>
      </c>
      <c r="B87" s="167">
        <v>1987</v>
      </c>
      <c r="C87" s="167">
        <v>152.19999999999999</v>
      </c>
      <c r="D87" s="167">
        <v>121.3</v>
      </c>
      <c r="E87" s="167"/>
      <c r="F87" s="167"/>
      <c r="G87" s="167"/>
      <c r="H87" s="164"/>
      <c r="I87" s="172">
        <v>70.5</v>
      </c>
      <c r="J87" s="164">
        <v>1</v>
      </c>
      <c r="K87" s="164">
        <v>1987</v>
      </c>
      <c r="L87" s="173">
        <v>17280</v>
      </c>
      <c r="M87" s="172">
        <v>135.6</v>
      </c>
      <c r="N87" s="172">
        <f t="shared" si="0"/>
        <v>283.89446808510638</v>
      </c>
      <c r="O87" s="164"/>
      <c r="P87" s="164"/>
      <c r="Q87" s="164"/>
      <c r="R87" s="164"/>
      <c r="S87" s="164"/>
      <c r="T87" s="164"/>
      <c r="U87" s="164"/>
      <c r="V87" s="167" t="s">
        <v>9</v>
      </c>
      <c r="W87" s="174">
        <f>IF('Tab4'!C20="",'Tab4'!C21,'Tab4'!C22)</f>
        <v>153.419094763</v>
      </c>
      <c r="X87" s="174">
        <f>IF('Tab4'!D20="",'Tab4'!D21,'Tab4'!D22)</f>
        <v>143.17242980200001</v>
      </c>
      <c r="Y87" s="174">
        <f>IF('Tab4'!E20="",'Tab4'!E21,'Tab4'!E22)</f>
        <v>138.62619982000001</v>
      </c>
      <c r="Z87" s="164"/>
      <c r="AA87" s="164"/>
      <c r="AB87" s="164"/>
      <c r="AC87" s="164"/>
      <c r="AD87" s="164"/>
      <c r="AE87" s="164"/>
      <c r="AF87" s="164"/>
      <c r="AG87" s="164"/>
      <c r="AH87" s="164"/>
      <c r="AI87" s="164"/>
      <c r="AJ87" s="164"/>
    </row>
    <row r="88" spans="1:36" x14ac:dyDescent="0.25">
      <c r="A88" s="167">
        <v>2</v>
      </c>
      <c r="B88" s="167"/>
      <c r="C88" s="167">
        <v>109.2</v>
      </c>
      <c r="D88" s="167">
        <v>86.1</v>
      </c>
      <c r="E88" s="167"/>
      <c r="F88" s="167"/>
      <c r="G88" s="167"/>
      <c r="H88" s="164"/>
      <c r="I88" s="172">
        <v>71.599999999999994</v>
      </c>
      <c r="J88" s="164">
        <v>2</v>
      </c>
      <c r="K88" s="164"/>
      <c r="L88" s="173">
        <v>12241</v>
      </c>
      <c r="M88" s="172">
        <v>135.9</v>
      </c>
      <c r="N88" s="172">
        <f t="shared" si="0"/>
        <v>280.15139664804474</v>
      </c>
      <c r="O88" s="164"/>
      <c r="P88" s="164"/>
      <c r="Q88" s="164"/>
      <c r="R88" s="164"/>
      <c r="S88" s="164"/>
      <c r="T88" s="164"/>
      <c r="U88" s="164"/>
      <c r="V88" s="167" t="s">
        <v>10</v>
      </c>
      <c r="W88" s="174">
        <f>IF('Tab4'!C22="",'Tab4'!C29,'Tab4'!C30)</f>
        <v>601.816010076</v>
      </c>
      <c r="X88" s="174">
        <f>IF('Tab4'!D22="",'Tab4'!D29,'Tab4'!D30)</f>
        <v>582.64189188099999</v>
      </c>
      <c r="Y88" s="174">
        <f>IF('Tab4'!E22="",'Tab4'!E29,'Tab4'!E30)</f>
        <v>567.07605057900003</v>
      </c>
      <c r="Z88" s="164"/>
      <c r="AA88" s="164"/>
      <c r="AB88" s="164"/>
      <c r="AC88" s="164"/>
      <c r="AD88" s="164"/>
      <c r="AE88" s="164"/>
      <c r="AF88" s="164"/>
      <c r="AG88" s="164"/>
      <c r="AH88" s="164"/>
      <c r="AI88" s="164"/>
      <c r="AJ88" s="164"/>
    </row>
    <row r="89" spans="1:36" x14ac:dyDescent="0.25">
      <c r="A89" s="167">
        <v>3</v>
      </c>
      <c r="B89" s="167"/>
      <c r="C89" s="167">
        <v>110.1</v>
      </c>
      <c r="D89" s="167">
        <v>87.3</v>
      </c>
      <c r="E89" s="167"/>
      <c r="F89" s="167"/>
      <c r="G89" s="167"/>
      <c r="H89" s="164"/>
      <c r="I89" s="172">
        <v>72.3</v>
      </c>
      <c r="J89" s="164">
        <v>3</v>
      </c>
      <c r="K89" s="164"/>
      <c r="L89" s="173">
        <v>11506</v>
      </c>
      <c r="M89" s="172">
        <v>112.3</v>
      </c>
      <c r="N89" s="172">
        <f t="shared" si="0"/>
        <v>229.25975103734439</v>
      </c>
      <c r="O89" s="164"/>
      <c r="P89" s="164"/>
      <c r="Q89" s="164"/>
      <c r="R89" s="164"/>
      <c r="S89" s="164"/>
      <c r="T89" s="164"/>
      <c r="U89" s="164"/>
      <c r="V89" s="167" t="s">
        <v>11</v>
      </c>
      <c r="W89" s="174">
        <f>IF('Tab4'!C30="",'Tab4'!C31,'Tab4'!C32)</f>
        <v>61.955985124999998</v>
      </c>
      <c r="X89" s="174">
        <f>IF('Tab4'!D30="",'Tab4'!D31,'Tab4'!D32)</f>
        <v>55.113869166999997</v>
      </c>
      <c r="Y89" s="174">
        <f>IF('Tab4'!E30="",'Tab4'!E31,'Tab4'!E32)</f>
        <v>52.283765475999999</v>
      </c>
      <c r="Z89" s="164"/>
      <c r="AA89" s="164"/>
      <c r="AB89" s="164"/>
      <c r="AC89" s="164"/>
      <c r="AD89" s="164"/>
      <c r="AE89" s="164"/>
      <c r="AF89" s="164"/>
      <c r="AG89" s="164"/>
      <c r="AH89" s="164"/>
      <c r="AI89" s="164"/>
      <c r="AJ89" s="164"/>
    </row>
    <row r="90" spans="1:36" x14ac:dyDescent="0.25">
      <c r="A90" s="167">
        <v>4</v>
      </c>
      <c r="B90" s="167"/>
      <c r="C90" s="167">
        <v>112</v>
      </c>
      <c r="D90" s="167">
        <v>89.8</v>
      </c>
      <c r="E90" s="167"/>
      <c r="F90" s="167"/>
      <c r="G90" s="167"/>
      <c r="H90" s="164"/>
      <c r="I90" s="172">
        <v>73.599999999999994</v>
      </c>
      <c r="J90" s="164">
        <v>4</v>
      </c>
      <c r="K90" s="164"/>
      <c r="L90" s="173">
        <v>12860</v>
      </c>
      <c r="M90" s="172">
        <v>134.5</v>
      </c>
      <c r="N90" s="172">
        <f t="shared" si="0"/>
        <v>269.73097826086956</v>
      </c>
      <c r="O90" s="164"/>
      <c r="P90" s="164"/>
      <c r="Q90" s="164"/>
      <c r="R90" s="164"/>
      <c r="S90" s="164"/>
      <c r="T90" s="164"/>
      <c r="U90" s="164"/>
      <c r="V90" s="167" t="s">
        <v>12</v>
      </c>
      <c r="W90" s="174">
        <f>IF('Tab4'!C32="",'Tab4'!C33,'Tab4'!C34)</f>
        <v>348.15230697099997</v>
      </c>
      <c r="X90" s="174">
        <f>IF('Tab4'!D32="",'Tab4'!D33,'Tab4'!D34)</f>
        <v>234.47679721399999</v>
      </c>
      <c r="Y90" s="174">
        <f>IF('Tab4'!E32="",'Tab4'!E33,'Tab4'!E34)</f>
        <v>233.93808828600001</v>
      </c>
      <c r="Z90" s="164"/>
      <c r="AA90" s="164"/>
      <c r="AB90" s="164"/>
      <c r="AC90" s="164"/>
      <c r="AD90" s="164"/>
      <c r="AE90" s="164"/>
      <c r="AF90" s="164"/>
      <c r="AG90" s="164"/>
      <c r="AH90" s="164"/>
      <c r="AI90" s="164"/>
      <c r="AJ90" s="164"/>
    </row>
    <row r="91" spans="1:36" x14ac:dyDescent="0.25">
      <c r="A91" s="167">
        <v>1</v>
      </c>
      <c r="B91" s="167">
        <v>1988</v>
      </c>
      <c r="C91" s="167">
        <v>134.1</v>
      </c>
      <c r="D91" s="167">
        <v>107.5</v>
      </c>
      <c r="E91" s="167"/>
      <c r="F91" s="167"/>
      <c r="G91" s="167"/>
      <c r="H91" s="164"/>
      <c r="I91" s="172">
        <v>75.2</v>
      </c>
      <c r="J91" s="164">
        <v>1</v>
      </c>
      <c r="K91" s="164">
        <v>1988</v>
      </c>
      <c r="L91" s="173">
        <v>10180</v>
      </c>
      <c r="M91" s="172">
        <v>130.80000000000001</v>
      </c>
      <c r="N91" s="172">
        <f t="shared" si="0"/>
        <v>256.72978723404259</v>
      </c>
      <c r="O91" s="164"/>
      <c r="P91" s="164"/>
      <c r="Q91" s="164"/>
      <c r="R91" s="164"/>
      <c r="S91" s="164"/>
      <c r="T91" s="164"/>
      <c r="U91" s="164"/>
      <c r="V91" s="167" t="s">
        <v>13</v>
      </c>
      <c r="W91" s="174">
        <f>IF('Tab4'!C34="",'Tab4'!C35,'Tab4'!C36)</f>
        <v>42.667496825000001</v>
      </c>
      <c r="X91" s="174">
        <f>IF('Tab4'!D34="",'Tab4'!D35,'Tab4'!D36)</f>
        <v>21.170413621000002</v>
      </c>
      <c r="Y91" s="174">
        <f>IF('Tab4'!E34="",'Tab4'!E35,'Tab4'!E36)</f>
        <v>51.826988589999999</v>
      </c>
      <c r="Z91" s="164"/>
      <c r="AA91" s="164"/>
      <c r="AB91" s="164"/>
      <c r="AC91" s="164"/>
      <c r="AD91" s="164"/>
      <c r="AE91" s="164"/>
      <c r="AF91" s="164"/>
      <c r="AG91" s="164"/>
      <c r="AH91" s="164"/>
      <c r="AI91" s="164"/>
      <c r="AJ91" s="164"/>
    </row>
    <row r="92" spans="1:36" x14ac:dyDescent="0.25">
      <c r="A92" s="167">
        <v>2</v>
      </c>
      <c r="B92" s="167"/>
      <c r="C92" s="167">
        <v>113.7</v>
      </c>
      <c r="D92" s="167">
        <v>90</v>
      </c>
      <c r="E92" s="167"/>
      <c r="F92" s="167"/>
      <c r="G92" s="167"/>
      <c r="H92" s="164"/>
      <c r="I92" s="172">
        <v>76.7</v>
      </c>
      <c r="J92" s="164">
        <v>2</v>
      </c>
      <c r="K92" s="164"/>
      <c r="L92" s="173">
        <v>11081</v>
      </c>
      <c r="M92" s="172">
        <v>95.1</v>
      </c>
      <c r="N92" s="172">
        <f t="shared" si="0"/>
        <v>183.00860495436766</v>
      </c>
      <c r="O92" s="164"/>
      <c r="P92" s="164"/>
      <c r="Q92" s="164"/>
      <c r="R92" s="164"/>
      <c r="S92" s="164"/>
      <c r="T92" s="164"/>
      <c r="U92" s="164"/>
      <c r="V92" s="167" t="s">
        <v>14</v>
      </c>
      <c r="W92" s="174">
        <f>IF('Tab4'!C38="",'Tab4'!C37,'Tab4'!C38)</f>
        <v>175.865524873</v>
      </c>
      <c r="X92" s="174">
        <f>IF('Tab4'!D38="",'Tab4'!D37,'Tab4'!D38)</f>
        <v>172.92883466200001</v>
      </c>
      <c r="Y92" s="174">
        <f>IF('Tab4'!E38="",'Tab4'!E37,'Tab4'!E38)</f>
        <v>188.08266129499998</v>
      </c>
      <c r="Z92" s="164"/>
      <c r="AA92" s="164"/>
      <c r="AB92" s="164"/>
      <c r="AC92" s="164"/>
      <c r="AD92" s="164"/>
      <c r="AE92" s="164"/>
      <c r="AF92" s="164"/>
      <c r="AG92" s="164"/>
      <c r="AH92" s="164"/>
      <c r="AI92" s="164"/>
      <c r="AJ92" s="164"/>
    </row>
    <row r="93" spans="1:36" x14ac:dyDescent="0.25">
      <c r="A93" s="167">
        <v>3</v>
      </c>
      <c r="B93" s="167"/>
      <c r="C93" s="167">
        <v>116.3</v>
      </c>
      <c r="D93" s="167">
        <v>93.1</v>
      </c>
      <c r="E93" s="167"/>
      <c r="F93" s="167"/>
      <c r="G93" s="167"/>
      <c r="H93" s="164"/>
      <c r="I93" s="172">
        <v>77</v>
      </c>
      <c r="J93" s="164">
        <v>3</v>
      </c>
      <c r="K93" s="164"/>
      <c r="L93" s="173">
        <v>15987</v>
      </c>
      <c r="M93" s="172">
        <v>148.69999999999999</v>
      </c>
      <c r="N93" s="172">
        <f t="shared" si="0"/>
        <v>285.04051948051944</v>
      </c>
      <c r="O93" s="164"/>
      <c r="P93" s="164"/>
      <c r="Q93" s="164"/>
      <c r="R93" s="164"/>
      <c r="S93" s="164"/>
      <c r="T93" s="164"/>
      <c r="U93" s="164"/>
      <c r="V93" s="167" t="s">
        <v>85</v>
      </c>
      <c r="W93" s="175">
        <f>SUM(W83:W92)</f>
        <v>5859.2558573830001</v>
      </c>
      <c r="X93" s="175">
        <f>SUM(X83:X92)</f>
        <v>5570.2186696599993</v>
      </c>
      <c r="Y93" s="175">
        <f>SUM(Y83:Y92)</f>
        <v>5840.5100267990001</v>
      </c>
      <c r="Z93" s="164"/>
      <c r="AA93" s="164"/>
      <c r="AB93" s="164"/>
      <c r="AC93" s="164"/>
      <c r="AD93" s="164"/>
      <c r="AE93" s="164"/>
      <c r="AF93" s="164"/>
      <c r="AG93" s="164"/>
      <c r="AH93" s="164"/>
      <c r="AI93" s="164"/>
      <c r="AJ93" s="164"/>
    </row>
    <row r="94" spans="1:36" x14ac:dyDescent="0.25">
      <c r="A94" s="167">
        <v>4</v>
      </c>
      <c r="B94" s="167"/>
      <c r="C94" s="167">
        <v>115.2</v>
      </c>
      <c r="D94" s="167">
        <v>93.4</v>
      </c>
      <c r="E94" s="167"/>
      <c r="F94" s="167"/>
      <c r="G94" s="167"/>
      <c r="H94" s="164"/>
      <c r="I94" s="172">
        <v>78.099999999999994</v>
      </c>
      <c r="J94" s="164">
        <v>4</v>
      </c>
      <c r="K94" s="164"/>
      <c r="L94" s="173">
        <v>12493</v>
      </c>
      <c r="M94" s="172">
        <v>199.8</v>
      </c>
      <c r="N94" s="172">
        <f t="shared" si="0"/>
        <v>377.59897567221515</v>
      </c>
      <c r="O94" s="164"/>
      <c r="P94" s="164"/>
      <c r="Q94" s="164"/>
      <c r="R94" s="164"/>
      <c r="S94" s="164"/>
      <c r="T94" s="164"/>
      <c r="U94" s="164"/>
      <c r="V94" s="167"/>
      <c r="W94" s="167"/>
      <c r="X94" s="167"/>
      <c r="Y94" s="167"/>
      <c r="Z94" s="164"/>
      <c r="AA94" s="164"/>
      <c r="AB94" s="164"/>
      <c r="AC94" s="164"/>
      <c r="AD94" s="164"/>
      <c r="AE94" s="164"/>
      <c r="AF94" s="164"/>
      <c r="AG94" s="164"/>
      <c r="AH94" s="164"/>
      <c r="AI94" s="164"/>
      <c r="AJ94" s="164"/>
    </row>
    <row r="95" spans="1:36" x14ac:dyDescent="0.25">
      <c r="A95" s="167">
        <v>1</v>
      </c>
      <c r="B95" s="167">
        <v>1989</v>
      </c>
      <c r="C95" s="167">
        <v>106.6</v>
      </c>
      <c r="D95" s="167">
        <v>86.4</v>
      </c>
      <c r="E95" s="167"/>
      <c r="F95" s="167"/>
      <c r="G95" s="167"/>
      <c r="H95" s="164"/>
      <c r="I95" s="172">
        <v>78.900000000000006</v>
      </c>
      <c r="J95" s="164">
        <v>1</v>
      </c>
      <c r="K95" s="164">
        <v>1989</v>
      </c>
      <c r="L95" s="173">
        <v>10988</v>
      </c>
      <c r="M95" s="172">
        <v>142.6</v>
      </c>
      <c r="N95" s="172">
        <f t="shared" si="0"/>
        <v>266.76501901140682</v>
      </c>
      <c r="O95" s="164"/>
      <c r="P95" s="164"/>
      <c r="Q95" s="164"/>
      <c r="R95" s="164"/>
      <c r="S95" s="164"/>
      <c r="T95" s="164"/>
      <c r="U95" s="164"/>
      <c r="V95" s="167" t="s">
        <v>171</v>
      </c>
      <c r="W95" s="176">
        <f>+W93+X72</f>
        <v>9529.5085769140005</v>
      </c>
      <c r="X95" s="176">
        <f>+X93+Y72</f>
        <v>9731.0599014769996</v>
      </c>
      <c r="Y95" s="176">
        <f>+Y93+Z72</f>
        <v>9930.8741841980009</v>
      </c>
      <c r="Z95" s="164"/>
      <c r="AA95" s="164"/>
      <c r="AB95" s="164"/>
      <c r="AC95" s="164"/>
      <c r="AD95" s="164"/>
      <c r="AE95" s="164"/>
      <c r="AF95" s="164"/>
      <c r="AG95" s="164"/>
      <c r="AH95" s="164"/>
      <c r="AI95" s="164"/>
      <c r="AJ95" s="164"/>
    </row>
    <row r="96" spans="1:36" x14ac:dyDescent="0.25">
      <c r="A96" s="167">
        <v>2</v>
      </c>
      <c r="B96" s="167"/>
      <c r="C96" s="167">
        <v>98</v>
      </c>
      <c r="D96" s="167">
        <v>79.599999999999994</v>
      </c>
      <c r="E96" s="167"/>
      <c r="F96" s="167"/>
      <c r="G96" s="167"/>
      <c r="H96" s="164"/>
      <c r="I96" s="172">
        <v>80.3</v>
      </c>
      <c r="J96" s="164">
        <v>2</v>
      </c>
      <c r="K96" s="164"/>
      <c r="L96" s="173">
        <v>10292</v>
      </c>
      <c r="M96" s="172">
        <v>117.3</v>
      </c>
      <c r="N96" s="172">
        <f t="shared" si="0"/>
        <v>215.60996264009964</v>
      </c>
      <c r="O96" s="164"/>
      <c r="P96" s="164"/>
      <c r="Q96" s="164"/>
      <c r="R96" s="164"/>
      <c r="S96" s="164"/>
      <c r="T96" s="164"/>
      <c r="U96" s="164"/>
      <c r="V96" s="164"/>
      <c r="W96" s="164"/>
      <c r="X96" s="164"/>
      <c r="Y96" s="164"/>
      <c r="Z96" s="164"/>
      <c r="AA96" s="164"/>
      <c r="AB96" s="164"/>
      <c r="AC96" s="164"/>
      <c r="AD96" s="164"/>
      <c r="AE96" s="164"/>
      <c r="AF96" s="164"/>
      <c r="AG96" s="164"/>
      <c r="AH96" s="164"/>
      <c r="AI96" s="164"/>
      <c r="AJ96" s="164"/>
    </row>
    <row r="97" spans="1:36" x14ac:dyDescent="0.25">
      <c r="A97" s="167">
        <v>3</v>
      </c>
      <c r="B97" s="167"/>
      <c r="C97" s="167">
        <v>96.9</v>
      </c>
      <c r="D97" s="167">
        <v>79</v>
      </c>
      <c r="E97" s="167"/>
      <c r="F97" s="167"/>
      <c r="G97" s="167"/>
      <c r="H97" s="164"/>
      <c r="I97" s="172">
        <v>80.599999999999994</v>
      </c>
      <c r="J97" s="164">
        <v>3</v>
      </c>
      <c r="K97" s="164"/>
      <c r="L97" s="173">
        <v>11352</v>
      </c>
      <c r="M97" s="172">
        <v>103.6</v>
      </c>
      <c r="N97" s="172">
        <f t="shared" si="0"/>
        <v>189.71910669975185</v>
      </c>
      <c r="O97" s="164"/>
      <c r="P97" s="164"/>
      <c r="Q97" s="164"/>
      <c r="R97" s="164"/>
      <c r="S97" s="164"/>
      <c r="T97" s="164"/>
      <c r="U97" s="164"/>
      <c r="V97" s="164"/>
      <c r="W97" s="164"/>
      <c r="X97" s="164"/>
      <c r="Y97" s="167"/>
      <c r="Z97" s="164"/>
      <c r="AA97" s="164"/>
      <c r="AB97" s="164"/>
      <c r="AC97" s="164"/>
      <c r="AD97" s="164"/>
      <c r="AE97" s="164"/>
      <c r="AF97" s="164"/>
      <c r="AG97" s="164"/>
      <c r="AH97" s="164"/>
      <c r="AI97" s="164"/>
      <c r="AJ97" s="164"/>
    </row>
    <row r="98" spans="1:36" x14ac:dyDescent="0.25">
      <c r="A98" s="167">
        <v>4</v>
      </c>
      <c r="B98" s="167"/>
      <c r="C98" s="167">
        <v>93.4</v>
      </c>
      <c r="D98" s="167">
        <v>76.8</v>
      </c>
      <c r="E98" s="167"/>
      <c r="F98" s="167"/>
      <c r="G98" s="167"/>
      <c r="H98" s="164"/>
      <c r="I98" s="172">
        <v>81.400000000000006</v>
      </c>
      <c r="J98" s="164">
        <v>4</v>
      </c>
      <c r="K98" s="164"/>
      <c r="L98" s="173">
        <v>11958</v>
      </c>
      <c r="M98" s="172">
        <v>132</v>
      </c>
      <c r="N98" s="172">
        <f t="shared" si="0"/>
        <v>239.35135135135133</v>
      </c>
      <c r="O98" s="164"/>
      <c r="P98" s="164"/>
      <c r="Q98" s="164"/>
      <c r="R98" s="164"/>
      <c r="S98" s="164"/>
      <c r="T98" s="164"/>
      <c r="U98" s="164"/>
      <c r="V98" s="166" t="s">
        <v>186</v>
      </c>
      <c r="W98" s="167"/>
      <c r="X98" s="167"/>
      <c r="Y98" s="167"/>
      <c r="Z98" s="164"/>
      <c r="AA98" s="164"/>
      <c r="AB98" s="164"/>
      <c r="AC98" s="164"/>
      <c r="AD98" s="164"/>
      <c r="AE98" s="164"/>
      <c r="AF98" s="164"/>
      <c r="AG98" s="164"/>
      <c r="AH98" s="164"/>
      <c r="AI98" s="164"/>
      <c r="AJ98" s="164"/>
    </row>
    <row r="99" spans="1:36" x14ac:dyDescent="0.25">
      <c r="A99" s="167">
        <v>1</v>
      </c>
      <c r="B99" s="167">
        <v>1990</v>
      </c>
      <c r="C99" s="167">
        <v>99.4</v>
      </c>
      <c r="D99" s="167">
        <v>81.3</v>
      </c>
      <c r="E99" s="167"/>
      <c r="F99" s="167"/>
      <c r="G99" s="167"/>
      <c r="H99" s="164"/>
      <c r="I99" s="172">
        <v>82.3</v>
      </c>
      <c r="J99" s="164">
        <v>1</v>
      </c>
      <c r="K99" s="164">
        <v>1990</v>
      </c>
      <c r="L99" s="173">
        <v>13741</v>
      </c>
      <c r="M99" s="172">
        <v>142.9</v>
      </c>
      <c r="N99" s="172">
        <f t="shared" si="0"/>
        <v>256.2823815309842</v>
      </c>
      <c r="O99" s="164"/>
      <c r="P99" s="164"/>
      <c r="Q99" s="164"/>
      <c r="R99" s="164"/>
      <c r="S99" s="164"/>
      <c r="T99" s="164"/>
      <c r="U99" s="164"/>
      <c r="V99" s="167"/>
      <c r="W99" s="164"/>
      <c r="X99" s="167"/>
      <c r="Y99" s="167"/>
      <c r="Z99" s="164"/>
      <c r="AA99" s="164"/>
      <c r="AB99" s="164"/>
      <c r="AC99" s="164"/>
      <c r="AD99" s="164"/>
      <c r="AE99" s="164"/>
      <c r="AF99" s="164"/>
      <c r="AG99" s="164"/>
      <c r="AH99" s="164"/>
      <c r="AI99" s="164"/>
      <c r="AJ99" s="164"/>
    </row>
    <row r="100" spans="1:36" x14ac:dyDescent="0.25">
      <c r="A100" s="167">
        <v>2</v>
      </c>
      <c r="B100" s="167"/>
      <c r="C100" s="167">
        <v>88.6</v>
      </c>
      <c r="D100" s="167">
        <v>73.099999999999994</v>
      </c>
      <c r="E100" s="167"/>
      <c r="F100" s="167"/>
      <c r="G100" s="167"/>
      <c r="H100" s="164"/>
      <c r="I100" s="172">
        <v>83.4</v>
      </c>
      <c r="J100" s="164">
        <v>2</v>
      </c>
      <c r="K100" s="164"/>
      <c r="L100" s="173">
        <v>10045</v>
      </c>
      <c r="M100" s="172">
        <v>116.5</v>
      </c>
      <c r="N100" s="172">
        <f t="shared" si="0"/>
        <v>206.1798561151079</v>
      </c>
      <c r="O100" s="164"/>
      <c r="P100" s="164"/>
      <c r="Q100" s="164"/>
      <c r="R100" s="164"/>
      <c r="S100" s="164"/>
      <c r="T100" s="164"/>
      <c r="U100" s="164"/>
      <c r="V100" s="167"/>
      <c r="W100" s="171" t="str">
        <f>+W82</f>
        <v>2016</v>
      </c>
      <c r="X100" s="171" t="str">
        <f>+X82</f>
        <v>2017</v>
      </c>
      <c r="Y100" s="171" t="str">
        <f>+Y82</f>
        <v>2018</v>
      </c>
      <c r="Z100" s="164"/>
      <c r="AA100" s="164"/>
      <c r="AB100" s="164"/>
      <c r="AC100" s="164"/>
      <c r="AD100" s="164"/>
      <c r="AE100" s="164"/>
      <c r="AF100" s="164"/>
      <c r="AG100" s="164"/>
      <c r="AH100" s="164"/>
      <c r="AI100" s="164"/>
      <c r="AJ100" s="164"/>
    </row>
    <row r="101" spans="1:36" x14ac:dyDescent="0.25">
      <c r="A101" s="167">
        <v>3</v>
      </c>
      <c r="B101" s="167"/>
      <c r="C101" s="167">
        <v>88.2</v>
      </c>
      <c r="D101" s="167">
        <v>72.5</v>
      </c>
      <c r="E101" s="167"/>
      <c r="F101" s="167"/>
      <c r="G101" s="167"/>
      <c r="H101" s="164"/>
      <c r="I101" s="172">
        <v>83.7</v>
      </c>
      <c r="J101" s="164">
        <v>3</v>
      </c>
      <c r="K101" s="164"/>
      <c r="L101" s="173">
        <v>10870</v>
      </c>
      <c r="M101" s="172">
        <v>101.4</v>
      </c>
      <c r="N101" s="172">
        <f t="shared" si="0"/>
        <v>178.81290322580645</v>
      </c>
      <c r="O101" s="164"/>
      <c r="P101" s="164"/>
      <c r="Q101" s="164"/>
      <c r="R101" s="164"/>
      <c r="S101" s="164"/>
      <c r="T101" s="164"/>
      <c r="U101" s="164"/>
      <c r="V101" s="167" t="s">
        <v>18</v>
      </c>
      <c r="W101" s="177">
        <f>IF('Tab7'!C10="",+'Tab7'!C9+'Tab11'!C9,+'Tab7'!C10+'Tab11'!C10)</f>
        <v>6682.5362000000005</v>
      </c>
      <c r="X101" s="177">
        <f>IF('Tab7'!D10="",+'Tab7'!D9+'Tab11'!D9,+'Tab7'!D10+'Tab11'!D10)</f>
        <v>7124.2571060979999</v>
      </c>
      <c r="Y101" s="177">
        <f>IF('Tab7'!E10="",+'Tab7'!E9+'Tab11'!E9,+'Tab7'!E10+'Tab11'!E10)</f>
        <v>6317.3977898550002</v>
      </c>
      <c r="Z101" s="164"/>
      <c r="AA101" s="164"/>
      <c r="AB101" s="164"/>
      <c r="AC101" s="164"/>
      <c r="AD101" s="164"/>
      <c r="AE101" s="164"/>
      <c r="AF101" s="164"/>
      <c r="AG101" s="164"/>
      <c r="AH101" s="164"/>
      <c r="AI101" s="164"/>
      <c r="AJ101" s="164"/>
    </row>
    <row r="102" spans="1:36" x14ac:dyDescent="0.25">
      <c r="A102" s="167">
        <v>4</v>
      </c>
      <c r="B102" s="167"/>
      <c r="C102" s="167">
        <v>84.8</v>
      </c>
      <c r="D102" s="167">
        <v>70.2</v>
      </c>
      <c r="E102" s="167"/>
      <c r="F102" s="167"/>
      <c r="G102" s="167"/>
      <c r="H102" s="164"/>
      <c r="I102" s="172">
        <v>85.1</v>
      </c>
      <c r="J102" s="164">
        <v>4</v>
      </c>
      <c r="K102" s="164"/>
      <c r="L102" s="173">
        <v>11076</v>
      </c>
      <c r="M102" s="172">
        <v>120</v>
      </c>
      <c r="N102" s="172">
        <f t="shared" si="0"/>
        <v>208.13160987074031</v>
      </c>
      <c r="O102" s="164"/>
      <c r="P102" s="164"/>
      <c r="Q102" s="164"/>
      <c r="R102" s="164"/>
      <c r="S102" s="164"/>
      <c r="T102" s="164"/>
      <c r="U102" s="164"/>
      <c r="V102" s="167" t="s">
        <v>86</v>
      </c>
      <c r="W102" s="177">
        <f>IF('Tab7'!C12="",+'Tab7'!C11+'Tab11'!C11,+'Tab7'!C12+'Tab11'!C12)</f>
        <v>20668.165818181998</v>
      </c>
      <c r="X102" s="177">
        <f>IF('Tab7'!D12="",+'Tab7'!D11+'Tab11'!D11,+'Tab7'!D12+'Tab11'!D12)</f>
        <v>20188.970584052</v>
      </c>
      <c r="Y102" s="177">
        <f>IF('Tab7'!E12="",+'Tab7'!E11+'Tab11'!E11,+'Tab7'!E12+'Tab11'!E12)</f>
        <v>25111.388794466002</v>
      </c>
      <c r="Z102" s="164"/>
      <c r="AA102" s="164"/>
      <c r="AB102" s="164"/>
      <c r="AC102" s="164"/>
      <c r="AD102" s="164"/>
      <c r="AE102" s="164"/>
      <c r="AF102" s="164"/>
      <c r="AG102" s="164"/>
      <c r="AH102" s="164"/>
      <c r="AI102" s="164"/>
      <c r="AJ102" s="164"/>
    </row>
    <row r="103" spans="1:36" x14ac:dyDescent="0.25">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224.59368421052633</v>
      </c>
      <c r="O103" s="173">
        <v>6727</v>
      </c>
      <c r="P103" s="172">
        <v>376.9</v>
      </c>
      <c r="Q103" s="172">
        <f>P103/I103*$I$69</f>
        <v>650.64842105263142</v>
      </c>
      <c r="R103" s="173">
        <v>9077</v>
      </c>
      <c r="S103" s="172">
        <v>139.9</v>
      </c>
      <c r="T103" s="172">
        <f>S103/I103*$I$69</f>
        <v>241.51157894736841</v>
      </c>
      <c r="U103" s="164"/>
      <c r="V103" s="167" t="s">
        <v>63</v>
      </c>
      <c r="W103" s="177">
        <f>IF('Tab7'!C14="",+'Tab7'!C13+'Tab11'!C13,+'Tab7'!C14+'Tab11'!C14)</f>
        <v>6340.7358571430004</v>
      </c>
      <c r="X103" s="177">
        <f>IF('Tab7'!D14="",+'Tab7'!D13+'Tab11'!D13,+'Tab7'!D14+'Tab11'!D14)</f>
        <v>6121.3819215860003</v>
      </c>
      <c r="Y103" s="177">
        <f>IF('Tab7'!E14="",+'Tab7'!E13+'Tab11'!E13,+'Tab7'!E14+'Tab11'!E14)</f>
        <v>5432.8596770189997</v>
      </c>
      <c r="Z103" s="164"/>
      <c r="AA103" s="164"/>
      <c r="AB103" s="164"/>
      <c r="AC103" s="164"/>
      <c r="AD103" s="164"/>
      <c r="AE103" s="164"/>
      <c r="AF103" s="164"/>
      <c r="AG103" s="164"/>
      <c r="AH103" s="164"/>
      <c r="AI103" s="164"/>
      <c r="AJ103" s="164"/>
    </row>
    <row r="104" spans="1:36" x14ac:dyDescent="0.25">
      <c r="A104" s="167">
        <v>2</v>
      </c>
      <c r="B104" s="167"/>
      <c r="C104" s="167">
        <v>93.9</v>
      </c>
      <c r="D104" s="167">
        <v>78</v>
      </c>
      <c r="E104" s="167"/>
      <c r="F104" s="167"/>
      <c r="G104" s="167"/>
      <c r="H104" s="164"/>
      <c r="I104" s="172">
        <v>86.6</v>
      </c>
      <c r="J104" s="164">
        <v>2</v>
      </c>
      <c r="K104" s="164"/>
      <c r="L104" s="173">
        <v>10188</v>
      </c>
      <c r="M104" s="172">
        <v>126.69999999999993</v>
      </c>
      <c r="N104" s="172">
        <f t="shared" si="1"/>
        <v>215.9459584295611</v>
      </c>
      <c r="O104" s="173">
        <v>5864</v>
      </c>
      <c r="P104" s="172">
        <v>369.29999999999995</v>
      </c>
      <c r="Q104" s="172">
        <f t="shared" ref="Q104:Q167" si="2">P104/I104*$I$69</f>
        <v>629.43048498845258</v>
      </c>
      <c r="R104" s="173">
        <v>12525</v>
      </c>
      <c r="S104" s="172">
        <v>176.29999999999998</v>
      </c>
      <c r="T104" s="172">
        <f t="shared" ref="T104:T167" si="3">S104/I104*$I$69</f>
        <v>300.4836027713626</v>
      </c>
      <c r="U104" s="164"/>
      <c r="V104" s="167" t="s">
        <v>14</v>
      </c>
      <c r="W104" s="178">
        <f>+W106-SUM(W101:W103)</f>
        <v>49716.318042856998</v>
      </c>
      <c r="X104" s="178">
        <f>+X106-SUM(X101:X103)</f>
        <v>54035.703105712004</v>
      </c>
      <c r="Y104" s="178">
        <f>+Y106-SUM(Y101:Y103)</f>
        <v>55384.087369319001</v>
      </c>
      <c r="Z104" s="164"/>
      <c r="AA104" s="164"/>
      <c r="AB104" s="164"/>
      <c r="AC104" s="164"/>
      <c r="AD104" s="164"/>
      <c r="AE104" s="164"/>
      <c r="AF104" s="164"/>
      <c r="AG104" s="164"/>
      <c r="AH104" s="164"/>
      <c r="AI104" s="164"/>
      <c r="AJ104" s="164"/>
    </row>
    <row r="105" spans="1:36" x14ac:dyDescent="0.25">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226.00184757505778</v>
      </c>
      <c r="O105" s="173">
        <v>7951</v>
      </c>
      <c r="P105" s="172">
        <v>430.9</v>
      </c>
      <c r="Q105" s="172">
        <f t="shared" si="2"/>
        <v>734.42078521939948</v>
      </c>
      <c r="R105" s="173">
        <v>14126</v>
      </c>
      <c r="S105" s="172">
        <v>204.90000000000003</v>
      </c>
      <c r="T105" s="172">
        <f t="shared" si="3"/>
        <v>349.2290993071594</v>
      </c>
      <c r="U105" s="164"/>
      <c r="V105" s="167"/>
      <c r="W105" s="167"/>
      <c r="X105" s="167"/>
      <c r="Y105" s="167"/>
      <c r="Z105" s="164"/>
      <c r="AA105" s="164"/>
      <c r="AB105" s="164"/>
      <c r="AC105" s="164"/>
      <c r="AD105" s="164"/>
      <c r="AE105" s="164"/>
      <c r="AF105" s="164"/>
      <c r="AG105" s="164"/>
      <c r="AH105" s="164"/>
      <c r="AI105" s="164"/>
      <c r="AJ105" s="164"/>
    </row>
    <row r="106" spans="1:36" x14ac:dyDescent="0.25">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233.65773195876295</v>
      </c>
      <c r="O106" s="173">
        <v>13048</v>
      </c>
      <c r="P106" s="172">
        <v>427.00000000000023</v>
      </c>
      <c r="Q106" s="172">
        <f t="shared" si="2"/>
        <v>721.93814432989734</v>
      </c>
      <c r="R106" s="173">
        <v>13048</v>
      </c>
      <c r="S106" s="172">
        <v>185</v>
      </c>
      <c r="T106" s="172">
        <f t="shared" si="3"/>
        <v>312.78350515463916</v>
      </c>
      <c r="U106" s="164"/>
      <c r="V106" s="167" t="s">
        <v>87</v>
      </c>
      <c r="W106" s="177">
        <f>IF('Tab7'!C8="",+'Tab7'!C7+'Tab11'!C7,+'Tab7'!C8+'Tab11'!C8)</f>
        <v>83407.755918181996</v>
      </c>
      <c r="X106" s="177">
        <f>IF('Tab7'!D8="",+'Tab7'!D7+'Tab11'!D7,+'Tab7'!D8+'Tab11'!D8)</f>
        <v>87470.312717448003</v>
      </c>
      <c r="Y106" s="177">
        <f>IF('Tab7'!E8="",+'Tab7'!E7+'Tab11'!E7,+'Tab7'!E8+'Tab11'!E8)</f>
        <v>92245.733630659</v>
      </c>
      <c r="Z106" s="164"/>
      <c r="AA106" s="164"/>
      <c r="AB106" s="164"/>
      <c r="AC106" s="164"/>
      <c r="AD106" s="164"/>
      <c r="AE106" s="164"/>
      <c r="AF106" s="164"/>
      <c r="AG106" s="164"/>
      <c r="AH106" s="164"/>
      <c r="AI106" s="164"/>
      <c r="AJ106" s="164"/>
    </row>
    <row r="107" spans="1:36" x14ac:dyDescent="0.25">
      <c r="A107" s="167">
        <v>1</v>
      </c>
      <c r="B107" s="167">
        <v>1992</v>
      </c>
      <c r="C107" s="167">
        <v>102</v>
      </c>
      <c r="D107" s="167">
        <v>87.1</v>
      </c>
      <c r="E107" s="167"/>
      <c r="F107" s="167"/>
      <c r="G107" s="167"/>
      <c r="H107" s="164"/>
      <c r="I107" s="172">
        <v>87.5</v>
      </c>
      <c r="J107" s="164">
        <v>1</v>
      </c>
      <c r="K107" s="164">
        <v>1992</v>
      </c>
      <c r="L107" s="173">
        <v>10520</v>
      </c>
      <c r="M107" s="172">
        <v>129.4</v>
      </c>
      <c r="N107" s="172">
        <f>M107/I107*$I$69</f>
        <v>218.27931428571429</v>
      </c>
      <c r="O107" s="173">
        <v>6509</v>
      </c>
      <c r="P107" s="172">
        <v>409.5</v>
      </c>
      <c r="Q107" s="172">
        <f t="shared" si="2"/>
        <v>690.76799999999992</v>
      </c>
      <c r="R107" s="173">
        <v>11030</v>
      </c>
      <c r="S107" s="172">
        <v>180.5</v>
      </c>
      <c r="T107" s="172">
        <f t="shared" si="3"/>
        <v>304.47771428571423</v>
      </c>
      <c r="U107" s="164"/>
      <c r="V107" s="164"/>
      <c r="W107" s="164"/>
      <c r="X107" s="164"/>
      <c r="Y107" s="164"/>
      <c r="Z107" s="164"/>
      <c r="AA107" s="164"/>
      <c r="AB107" s="164"/>
      <c r="AC107" s="164"/>
      <c r="AD107" s="164"/>
      <c r="AE107" s="164"/>
      <c r="AF107" s="164"/>
      <c r="AG107" s="164"/>
      <c r="AH107" s="164"/>
      <c r="AI107" s="164"/>
      <c r="AJ107" s="164"/>
    </row>
    <row r="108" spans="1:36" x14ac:dyDescent="0.25">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188.08171557562079</v>
      </c>
      <c r="O108" s="173">
        <v>5632</v>
      </c>
      <c r="P108" s="172">
        <v>412</v>
      </c>
      <c r="Q108" s="172">
        <f t="shared" si="2"/>
        <v>686.35665914221215</v>
      </c>
      <c r="R108" s="173">
        <v>13252</v>
      </c>
      <c r="S108" s="172">
        <v>167</v>
      </c>
      <c r="T108" s="172">
        <f t="shared" si="3"/>
        <v>278.20767494356659</v>
      </c>
      <c r="U108" s="164"/>
      <c r="V108" s="164"/>
      <c r="W108" s="164"/>
      <c r="X108" s="164"/>
      <c r="Y108" s="164"/>
      <c r="Z108" s="164"/>
      <c r="AA108" s="164"/>
      <c r="AB108" s="164"/>
      <c r="AC108" s="164"/>
      <c r="AD108" s="164"/>
      <c r="AE108" s="164"/>
      <c r="AF108" s="164"/>
      <c r="AG108" s="164"/>
      <c r="AH108" s="164"/>
      <c r="AI108" s="164"/>
      <c r="AJ108" s="164"/>
    </row>
    <row r="109" spans="1:36" x14ac:dyDescent="0.25">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217.32311161217578</v>
      </c>
      <c r="O109" s="173">
        <v>8642</v>
      </c>
      <c r="P109" s="172">
        <v>440.40000000000009</v>
      </c>
      <c r="Q109" s="172">
        <f t="shared" si="2"/>
        <v>732.84148816234517</v>
      </c>
      <c r="R109" s="173">
        <v>15450</v>
      </c>
      <c r="S109" s="172">
        <v>219.10000000000002</v>
      </c>
      <c r="T109" s="172">
        <f t="shared" si="3"/>
        <v>364.59030439684329</v>
      </c>
      <c r="U109" s="164"/>
      <c r="V109" s="166" t="s">
        <v>187</v>
      </c>
      <c r="W109" s="167"/>
      <c r="X109" s="167"/>
      <c r="Y109" s="167"/>
      <c r="Z109" s="164"/>
      <c r="AA109" s="164"/>
      <c r="AB109" s="164"/>
      <c r="AC109" s="164"/>
      <c r="AD109" s="164"/>
      <c r="AE109" s="164"/>
      <c r="AF109" s="164"/>
      <c r="AG109" s="164"/>
      <c r="AH109" s="164"/>
      <c r="AI109" s="164"/>
      <c r="AJ109" s="164"/>
    </row>
    <row r="110" spans="1:36" x14ac:dyDescent="0.25">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179.33482642777165</v>
      </c>
      <c r="O110" s="173">
        <v>7139</v>
      </c>
      <c r="P110" s="172">
        <v>425.59999999999991</v>
      </c>
      <c r="Q110" s="172">
        <f t="shared" si="2"/>
        <v>703.45531914893593</v>
      </c>
      <c r="R110" s="173">
        <v>12309</v>
      </c>
      <c r="S110" s="172">
        <v>109.39999999999998</v>
      </c>
      <c r="T110" s="172">
        <f t="shared" si="3"/>
        <v>180.82239641657333</v>
      </c>
      <c r="U110" s="164"/>
      <c r="V110" s="167"/>
      <c r="W110" s="167"/>
      <c r="X110" s="167"/>
      <c r="Y110" s="167"/>
      <c r="Z110" s="164"/>
      <c r="AA110" s="164"/>
      <c r="AB110" s="164"/>
      <c r="AC110" s="164"/>
      <c r="AD110" s="164"/>
      <c r="AE110" s="164"/>
      <c r="AF110" s="164"/>
      <c r="AG110" s="164"/>
      <c r="AH110" s="164"/>
      <c r="AI110" s="164"/>
      <c r="AJ110" s="164"/>
    </row>
    <row r="111" spans="1:36" x14ac:dyDescent="0.25">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225.01603563474384</v>
      </c>
      <c r="O111" s="173">
        <v>6982</v>
      </c>
      <c r="P111" s="172">
        <v>449.4</v>
      </c>
      <c r="Q111" s="172">
        <f t="shared" si="2"/>
        <v>738.65746102449884</v>
      </c>
      <c r="R111" s="173">
        <v>10571</v>
      </c>
      <c r="S111" s="172">
        <v>175.5</v>
      </c>
      <c r="T111" s="172">
        <f t="shared" si="3"/>
        <v>288.46102449888645</v>
      </c>
      <c r="U111" s="164"/>
      <c r="V111" s="167"/>
      <c r="W111" s="171" t="str">
        <f>+W100</f>
        <v>2016</v>
      </c>
      <c r="X111" s="171" t="str">
        <f>+X100</f>
        <v>2017</v>
      </c>
      <c r="Y111" s="171" t="str">
        <f>+Y100</f>
        <v>2018</v>
      </c>
      <c r="Z111" s="164"/>
      <c r="AA111" s="164"/>
      <c r="AB111" s="164"/>
      <c r="AC111" s="164"/>
      <c r="AD111" s="164"/>
      <c r="AE111" s="164"/>
      <c r="AF111" s="164"/>
      <c r="AG111" s="164"/>
      <c r="AH111" s="164"/>
      <c r="AI111" s="164"/>
      <c r="AJ111" s="164"/>
    </row>
    <row r="112" spans="1:36" x14ac:dyDescent="0.25">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187.26343612334804</v>
      </c>
      <c r="O112" s="173">
        <v>6332</v>
      </c>
      <c r="P112" s="172">
        <v>352.9</v>
      </c>
      <c r="Q112" s="172">
        <f t="shared" si="2"/>
        <v>573.65682819383255</v>
      </c>
      <c r="R112" s="173">
        <v>12919</v>
      </c>
      <c r="S112" s="172">
        <v>191.20000000000005</v>
      </c>
      <c r="T112" s="172">
        <f t="shared" si="3"/>
        <v>310.80528634361235</v>
      </c>
      <c r="U112" s="164"/>
      <c r="V112" s="167" t="s">
        <v>172</v>
      </c>
      <c r="W112" s="176">
        <f>IF('Tab7'!C38="",+'Tab7'!C37+'Tab11'!C37,+'Tab7'!C38+'Tab11'!C38)</f>
        <v>1267.176908724</v>
      </c>
      <c r="X112" s="176">
        <f>IF('Tab7'!D38="",+'Tab7'!D37+'Tab11'!D37,+'Tab7'!D38+'Tab11'!D38)</f>
        <v>1296.4468783369998</v>
      </c>
      <c r="Y112" s="176">
        <f>IF('Tab7'!E38="",+'Tab7'!E37+'Tab11'!E37,+'Tab7'!E38+'Tab11'!E38)</f>
        <v>1261.6003618579998</v>
      </c>
      <c r="Z112" s="164"/>
      <c r="AA112" s="164"/>
      <c r="AB112" s="164"/>
      <c r="AC112" s="164"/>
      <c r="AD112" s="164"/>
      <c r="AE112" s="164"/>
      <c r="AF112" s="164"/>
      <c r="AG112" s="164"/>
      <c r="AH112" s="164"/>
      <c r="AI112" s="164"/>
      <c r="AJ112" s="164"/>
    </row>
    <row r="113" spans="1:36" x14ac:dyDescent="0.25">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216.34966887417218</v>
      </c>
      <c r="O113" s="173">
        <v>6675</v>
      </c>
      <c r="P113" s="172">
        <v>388.50000000000023</v>
      </c>
      <c r="Q113" s="172">
        <f t="shared" si="2"/>
        <v>632.92052980132485</v>
      </c>
      <c r="R113" s="173">
        <v>14800</v>
      </c>
      <c r="S113" s="172">
        <v>216.89999999999998</v>
      </c>
      <c r="T113" s="172">
        <f t="shared" si="3"/>
        <v>353.36026490066223</v>
      </c>
      <c r="U113" s="164"/>
      <c r="V113" s="167" t="s">
        <v>86</v>
      </c>
      <c r="W113" s="176">
        <f>IF('Tab7'!C40="",+'Tab7'!C39+'Tab11'!C39,+'Tab7'!C40+'Tab11'!C40)</f>
        <v>1021.6300324660001</v>
      </c>
      <c r="X113" s="176">
        <f>IF('Tab7'!D40="",+'Tab7'!D39+'Tab11'!D39,+'Tab7'!D40+'Tab11'!D40)</f>
        <v>1029.1484993670001</v>
      </c>
      <c r="Y113" s="176">
        <f>IF('Tab7'!E40="",+'Tab7'!E39+'Tab11'!E39,+'Tab7'!E40+'Tab11'!E40)</f>
        <v>1175.3156799840001</v>
      </c>
      <c r="Z113" s="164"/>
      <c r="AA113" s="164"/>
      <c r="AB113" s="164"/>
      <c r="AC113" s="164"/>
      <c r="AD113" s="164"/>
      <c r="AE113" s="164"/>
      <c r="AF113" s="164"/>
      <c r="AG113" s="164"/>
      <c r="AH113" s="164"/>
      <c r="AI113" s="164"/>
      <c r="AJ113" s="164"/>
    </row>
    <row r="114" spans="1:36" x14ac:dyDescent="0.25">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255.94813186813178</v>
      </c>
      <c r="O114" s="173">
        <v>6319</v>
      </c>
      <c r="P114" s="172">
        <v>466.99999999999977</v>
      </c>
      <c r="Q114" s="172">
        <f t="shared" si="2"/>
        <v>757.46373626373588</v>
      </c>
      <c r="R114" s="173">
        <v>11391</v>
      </c>
      <c r="S114" s="172">
        <v>164.5</v>
      </c>
      <c r="T114" s="172">
        <f t="shared" si="3"/>
        <v>266.81538461538463</v>
      </c>
      <c r="U114" s="164"/>
      <c r="V114" s="167" t="s">
        <v>63</v>
      </c>
      <c r="W114" s="176">
        <f>IF('Tab7'!C42="",+'Tab7'!C41+'Tab11'!C41,+'Tab7'!C42+'Tab11'!C42)</f>
        <v>128.592957756</v>
      </c>
      <c r="X114" s="176">
        <f>IF('Tab7'!D42="",+'Tab7'!D41+'Tab11'!D41,+'Tab7'!D42+'Tab11'!D42)</f>
        <v>141.149656131</v>
      </c>
      <c r="Y114" s="176">
        <f>IF('Tab7'!E42="",+'Tab7'!E41+'Tab11'!E41,+'Tab7'!E42+'Tab11'!E42)</f>
        <v>116.186285287</v>
      </c>
      <c r="Z114" s="164"/>
      <c r="AA114" s="164"/>
      <c r="AB114" s="164"/>
      <c r="AC114" s="164"/>
      <c r="AD114" s="164"/>
      <c r="AE114" s="164"/>
      <c r="AF114" s="164"/>
      <c r="AG114" s="164"/>
      <c r="AH114" s="164"/>
      <c r="AI114" s="164"/>
      <c r="AJ114" s="164"/>
    </row>
    <row r="115" spans="1:36" x14ac:dyDescent="0.25">
      <c r="A115" s="167">
        <v>1</v>
      </c>
      <c r="B115" s="167">
        <v>1994</v>
      </c>
      <c r="C115" s="167">
        <v>138.4</v>
      </c>
      <c r="D115" s="167">
        <v>120</v>
      </c>
      <c r="E115" s="167"/>
      <c r="F115" s="167"/>
      <c r="G115" s="167"/>
      <c r="H115" s="164"/>
      <c r="I115" s="172">
        <v>91</v>
      </c>
      <c r="J115" s="164">
        <v>1</v>
      </c>
      <c r="K115" s="164">
        <v>1994</v>
      </c>
      <c r="L115" s="173">
        <v>15224</v>
      </c>
      <c r="M115" s="172">
        <v>189</v>
      </c>
      <c r="N115" s="172">
        <f t="shared" si="4"/>
        <v>306.55384615384617</v>
      </c>
      <c r="O115" s="173">
        <v>6291</v>
      </c>
      <c r="P115" s="172">
        <v>427.6</v>
      </c>
      <c r="Q115" s="172">
        <f t="shared" si="2"/>
        <v>693.55780219780218</v>
      </c>
      <c r="R115" s="173">
        <v>8795</v>
      </c>
      <c r="S115" s="172">
        <v>161.69999999999999</v>
      </c>
      <c r="T115" s="172">
        <f t="shared" si="3"/>
        <v>262.27384615384614</v>
      </c>
      <c r="U115" s="164"/>
      <c r="V115" s="167" t="s">
        <v>14</v>
      </c>
      <c r="W115" s="179">
        <f>+W117-SUM(W112:W114)</f>
        <v>966.54062791099977</v>
      </c>
      <c r="X115" s="179">
        <f>+X117-SUM(X112:X114)</f>
        <v>884.23970779499996</v>
      </c>
      <c r="Y115" s="179">
        <f>+Y117-SUM(Y112:Y114)</f>
        <v>1160.0153646970002</v>
      </c>
      <c r="Z115" s="164"/>
      <c r="AA115" s="164"/>
      <c r="AB115" s="164"/>
      <c r="AC115" s="164"/>
      <c r="AD115" s="164"/>
      <c r="AE115" s="164"/>
      <c r="AF115" s="164"/>
      <c r="AG115" s="164"/>
      <c r="AH115" s="164"/>
      <c r="AI115" s="164"/>
      <c r="AJ115" s="164"/>
    </row>
    <row r="116" spans="1:36" x14ac:dyDescent="0.25">
      <c r="A116" s="167">
        <v>2</v>
      </c>
      <c r="B116" s="167"/>
      <c r="C116" s="167">
        <f>252.9-C115</f>
        <v>114.5</v>
      </c>
      <c r="D116" s="167">
        <f>218.1-D115</f>
        <v>98.1</v>
      </c>
      <c r="E116" s="167"/>
      <c r="F116" s="167"/>
      <c r="G116" s="167"/>
      <c r="H116" s="164"/>
      <c r="I116" s="172">
        <v>91.7</v>
      </c>
      <c r="J116" s="164">
        <v>2</v>
      </c>
      <c r="K116" s="164"/>
      <c r="L116" s="173">
        <v>13585</v>
      </c>
      <c r="M116" s="172">
        <v>166.5</v>
      </c>
      <c r="N116" s="172">
        <f t="shared" si="4"/>
        <v>267.99781897491818</v>
      </c>
      <c r="O116" s="173">
        <v>5517</v>
      </c>
      <c r="P116" s="172">
        <v>494.30000000000007</v>
      </c>
      <c r="Q116" s="172">
        <f t="shared" si="2"/>
        <v>795.6235550708833</v>
      </c>
      <c r="R116" s="173">
        <v>13449</v>
      </c>
      <c r="S116" s="172">
        <v>196.2</v>
      </c>
      <c r="T116" s="172">
        <f t="shared" si="3"/>
        <v>315.80283533260632</v>
      </c>
      <c r="U116" s="164"/>
      <c r="V116" s="167"/>
      <c r="W116" s="176"/>
      <c r="X116" s="176"/>
      <c r="Y116" s="176"/>
      <c r="Z116" s="164"/>
      <c r="AA116" s="164"/>
      <c r="AB116" s="164"/>
      <c r="AC116" s="164"/>
      <c r="AD116" s="164"/>
      <c r="AE116" s="164"/>
      <c r="AF116" s="164"/>
      <c r="AG116" s="164"/>
      <c r="AH116" s="164"/>
      <c r="AI116" s="164"/>
      <c r="AJ116" s="164"/>
    </row>
    <row r="117" spans="1:36" x14ac:dyDescent="0.25">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272.28273615635175</v>
      </c>
      <c r="O117" s="173">
        <v>8952</v>
      </c>
      <c r="P117" s="172">
        <v>425.5</v>
      </c>
      <c r="Q117" s="172">
        <f t="shared" si="2"/>
        <v>681.90879478827367</v>
      </c>
      <c r="R117" s="173">
        <v>15669</v>
      </c>
      <c r="S117" s="172">
        <v>219.80000000000007</v>
      </c>
      <c r="T117" s="172">
        <f t="shared" si="3"/>
        <v>352.25276872964184</v>
      </c>
      <c r="U117" s="164"/>
      <c r="V117" s="167" t="s">
        <v>87</v>
      </c>
      <c r="W117" s="176">
        <f>IF('Tab7'!C36="",+'Tab7'!C35+'Tab11'!C35,+'Tab7'!C36+'Tab11'!C36)</f>
        <v>3383.9405268569999</v>
      </c>
      <c r="X117" s="176">
        <f>IF('Tab7'!D36="",+'Tab7'!D35+'Tab11'!D35,+'Tab7'!D36+'Tab11'!D36)</f>
        <v>3350.9847416299999</v>
      </c>
      <c r="Y117" s="176">
        <f>IF('Tab7'!E36="",+'Tab7'!E35+'Tab11'!E35,+'Tab7'!E36+'Tab11'!E36)</f>
        <v>3713.1176918259998</v>
      </c>
      <c r="Z117" s="164"/>
      <c r="AA117" s="164"/>
      <c r="AB117" s="164"/>
      <c r="AC117" s="164"/>
      <c r="AD117" s="164"/>
      <c r="AE117" s="164"/>
      <c r="AF117" s="164"/>
      <c r="AG117" s="164"/>
      <c r="AH117" s="164"/>
      <c r="AI117" s="164"/>
      <c r="AJ117" s="164"/>
    </row>
    <row r="118" spans="1:36" x14ac:dyDescent="0.25">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224.42850971922257</v>
      </c>
      <c r="O118" s="173">
        <v>8189</v>
      </c>
      <c r="P118" s="172">
        <v>390.59999999999991</v>
      </c>
      <c r="Q118" s="172">
        <f t="shared" si="2"/>
        <v>622.59784017278605</v>
      </c>
      <c r="R118" s="173">
        <v>14139</v>
      </c>
      <c r="S118" s="172">
        <v>214.39999999999998</v>
      </c>
      <c r="T118" s="172">
        <f t="shared" si="3"/>
        <v>341.74341252699782</v>
      </c>
      <c r="U118" s="164"/>
      <c r="V118" s="167"/>
      <c r="W118" s="164"/>
      <c r="X118" s="167"/>
      <c r="Y118" s="164"/>
      <c r="Z118" s="164"/>
      <c r="AA118" s="164"/>
      <c r="AB118" s="164"/>
      <c r="AC118" s="164"/>
      <c r="AD118" s="164"/>
      <c r="AE118" s="164"/>
      <c r="AF118" s="164"/>
      <c r="AG118" s="164"/>
      <c r="AH118" s="164"/>
      <c r="AI118" s="164"/>
      <c r="AJ118" s="164"/>
    </row>
    <row r="119" spans="1:36" x14ac:dyDescent="0.25">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270.38929336188431</v>
      </c>
      <c r="O119" s="173">
        <v>7699</v>
      </c>
      <c r="P119" s="172">
        <v>543</v>
      </c>
      <c r="Q119" s="172">
        <f t="shared" si="2"/>
        <v>858.10278372591006</v>
      </c>
      <c r="R119" s="173">
        <v>11007</v>
      </c>
      <c r="S119" s="172">
        <v>183.1</v>
      </c>
      <c r="T119" s="172">
        <f t="shared" si="3"/>
        <v>289.35289079229119</v>
      </c>
      <c r="U119" s="164"/>
      <c r="V119" s="166" t="s">
        <v>181</v>
      </c>
      <c r="W119" s="164"/>
      <c r="X119" s="164"/>
      <c r="Y119" s="164"/>
      <c r="Z119" s="164"/>
      <c r="AA119" s="164"/>
      <c r="AB119" s="164"/>
      <c r="AC119" s="164"/>
      <c r="AD119" s="164"/>
      <c r="AE119" s="164"/>
      <c r="AF119" s="164"/>
      <c r="AG119" s="164"/>
      <c r="AH119" s="164"/>
      <c r="AI119" s="164"/>
      <c r="AJ119" s="164"/>
    </row>
    <row r="120" spans="1:36" x14ac:dyDescent="0.25">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232.61509032943684</v>
      </c>
      <c r="O120" s="173">
        <v>5465</v>
      </c>
      <c r="P120" s="172">
        <v>462.40000000000009</v>
      </c>
      <c r="Q120" s="172">
        <f t="shared" si="2"/>
        <v>725.29479277364521</v>
      </c>
      <c r="R120" s="173">
        <v>13915</v>
      </c>
      <c r="S120" s="172">
        <v>213.4</v>
      </c>
      <c r="T120" s="172">
        <f t="shared" si="3"/>
        <v>334.72731137088203</v>
      </c>
      <c r="U120" s="164"/>
      <c r="V120" s="164"/>
      <c r="W120" s="164"/>
      <c r="X120" s="164"/>
      <c r="Y120" s="164"/>
      <c r="Z120" s="164"/>
      <c r="AA120" s="164"/>
      <c r="AB120" s="164"/>
      <c r="AC120" s="164"/>
      <c r="AD120" s="164"/>
      <c r="AE120" s="164"/>
      <c r="AF120" s="164"/>
      <c r="AG120" s="164"/>
      <c r="AH120" s="164"/>
      <c r="AI120" s="164"/>
      <c r="AJ120" s="164"/>
    </row>
    <row r="121" spans="1:36" x14ac:dyDescent="0.25">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282.65164718384688</v>
      </c>
      <c r="O121" s="173">
        <v>9139</v>
      </c>
      <c r="P121" s="172">
        <v>487.89999999999986</v>
      </c>
      <c r="Q121" s="172">
        <f t="shared" si="2"/>
        <v>765.29266737513262</v>
      </c>
      <c r="R121" s="173">
        <v>17436</v>
      </c>
      <c r="S121" s="172">
        <v>224.09999999999991</v>
      </c>
      <c r="T121" s="172">
        <f t="shared" si="3"/>
        <v>351.51073326248655</v>
      </c>
      <c r="U121" s="164"/>
      <c r="V121" s="167"/>
      <c r="W121" s="171" t="str">
        <f>+'Tab3'!C6</f>
        <v>2016</v>
      </c>
      <c r="X121" s="171" t="str">
        <f>+'Tab3'!D6</f>
        <v>2017</v>
      </c>
      <c r="Y121" s="171" t="str">
        <f>+'Tab3'!E6</f>
        <v>2018</v>
      </c>
      <c r="Z121" s="164"/>
      <c r="AA121" s="164"/>
      <c r="AB121" s="164"/>
      <c r="AC121" s="164"/>
      <c r="AD121" s="164"/>
      <c r="AE121" s="164"/>
      <c r="AF121" s="164"/>
      <c r="AG121" s="164"/>
      <c r="AH121" s="164"/>
      <c r="AI121" s="164"/>
      <c r="AJ121" s="164"/>
    </row>
    <row r="122" spans="1:36" x14ac:dyDescent="0.25">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268.36363636363643</v>
      </c>
      <c r="O122" s="173">
        <v>7500</v>
      </c>
      <c r="P122" s="172">
        <v>369.89999999999986</v>
      </c>
      <c r="Q122" s="172">
        <f t="shared" si="2"/>
        <v>577.13784355179689</v>
      </c>
      <c r="R122" s="173">
        <v>15130</v>
      </c>
      <c r="S122" s="172">
        <v>206.30000000000018</v>
      </c>
      <c r="T122" s="172">
        <f t="shared" si="3"/>
        <v>321.88033826638502</v>
      </c>
      <c r="U122" s="164"/>
      <c r="V122" s="167" t="s">
        <v>10</v>
      </c>
      <c r="W122" s="171">
        <f>IF('Tab3'!C22="",'Tab3'!C29,'Tab3'!C30)</f>
        <v>84640</v>
      </c>
      <c r="X122" s="171">
        <f>IF('Tab3'!D22="",'Tab3'!D29,'Tab3'!D30)</f>
        <v>83111</v>
      </c>
      <c r="Y122" s="171">
        <f>IF('Tab3'!E22="",'Tab3'!E29,'Tab3'!E30)</f>
        <v>76206</v>
      </c>
      <c r="Z122" s="164"/>
      <c r="AA122" s="164"/>
      <c r="AB122" s="164"/>
      <c r="AC122" s="164"/>
      <c r="AD122" s="164"/>
      <c r="AE122" s="164"/>
      <c r="AF122" s="164"/>
      <c r="AG122" s="164"/>
      <c r="AH122" s="164"/>
      <c r="AI122" s="164"/>
      <c r="AJ122" s="164"/>
    </row>
    <row r="123" spans="1:36" x14ac:dyDescent="0.25">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588.51974522292983</v>
      </c>
      <c r="O123" s="173">
        <v>7239</v>
      </c>
      <c r="P123" s="172">
        <v>479.9</v>
      </c>
      <c r="Q123" s="172">
        <f t="shared" si="2"/>
        <v>751.94522292993622</v>
      </c>
      <c r="R123" s="173">
        <v>11785</v>
      </c>
      <c r="S123" s="172">
        <v>198.60000000000002</v>
      </c>
      <c r="T123" s="172">
        <f t="shared" si="3"/>
        <v>311.18216560509558</v>
      </c>
      <c r="U123" s="164"/>
      <c r="V123" s="164" t="s">
        <v>112</v>
      </c>
      <c r="W123" s="171">
        <f>IF('Tab9'!C8="",'Tab9'!C7,'Tab9'!C8)</f>
        <v>27740.369333333001</v>
      </c>
      <c r="X123" s="171">
        <f>IF('Tab9'!D8="",'Tab9'!D7,'Tab9'!D8)</f>
        <v>28116.800986039001</v>
      </c>
      <c r="Y123" s="171">
        <f>IF('Tab9'!E8="",'Tab9'!E7,'Tab9'!E8)</f>
        <v>33394.176842986002</v>
      </c>
      <c r="Z123" s="164"/>
      <c r="AA123" s="164"/>
      <c r="AB123" s="164"/>
      <c r="AC123" s="164"/>
      <c r="AD123" s="164"/>
      <c r="AE123" s="164"/>
      <c r="AF123" s="164"/>
      <c r="AG123" s="164"/>
      <c r="AH123" s="164"/>
      <c r="AI123" s="164"/>
      <c r="AJ123" s="164"/>
    </row>
    <row r="124" spans="1:36" x14ac:dyDescent="0.25">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364.42145110410098</v>
      </c>
      <c r="O124" s="173">
        <v>6503</v>
      </c>
      <c r="P124" s="172">
        <v>585.30000000000007</v>
      </c>
      <c r="Q124" s="172">
        <f t="shared" si="2"/>
        <v>908.41514195583602</v>
      </c>
      <c r="R124" s="173">
        <v>14642</v>
      </c>
      <c r="S124" s="172">
        <v>220.09999999999997</v>
      </c>
      <c r="T124" s="172">
        <f t="shared" si="3"/>
        <v>341.60630914826493</v>
      </c>
      <c r="U124" s="164"/>
      <c r="V124" s="164" t="s">
        <v>111</v>
      </c>
      <c r="W124" s="171">
        <f>IF('Tab8'!C8="",'Tab8'!C7,'Tab8'!C8)</f>
        <v>26862</v>
      </c>
      <c r="X124" s="171">
        <f>IF('Tab8'!D8="",'Tab8'!D7,'Tab8'!D8)</f>
        <v>36252.135017269997</v>
      </c>
      <c r="Y124" s="171">
        <f>IF('Tab8'!E8="",'Tab8'!E7,'Tab8'!E8)</f>
        <v>34728.323898219001</v>
      </c>
      <c r="Z124" s="164"/>
      <c r="AA124" s="164"/>
      <c r="AB124" s="164"/>
      <c r="AC124" s="164"/>
      <c r="AD124" s="164"/>
      <c r="AE124" s="164"/>
      <c r="AF124" s="164"/>
      <c r="AG124" s="164"/>
      <c r="AH124" s="164"/>
      <c r="AI124" s="164"/>
      <c r="AJ124" s="164"/>
    </row>
    <row r="125" spans="1:36" x14ac:dyDescent="0.25">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370.93193717277506</v>
      </c>
      <c r="O125" s="173">
        <v>8934</v>
      </c>
      <c r="P125" s="172">
        <v>581.89999999999986</v>
      </c>
      <c r="Q125" s="172">
        <f t="shared" si="2"/>
        <v>899.3553926701569</v>
      </c>
      <c r="R125" s="173">
        <v>17198</v>
      </c>
      <c r="S125" s="172">
        <v>233.2</v>
      </c>
      <c r="T125" s="172">
        <f t="shared" si="3"/>
        <v>360.42219895287957</v>
      </c>
      <c r="U125" s="164"/>
      <c r="V125" s="167" t="s">
        <v>170</v>
      </c>
      <c r="W125" s="171">
        <f>IF('Tab3'!C16="",'Tab3'!C15,'Tab3'!C16)</f>
        <v>10872.838718182</v>
      </c>
      <c r="X125" s="171">
        <f>IF('Tab3'!D16="",'Tab3'!D15,'Tab3'!D16)</f>
        <v>10382.715628411999</v>
      </c>
      <c r="Y125" s="171">
        <f>IF('Tab3'!E16="",'Tab3'!E15,'Tab3'!E16)</f>
        <v>12011.183150183</v>
      </c>
      <c r="Z125" s="164"/>
      <c r="AA125" s="164"/>
      <c r="AB125" s="164"/>
      <c r="AC125" s="164"/>
      <c r="AD125" s="164"/>
      <c r="AE125" s="164"/>
      <c r="AF125" s="164"/>
      <c r="AG125" s="164"/>
      <c r="AH125" s="164"/>
      <c r="AI125" s="164"/>
      <c r="AJ125" s="164"/>
    </row>
    <row r="126" spans="1:36" x14ac:dyDescent="0.25">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357.73457943925246</v>
      </c>
      <c r="O126" s="173">
        <v>7966</v>
      </c>
      <c r="P126" s="172">
        <v>665.80000000000018</v>
      </c>
      <c r="Q126" s="172">
        <f t="shared" si="2"/>
        <v>1020.4785046728974</v>
      </c>
      <c r="R126" s="173">
        <v>13841</v>
      </c>
      <c r="S126" s="172">
        <v>188.00000000000011</v>
      </c>
      <c r="T126" s="172">
        <f t="shared" si="3"/>
        <v>288.14953271028054</v>
      </c>
      <c r="U126" s="164"/>
      <c r="V126" s="164"/>
      <c r="W126" s="164"/>
      <c r="X126" s="164"/>
      <c r="Y126" s="164"/>
      <c r="Z126" s="164"/>
      <c r="AA126" s="164"/>
      <c r="AB126" s="164"/>
      <c r="AC126" s="164"/>
      <c r="AD126" s="164"/>
      <c r="AE126" s="164"/>
      <c r="AF126" s="164"/>
      <c r="AG126" s="164"/>
      <c r="AH126" s="164"/>
      <c r="AI126" s="164"/>
      <c r="AJ126" s="164"/>
    </row>
    <row r="127" spans="1:36" x14ac:dyDescent="0.25">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387.27934224049329</v>
      </c>
      <c r="O127" s="173">
        <v>7574</v>
      </c>
      <c r="P127" s="172">
        <v>625.70000000000005</v>
      </c>
      <c r="Q127" s="172">
        <f t="shared" si="2"/>
        <v>949.16053442959924</v>
      </c>
      <c r="R127" s="173">
        <v>10571</v>
      </c>
      <c r="S127" s="172">
        <v>187.8</v>
      </c>
      <c r="T127" s="172">
        <f t="shared" si="3"/>
        <v>284.88468653648511</v>
      </c>
      <c r="U127" s="164"/>
      <c r="V127" s="166" t="s">
        <v>182</v>
      </c>
      <c r="W127" s="164"/>
      <c r="X127" s="164"/>
      <c r="Y127" s="164"/>
      <c r="Z127" s="164"/>
      <c r="AA127" s="164"/>
      <c r="AB127" s="164"/>
      <c r="AC127" s="164"/>
      <c r="AD127" s="164"/>
      <c r="AE127" s="164"/>
      <c r="AF127" s="164"/>
      <c r="AG127" s="164"/>
      <c r="AH127" s="164"/>
      <c r="AI127" s="164"/>
      <c r="AJ127" s="164"/>
    </row>
    <row r="128" spans="1:36" x14ac:dyDescent="0.25">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424.97318321392027</v>
      </c>
      <c r="O128" s="173">
        <v>7284</v>
      </c>
      <c r="P128" s="172">
        <v>664.39999999999986</v>
      </c>
      <c r="Q128" s="172">
        <f t="shared" si="2"/>
        <v>1003.7404298874101</v>
      </c>
      <c r="R128" s="173">
        <v>14837</v>
      </c>
      <c r="S128" s="172">
        <v>224.59999999999997</v>
      </c>
      <c r="T128" s="172">
        <f t="shared" si="3"/>
        <v>339.31381780962118</v>
      </c>
      <c r="U128" s="164"/>
      <c r="V128" s="164"/>
      <c r="W128" s="171" t="str">
        <f>+'Tab3'!C6</f>
        <v>2016</v>
      </c>
      <c r="X128" s="171" t="str">
        <f>+'Tab3'!D6</f>
        <v>2017</v>
      </c>
      <c r="Y128" s="171" t="str">
        <f>+'Tab3'!E6</f>
        <v>2018</v>
      </c>
      <c r="Z128" s="164"/>
      <c r="AA128" s="164"/>
      <c r="AB128" s="164"/>
      <c r="AC128" s="164"/>
      <c r="AD128" s="164"/>
      <c r="AE128" s="164"/>
      <c r="AF128" s="164"/>
      <c r="AG128" s="164"/>
      <c r="AH128" s="164"/>
      <c r="AI128" s="164"/>
      <c r="AJ128" s="164"/>
    </row>
    <row r="129" spans="1:36" x14ac:dyDescent="0.25">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450.05158648925277</v>
      </c>
      <c r="O129" s="173">
        <v>14581</v>
      </c>
      <c r="P129" s="172">
        <v>720.30000000000018</v>
      </c>
      <c r="Q129" s="172">
        <f t="shared" si="2"/>
        <v>1088.1911975435007</v>
      </c>
      <c r="R129" s="173">
        <v>15670</v>
      </c>
      <c r="S129" s="172">
        <v>198.80000000000007</v>
      </c>
      <c r="T129" s="172">
        <f t="shared" si="3"/>
        <v>300.33654042988752</v>
      </c>
      <c r="U129" s="164"/>
      <c r="V129" s="167" t="s">
        <v>11</v>
      </c>
      <c r="W129" s="171">
        <f>IF('Tab3'!C30="",'Tab3'!C31,'Tab3'!C32)</f>
        <v>1281.4563000000001</v>
      </c>
      <c r="X129" s="171">
        <f>IF('Tab3'!D30="",'Tab3'!D31,'Tab3'!D32)</f>
        <v>1164.462275312</v>
      </c>
      <c r="Y129" s="171">
        <f>IF('Tab3'!E30="",'Tab3'!E31,'Tab3'!E32)</f>
        <v>1085.2063591020001</v>
      </c>
      <c r="Z129" s="164"/>
      <c r="AA129" s="164"/>
      <c r="AB129" s="164"/>
      <c r="AC129" s="164"/>
      <c r="AD129" s="164"/>
      <c r="AE129" s="164"/>
      <c r="AF129" s="164"/>
      <c r="AG129" s="164"/>
      <c r="AH129" s="164"/>
      <c r="AI129" s="164"/>
      <c r="AJ129" s="164"/>
    </row>
    <row r="130" spans="1:36" x14ac:dyDescent="0.25">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401.55</v>
      </c>
      <c r="O130" s="173">
        <v>9445</v>
      </c>
      <c r="P130" s="172">
        <v>564</v>
      </c>
      <c r="Q130" s="172">
        <f t="shared" si="2"/>
        <v>845.99999999999989</v>
      </c>
      <c r="R130" s="173">
        <v>13087</v>
      </c>
      <c r="S130" s="172">
        <v>185.09999999999991</v>
      </c>
      <c r="T130" s="172">
        <f t="shared" si="3"/>
        <v>277.64999999999981</v>
      </c>
      <c r="U130" s="164"/>
      <c r="V130" s="167" t="s">
        <v>12</v>
      </c>
      <c r="W130" s="171">
        <f>IF('Tab3'!C32="",'Tab3'!C33,'Tab3'!C34)</f>
        <v>3075.12</v>
      </c>
      <c r="X130" s="171">
        <f>IF('Tab3'!D32="",'Tab3'!D33,'Tab3'!D34)</f>
        <v>2548.8293733400001</v>
      </c>
      <c r="Y130" s="171">
        <f>IF('Tab3'!E32="",'Tab3'!E33,'Tab3'!E34)</f>
        <v>2556.018</v>
      </c>
      <c r="Z130" s="164"/>
      <c r="AA130" s="164"/>
      <c r="AB130" s="164"/>
      <c r="AC130" s="164"/>
      <c r="AD130" s="164"/>
      <c r="AE130" s="164"/>
      <c r="AF130" s="164"/>
      <c r="AG130" s="164"/>
      <c r="AH130" s="164"/>
      <c r="AI130" s="164"/>
      <c r="AJ130" s="164"/>
    </row>
    <row r="131" spans="1:36" x14ac:dyDescent="0.25">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423.62537764350452</v>
      </c>
      <c r="O131" s="173">
        <v>7614</v>
      </c>
      <c r="P131" s="172">
        <v>599.6</v>
      </c>
      <c r="Q131" s="172">
        <f t="shared" si="2"/>
        <v>891.24833836858011</v>
      </c>
      <c r="R131" s="173">
        <v>11958</v>
      </c>
      <c r="S131" s="172">
        <v>185.4</v>
      </c>
      <c r="T131" s="172">
        <f t="shared" si="3"/>
        <v>275.57945619335351</v>
      </c>
      <c r="U131" s="164"/>
      <c r="V131" s="167" t="s">
        <v>7</v>
      </c>
      <c r="W131" s="171">
        <f>IF('Tab3'!C18="",'Tab3'!C17,'Tab3'!C18)</f>
        <v>2645</v>
      </c>
      <c r="X131" s="171">
        <f>IF('Tab3'!D18="",'Tab3'!D17,'Tab3'!D18)</f>
        <v>2788.1823510200002</v>
      </c>
      <c r="Y131" s="171">
        <f>IF('Tab3'!E18="",'Tab3'!E17,'Tab3'!E18)</f>
        <v>3000.33962449</v>
      </c>
      <c r="Z131" s="164"/>
      <c r="AA131" s="164"/>
      <c r="AB131" s="164"/>
      <c r="AC131" s="164"/>
      <c r="AD131" s="164"/>
      <c r="AE131" s="164"/>
      <c r="AF131" s="164"/>
      <c r="AG131" s="164"/>
      <c r="AH131" s="164"/>
      <c r="AI131" s="164"/>
      <c r="AJ131" s="164"/>
    </row>
    <row r="132" spans="1:36" x14ac:dyDescent="0.25">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375.2918756268806</v>
      </c>
      <c r="O132" s="173">
        <v>6009</v>
      </c>
      <c r="P132" s="172">
        <v>576.9</v>
      </c>
      <c r="Q132" s="172">
        <f t="shared" si="2"/>
        <v>854.06659979939809</v>
      </c>
      <c r="R132" s="173">
        <v>15060</v>
      </c>
      <c r="S132" s="172">
        <v>204.20000000000002</v>
      </c>
      <c r="T132" s="172">
        <f t="shared" si="3"/>
        <v>302.30611835506517</v>
      </c>
      <c r="U132" s="164"/>
      <c r="V132" s="164" t="s">
        <v>113</v>
      </c>
      <c r="W132" s="171">
        <f>IF('Tab10'!C8="",'Tab10'!C7,'Tab10'!C8)</f>
        <v>3580.6615999999999</v>
      </c>
      <c r="X132" s="171">
        <f>IF('Tab10'!D8="",'Tab10'!D7,'Tab10'!D8)</f>
        <v>3415.9517354159998</v>
      </c>
      <c r="Y132" s="171">
        <f>IF('Tab10'!E8="",'Tab10'!E7,'Tab10'!E8)</f>
        <v>4327.0239104270004</v>
      </c>
      <c r="Z132" s="164"/>
      <c r="AA132" s="164"/>
      <c r="AB132" s="164"/>
      <c r="AC132" s="164"/>
      <c r="AD132" s="164"/>
      <c r="AE132" s="164"/>
      <c r="AF132" s="164"/>
      <c r="AG132" s="164"/>
      <c r="AH132" s="164"/>
      <c r="AI132" s="164"/>
      <c r="AJ132" s="164"/>
    </row>
    <row r="133" spans="1:36" x14ac:dyDescent="0.25">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381.42324649298592</v>
      </c>
      <c r="O133" s="173">
        <v>8328</v>
      </c>
      <c r="P133" s="172">
        <v>432.80000000000018</v>
      </c>
      <c r="Q133" s="172">
        <f t="shared" si="2"/>
        <v>640.09298597194413</v>
      </c>
      <c r="R133" s="173">
        <v>17098</v>
      </c>
      <c r="S133" s="172">
        <v>209.60000000000002</v>
      </c>
      <c r="T133" s="172">
        <f t="shared" si="3"/>
        <v>309.98957915831664</v>
      </c>
      <c r="U133" s="164"/>
      <c r="V133" s="167" t="s">
        <v>9</v>
      </c>
      <c r="W133" s="171">
        <f>IF('Tab3'!C22="",'Tab3'!C21,'Tab3'!C22)</f>
        <v>6986</v>
      </c>
      <c r="X133" s="171">
        <f>IF('Tab3'!D22="",'Tab3'!D21,'Tab3'!D22)</f>
        <v>7548.885939883</v>
      </c>
      <c r="Y133" s="171">
        <f>IF('Tab3'!E22="",'Tab3'!E21,'Tab3'!E22)</f>
        <v>6360.0533333330004</v>
      </c>
      <c r="Z133" s="164"/>
      <c r="AA133" s="164"/>
      <c r="AB133" s="164"/>
      <c r="AC133" s="164"/>
      <c r="AD133" s="164"/>
      <c r="AE133" s="164"/>
      <c r="AF133" s="164"/>
      <c r="AG133" s="164"/>
      <c r="AH133" s="164"/>
      <c r="AI133" s="164"/>
      <c r="AJ133" s="164"/>
    </row>
    <row r="134" spans="1:36" x14ac:dyDescent="0.25">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438.40278053624627</v>
      </c>
      <c r="O134" s="173">
        <v>7526</v>
      </c>
      <c r="P134" s="172">
        <v>738.59999999999945</v>
      </c>
      <c r="Q134" s="172">
        <f t="shared" si="2"/>
        <v>1082.5954319761659</v>
      </c>
      <c r="R134" s="173">
        <v>14647</v>
      </c>
      <c r="S134" s="172">
        <v>205.79999999999995</v>
      </c>
      <c r="T134" s="172">
        <f t="shared" si="3"/>
        <v>301.6492552135054</v>
      </c>
      <c r="U134" s="164"/>
      <c r="V134" s="164"/>
      <c r="W134" s="164"/>
      <c r="X134" s="164"/>
      <c r="Y134" s="164"/>
      <c r="Z134" s="164"/>
      <c r="AA134" s="164"/>
      <c r="AB134" s="164"/>
      <c r="AC134" s="164"/>
      <c r="AD134" s="164"/>
      <c r="AE134" s="164"/>
      <c r="AF134" s="164"/>
      <c r="AG134" s="164"/>
      <c r="AH134" s="164"/>
      <c r="AI134" s="164"/>
      <c r="AJ134" s="164"/>
    </row>
    <row r="135" spans="1:36" x14ac:dyDescent="0.25">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478.17159763313612</v>
      </c>
      <c r="O135" s="173">
        <v>8863</v>
      </c>
      <c r="P135" s="172">
        <v>689.1</v>
      </c>
      <c r="Q135" s="172">
        <f t="shared" si="2"/>
        <v>1003.0686390532544</v>
      </c>
      <c r="R135" s="173">
        <v>11175</v>
      </c>
      <c r="S135" s="172">
        <v>162.80000000000001</v>
      </c>
      <c r="T135" s="172">
        <f t="shared" si="3"/>
        <v>236.97514792899406</v>
      </c>
      <c r="U135" s="164"/>
      <c r="V135" s="164"/>
      <c r="W135" s="164"/>
      <c r="X135" s="164"/>
      <c r="Y135" s="164"/>
      <c r="Z135" s="164"/>
      <c r="AA135" s="164"/>
      <c r="AB135" s="164"/>
      <c r="AC135" s="164"/>
      <c r="AD135" s="164"/>
      <c r="AE135" s="164"/>
      <c r="AF135" s="164"/>
      <c r="AG135" s="164"/>
      <c r="AH135" s="164"/>
      <c r="AI135" s="164"/>
      <c r="AJ135" s="164"/>
    </row>
    <row r="136" spans="1:36" x14ac:dyDescent="0.25">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480.49432485322893</v>
      </c>
      <c r="O136" s="173">
        <v>5920</v>
      </c>
      <c r="P136" s="172">
        <v>874.6</v>
      </c>
      <c r="Q136" s="172">
        <f t="shared" si="2"/>
        <v>1263.120939334638</v>
      </c>
      <c r="R136" s="173">
        <v>12451</v>
      </c>
      <c r="S136" s="172">
        <v>199.09999999999997</v>
      </c>
      <c r="T136" s="172">
        <f t="shared" si="3"/>
        <v>287.5455968688845</v>
      </c>
      <c r="U136" s="164"/>
      <c r="V136" s="164"/>
      <c r="W136" s="164"/>
      <c r="X136" s="164"/>
      <c r="Y136" s="164"/>
      <c r="Z136" s="164"/>
      <c r="AA136" s="164"/>
      <c r="AB136" s="164"/>
      <c r="AC136" s="164"/>
      <c r="AD136" s="164"/>
      <c r="AE136" s="164"/>
      <c r="AF136" s="164"/>
      <c r="AG136" s="164"/>
      <c r="AH136" s="164"/>
      <c r="AI136" s="164"/>
      <c r="AJ136" s="164"/>
    </row>
    <row r="137" spans="1:36" x14ac:dyDescent="0.25">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646.56637168141583</v>
      </c>
      <c r="O137" s="173">
        <v>11181</v>
      </c>
      <c r="P137" s="172">
        <v>566.99999999999977</v>
      </c>
      <c r="Q137" s="172">
        <f t="shared" si="2"/>
        <v>822.90265486725627</v>
      </c>
      <c r="R137" s="173">
        <v>18817</v>
      </c>
      <c r="S137" s="172">
        <v>227.70000000000005</v>
      </c>
      <c r="T137" s="172">
        <f t="shared" si="3"/>
        <v>330.46725663716819</v>
      </c>
      <c r="U137" s="164"/>
      <c r="V137" s="164"/>
      <c r="W137" s="164"/>
      <c r="X137" s="164"/>
      <c r="Y137" s="164"/>
      <c r="Z137" s="164"/>
      <c r="AA137" s="164"/>
      <c r="AB137" s="164"/>
      <c r="AC137" s="164"/>
      <c r="AD137" s="164"/>
      <c r="AE137" s="164"/>
      <c r="AF137" s="164"/>
      <c r="AG137" s="164"/>
      <c r="AH137" s="164"/>
      <c r="AI137" s="164"/>
      <c r="AJ137" s="164"/>
    </row>
    <row r="138" spans="1:36" x14ac:dyDescent="0.25">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585.55130434782563</v>
      </c>
      <c r="O138" s="173">
        <v>9544</v>
      </c>
      <c r="P138" s="172">
        <v>935.5</v>
      </c>
      <c r="Q138" s="172">
        <f t="shared" si="2"/>
        <v>1334.104347826087</v>
      </c>
      <c r="R138" s="173">
        <v>13692</v>
      </c>
      <c r="S138" s="172">
        <v>192.19999999999993</v>
      </c>
      <c r="T138" s="172">
        <f t="shared" si="3"/>
        <v>274.09391304347815</v>
      </c>
      <c r="U138" s="164"/>
      <c r="V138" s="164"/>
      <c r="W138" s="164"/>
      <c r="X138" s="164"/>
      <c r="Y138" s="164"/>
      <c r="Z138" s="164"/>
      <c r="AA138" s="164"/>
      <c r="AB138" s="164"/>
      <c r="AC138" s="164"/>
      <c r="AD138" s="164"/>
      <c r="AE138" s="164"/>
      <c r="AF138" s="164"/>
      <c r="AG138" s="164"/>
      <c r="AH138" s="164"/>
      <c r="AI138" s="164"/>
      <c r="AJ138" s="164"/>
    </row>
    <row r="139" spans="1:36" x14ac:dyDescent="0.25">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488.09598470363284</v>
      </c>
      <c r="O139" s="173">
        <v>9154</v>
      </c>
      <c r="P139" s="172">
        <v>819.9</v>
      </c>
      <c r="Q139" s="172">
        <f t="shared" si="2"/>
        <v>1156.9525812619504</v>
      </c>
      <c r="R139" s="173">
        <v>12421</v>
      </c>
      <c r="S139" s="172">
        <v>198</v>
      </c>
      <c r="T139" s="172">
        <f t="shared" si="3"/>
        <v>279.39579349904398</v>
      </c>
      <c r="U139" s="164"/>
      <c r="V139" s="164"/>
      <c r="W139" s="164"/>
      <c r="X139" s="164"/>
      <c r="Y139" s="164"/>
      <c r="Z139" s="164"/>
      <c r="AA139" s="164"/>
      <c r="AB139" s="164"/>
      <c r="AC139" s="164"/>
      <c r="AD139" s="164"/>
      <c r="AE139" s="164"/>
      <c r="AF139" s="164"/>
      <c r="AG139" s="164"/>
      <c r="AH139" s="164"/>
      <c r="AI139" s="164"/>
      <c r="AJ139" s="164"/>
    </row>
    <row r="140" spans="1:36" x14ac:dyDescent="0.25">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354.4647002854424</v>
      </c>
      <c r="O140" s="173">
        <v>10238</v>
      </c>
      <c r="P140" s="172">
        <v>674.19999999999993</v>
      </c>
      <c r="Q140" s="172">
        <f t="shared" si="2"/>
        <v>946.83082778306368</v>
      </c>
      <c r="R140" s="173">
        <v>13950</v>
      </c>
      <c r="S140" s="172">
        <v>184.5</v>
      </c>
      <c r="T140" s="172">
        <f t="shared" si="3"/>
        <v>259.10751665080875</v>
      </c>
      <c r="U140" s="164"/>
      <c r="V140" s="164"/>
      <c r="W140" s="164"/>
      <c r="X140" s="164"/>
      <c r="Y140" s="164"/>
      <c r="Z140" s="164"/>
      <c r="AA140" s="164"/>
      <c r="AB140" s="164"/>
      <c r="AC140" s="164"/>
      <c r="AD140" s="164"/>
      <c r="AE140" s="164"/>
      <c r="AF140" s="164"/>
      <c r="AG140" s="164"/>
      <c r="AH140" s="164"/>
      <c r="AI140" s="164"/>
      <c r="AJ140" s="164"/>
    </row>
    <row r="141" spans="1:36" x14ac:dyDescent="0.25">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439.4358974358974</v>
      </c>
      <c r="O141" s="173">
        <v>13877</v>
      </c>
      <c r="P141" s="172">
        <v>706.20000000000027</v>
      </c>
      <c r="Q141" s="172">
        <f t="shared" si="2"/>
        <v>989.88717948717976</v>
      </c>
      <c r="R141" s="173">
        <v>14850</v>
      </c>
      <c r="S141" s="172">
        <v>193.89999999999998</v>
      </c>
      <c r="T141" s="172">
        <f t="shared" si="3"/>
        <v>271.79145299145296</v>
      </c>
      <c r="U141" s="164"/>
      <c r="V141" s="164"/>
      <c r="W141" s="164"/>
      <c r="X141" s="164"/>
      <c r="Y141" s="164"/>
      <c r="Z141" s="164"/>
      <c r="AA141" s="164"/>
      <c r="AB141" s="164"/>
      <c r="AC141" s="164"/>
      <c r="AD141" s="164"/>
      <c r="AE141" s="164"/>
      <c r="AF141" s="164"/>
      <c r="AG141" s="164"/>
      <c r="AH141" s="164"/>
      <c r="AI141" s="164"/>
      <c r="AJ141" s="164"/>
    </row>
    <row r="142" spans="1:36" x14ac:dyDescent="0.25">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670.00449438202236</v>
      </c>
      <c r="O142" s="173">
        <v>9978</v>
      </c>
      <c r="P142" s="172">
        <v>739.19999999999982</v>
      </c>
      <c r="Q142" s="172">
        <f t="shared" si="2"/>
        <v>1021.5910112359547</v>
      </c>
      <c r="R142" s="173">
        <v>13212</v>
      </c>
      <c r="S142" s="172">
        <v>215</v>
      </c>
      <c r="T142" s="172">
        <f t="shared" si="3"/>
        <v>297.13483146067415</v>
      </c>
      <c r="U142" s="164"/>
      <c r="V142" s="164"/>
      <c r="W142" s="164"/>
      <c r="X142" s="164"/>
      <c r="Y142" s="164"/>
      <c r="Z142" s="164"/>
      <c r="AA142" s="164"/>
      <c r="AB142" s="164"/>
      <c r="AC142" s="164"/>
      <c r="AD142" s="164"/>
      <c r="AE142" s="164"/>
      <c r="AF142" s="164"/>
      <c r="AG142" s="164"/>
      <c r="AH142" s="164"/>
      <c r="AI142" s="164"/>
      <c r="AJ142" s="164"/>
    </row>
    <row r="143" spans="1:36" x14ac:dyDescent="0.25">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919.5044280442803</v>
      </c>
      <c r="O143" s="173">
        <v>7776</v>
      </c>
      <c r="P143" s="172">
        <v>877</v>
      </c>
      <c r="Q143" s="172">
        <f t="shared" si="2"/>
        <v>1194.1439114391142</v>
      </c>
      <c r="R143" s="173">
        <v>10538</v>
      </c>
      <c r="S143" s="172">
        <v>164.1</v>
      </c>
      <c r="T143" s="172">
        <f t="shared" si="3"/>
        <v>223.44243542435422</v>
      </c>
      <c r="U143" s="164"/>
      <c r="V143" s="164"/>
      <c r="W143" s="164"/>
      <c r="X143" s="164"/>
      <c r="Y143" s="164"/>
      <c r="Z143" s="164"/>
      <c r="AA143" s="164"/>
      <c r="AB143" s="164"/>
      <c r="AC143" s="164"/>
      <c r="AD143" s="164"/>
      <c r="AE143" s="164"/>
      <c r="AF143" s="164"/>
      <c r="AG143" s="164"/>
      <c r="AH143" s="164"/>
      <c r="AI143" s="164"/>
      <c r="AJ143" s="164"/>
    </row>
    <row r="144" spans="1:36" x14ac:dyDescent="0.25">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608.71532846715331</v>
      </c>
      <c r="O144" s="173">
        <v>5711</v>
      </c>
      <c r="P144" s="172">
        <v>923</v>
      </c>
      <c r="Q144" s="172">
        <f t="shared" si="2"/>
        <v>1243.0182481751824</v>
      </c>
      <c r="R144" s="173">
        <v>11841</v>
      </c>
      <c r="S144" s="172">
        <v>190.29999999999998</v>
      </c>
      <c r="T144" s="172">
        <f t="shared" si="3"/>
        <v>256.27992700729925</v>
      </c>
      <c r="U144" s="164"/>
      <c r="V144" s="164"/>
      <c r="W144" s="164"/>
      <c r="X144" s="164"/>
      <c r="Y144" s="164"/>
      <c r="Z144" s="164"/>
      <c r="AA144" s="164"/>
      <c r="AB144" s="164"/>
      <c r="AC144" s="164"/>
      <c r="AD144" s="164"/>
      <c r="AE144" s="164"/>
      <c r="AF144" s="164"/>
      <c r="AG144" s="164"/>
      <c r="AH144" s="164"/>
      <c r="AI144" s="164"/>
      <c r="AJ144" s="164"/>
    </row>
    <row r="145" spans="1:36" x14ac:dyDescent="0.25">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546.70712303422772</v>
      </c>
      <c r="O145" s="173">
        <v>15359</v>
      </c>
      <c r="P145" s="172">
        <v>1172.1999999999998</v>
      </c>
      <c r="Q145" s="172">
        <f t="shared" si="2"/>
        <v>1600.5246993524513</v>
      </c>
      <c r="R145" s="173">
        <v>13534</v>
      </c>
      <c r="S145" s="172">
        <v>158.5</v>
      </c>
      <c r="T145" s="172">
        <f t="shared" si="3"/>
        <v>216.41628122109157</v>
      </c>
      <c r="U145" s="164"/>
      <c r="V145" s="164"/>
      <c r="W145" s="164"/>
      <c r="X145" s="164"/>
      <c r="Y145" s="164"/>
      <c r="Z145" s="164"/>
      <c r="AA145" s="164"/>
      <c r="AB145" s="164"/>
      <c r="AC145" s="164"/>
      <c r="AD145" s="164"/>
      <c r="AE145" s="164"/>
      <c r="AF145" s="164"/>
      <c r="AG145" s="164"/>
      <c r="AH145" s="164"/>
      <c r="AI145" s="164"/>
      <c r="AJ145" s="164"/>
    </row>
    <row r="146" spans="1:36" x14ac:dyDescent="0.25">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691.69678012879456</v>
      </c>
      <c r="O146" s="173">
        <v>9601</v>
      </c>
      <c r="P146" s="172">
        <v>803.30000000000018</v>
      </c>
      <c r="Q146" s="172">
        <f t="shared" si="2"/>
        <v>1090.7735050597978</v>
      </c>
      <c r="R146" s="173">
        <v>12341</v>
      </c>
      <c r="S146" s="172">
        <v>258.5</v>
      </c>
      <c r="T146" s="172">
        <f t="shared" si="3"/>
        <v>351.0082796688132</v>
      </c>
      <c r="U146" s="164"/>
      <c r="V146" s="164"/>
      <c r="W146" s="164"/>
      <c r="X146" s="164"/>
      <c r="Y146" s="164"/>
      <c r="Z146" s="164"/>
      <c r="AA146" s="164"/>
      <c r="AB146" s="164"/>
      <c r="AC146" s="164"/>
      <c r="AD146" s="164"/>
      <c r="AE146" s="164"/>
      <c r="AF146" s="164"/>
      <c r="AG146" s="164"/>
      <c r="AH146" s="164"/>
      <c r="AI146" s="164"/>
      <c r="AJ146" s="164"/>
    </row>
    <row r="147" spans="1:36" x14ac:dyDescent="0.25">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629.96706312900267</v>
      </c>
      <c r="O147" s="173">
        <v>6856</v>
      </c>
      <c r="P147" s="172">
        <v>820.40000000000009</v>
      </c>
      <c r="Q147" s="172">
        <f t="shared" si="2"/>
        <v>1107.8777676120769</v>
      </c>
      <c r="R147" s="173">
        <v>9371</v>
      </c>
      <c r="S147" s="172">
        <v>197.9</v>
      </c>
      <c r="T147" s="172">
        <f t="shared" si="3"/>
        <v>267.24647758462947</v>
      </c>
      <c r="U147" s="164"/>
      <c r="V147" s="164"/>
      <c r="W147" s="164"/>
      <c r="X147" s="164"/>
      <c r="Y147" s="164"/>
      <c r="Z147" s="164"/>
      <c r="AA147" s="164"/>
      <c r="AB147" s="164"/>
      <c r="AC147" s="164"/>
      <c r="AD147" s="164"/>
      <c r="AE147" s="164"/>
      <c r="AF147" s="164"/>
      <c r="AG147" s="164"/>
      <c r="AH147" s="164"/>
      <c r="AI147" s="164"/>
      <c r="AJ147" s="164"/>
    </row>
    <row r="148" spans="1:36" x14ac:dyDescent="0.25">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548.13272727272727</v>
      </c>
      <c r="O148" s="173">
        <v>9323</v>
      </c>
      <c r="P148" s="172">
        <v>689.09999999999991</v>
      </c>
      <c r="Q148" s="172">
        <f t="shared" si="2"/>
        <v>924.64690909090893</v>
      </c>
      <c r="R148" s="173">
        <v>14749</v>
      </c>
      <c r="S148" s="172">
        <v>233.49999999999997</v>
      </c>
      <c r="T148" s="172">
        <f t="shared" si="3"/>
        <v>313.3145454545454</v>
      </c>
      <c r="U148" s="164"/>
      <c r="V148" s="164"/>
      <c r="W148" s="164"/>
      <c r="X148" s="164"/>
      <c r="Y148" s="164"/>
      <c r="Z148" s="164"/>
      <c r="AA148" s="164"/>
      <c r="AB148" s="164"/>
      <c r="AC148" s="164"/>
      <c r="AD148" s="164"/>
      <c r="AE148" s="164"/>
      <c r="AF148" s="164"/>
      <c r="AG148" s="164"/>
      <c r="AH148" s="164"/>
      <c r="AI148" s="164"/>
      <c r="AJ148" s="164"/>
    </row>
    <row r="149" spans="1:36" x14ac:dyDescent="0.25">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677.39781021897807</v>
      </c>
      <c r="O149" s="173">
        <v>17422</v>
      </c>
      <c r="P149" s="172">
        <v>895.90000000000009</v>
      </c>
      <c r="Q149" s="172">
        <f t="shared" si="2"/>
        <v>1206.5222627737228</v>
      </c>
      <c r="R149" s="173">
        <v>14722</v>
      </c>
      <c r="S149" s="172">
        <v>184.5</v>
      </c>
      <c r="T149" s="172">
        <f t="shared" si="3"/>
        <v>248.46897810218979</v>
      </c>
      <c r="U149" s="164"/>
      <c r="V149" s="164"/>
      <c r="W149" s="164"/>
      <c r="X149" s="164"/>
      <c r="Y149" s="164"/>
      <c r="Z149" s="164"/>
      <c r="AA149" s="164"/>
      <c r="AB149" s="164"/>
      <c r="AC149" s="164"/>
      <c r="AD149" s="164"/>
      <c r="AE149" s="164"/>
      <c r="AF149" s="164"/>
      <c r="AG149" s="164"/>
      <c r="AH149" s="164"/>
      <c r="AI149" s="164"/>
      <c r="AJ149" s="164"/>
    </row>
    <row r="150" spans="1:36" x14ac:dyDescent="0.25">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617.26054054054055</v>
      </c>
      <c r="O150" s="173">
        <v>8123</v>
      </c>
      <c r="P150" s="172">
        <v>938.5</v>
      </c>
      <c r="Q150" s="172">
        <f t="shared" si="2"/>
        <v>1247.9513513513514</v>
      </c>
      <c r="R150" s="173">
        <v>14689</v>
      </c>
      <c r="S150" s="172">
        <v>194.00000000000011</v>
      </c>
      <c r="T150" s="172">
        <f t="shared" si="3"/>
        <v>257.9675675675677</v>
      </c>
      <c r="U150" s="164"/>
      <c r="V150" s="164"/>
      <c r="W150" s="164"/>
      <c r="X150" s="164"/>
      <c r="Y150" s="164"/>
      <c r="Z150" s="164"/>
      <c r="AA150" s="164"/>
      <c r="AB150" s="164"/>
      <c r="AC150" s="164"/>
      <c r="AD150" s="164"/>
      <c r="AE150" s="164"/>
      <c r="AF150" s="164"/>
      <c r="AG150" s="164"/>
      <c r="AH150" s="164"/>
      <c r="AI150" s="164"/>
      <c r="AJ150" s="164"/>
    </row>
    <row r="151" spans="1:36" x14ac:dyDescent="0.25">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807.29214659685852</v>
      </c>
      <c r="O151" s="173">
        <v>6823</v>
      </c>
      <c r="P151" s="172">
        <v>1087.2</v>
      </c>
      <c r="Q151" s="172">
        <f t="shared" si="2"/>
        <v>1400.2680628272253</v>
      </c>
      <c r="R151" s="173">
        <v>10626</v>
      </c>
      <c r="S151" s="172">
        <v>183</v>
      </c>
      <c r="T151" s="172">
        <f t="shared" si="3"/>
        <v>235.69633507853402</v>
      </c>
      <c r="U151" s="164"/>
      <c r="V151" s="164"/>
      <c r="W151" s="164"/>
      <c r="X151" s="164"/>
      <c r="Y151" s="164"/>
      <c r="Z151" s="164"/>
      <c r="AA151" s="164"/>
      <c r="AB151" s="164"/>
      <c r="AC151" s="164"/>
      <c r="AD151" s="164"/>
      <c r="AE151" s="164"/>
      <c r="AF151" s="164"/>
      <c r="AG151" s="164"/>
      <c r="AH151" s="164"/>
      <c r="AI151" s="164"/>
      <c r="AJ151" s="164"/>
    </row>
    <row r="152" spans="1:36" x14ac:dyDescent="0.25">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533.75209260908298</v>
      </c>
      <c r="O152" s="173">
        <v>5618</v>
      </c>
      <c r="P152" s="172">
        <v>817.8</v>
      </c>
      <c r="Q152" s="172">
        <f t="shared" si="2"/>
        <v>1074.8644701691896</v>
      </c>
      <c r="R152" s="173">
        <v>12719</v>
      </c>
      <c r="S152" s="172">
        <v>203.2</v>
      </c>
      <c r="T152" s="172">
        <f t="shared" si="3"/>
        <v>267.07319679430094</v>
      </c>
      <c r="U152" s="164"/>
      <c r="V152" s="164"/>
      <c r="W152" s="164"/>
      <c r="X152" s="164"/>
      <c r="Y152" s="164"/>
      <c r="Z152" s="164"/>
      <c r="AA152" s="164"/>
      <c r="AB152" s="164"/>
      <c r="AC152" s="164"/>
      <c r="AD152" s="164"/>
      <c r="AE152" s="164"/>
      <c r="AF152" s="164"/>
      <c r="AG152" s="164"/>
      <c r="AH152" s="164"/>
      <c r="AI152" s="164"/>
      <c r="AJ152" s="164"/>
    </row>
    <row r="153" spans="1:36" x14ac:dyDescent="0.25">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567.84450402144762</v>
      </c>
      <c r="O153" s="173">
        <v>16056</v>
      </c>
      <c r="P153" s="172">
        <v>860.19999999999982</v>
      </c>
      <c r="Q153" s="172">
        <f t="shared" si="2"/>
        <v>1134.6337801608577</v>
      </c>
      <c r="R153" s="173">
        <v>13690</v>
      </c>
      <c r="S153" s="172">
        <v>188.8</v>
      </c>
      <c r="T153" s="172">
        <f t="shared" si="3"/>
        <v>249.0337801608579</v>
      </c>
      <c r="U153" s="164"/>
      <c r="V153" s="164"/>
      <c r="W153" s="164"/>
      <c r="X153" s="164"/>
      <c r="Y153" s="164"/>
      <c r="Z153" s="164"/>
      <c r="AA153" s="164"/>
      <c r="AB153" s="164"/>
      <c r="AC153" s="164"/>
      <c r="AD153" s="164"/>
      <c r="AE153" s="164"/>
      <c r="AF153" s="164"/>
      <c r="AG153" s="164"/>
      <c r="AH153" s="164"/>
      <c r="AI153" s="164"/>
      <c r="AJ153" s="164"/>
    </row>
    <row r="154" spans="1:36" x14ac:dyDescent="0.25">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618.58294849023071</v>
      </c>
      <c r="O154" s="173">
        <v>7652</v>
      </c>
      <c r="P154" s="172">
        <v>762.30000000000018</v>
      </c>
      <c r="Q154" s="172">
        <f t="shared" si="2"/>
        <v>999.24937833037325</v>
      </c>
      <c r="R154" s="173">
        <v>11607</v>
      </c>
      <c r="S154" s="172">
        <v>220.90000000000009</v>
      </c>
      <c r="T154" s="172">
        <f t="shared" si="3"/>
        <v>289.56341030195398</v>
      </c>
      <c r="U154" s="164"/>
      <c r="V154" s="164"/>
      <c r="W154" s="164"/>
      <c r="X154" s="164"/>
      <c r="Y154" s="164"/>
      <c r="Z154" s="164"/>
      <c r="AA154" s="164"/>
      <c r="AB154" s="164"/>
      <c r="AC154" s="164"/>
      <c r="AD154" s="164"/>
      <c r="AE154" s="164"/>
      <c r="AF154" s="164"/>
      <c r="AG154" s="164"/>
      <c r="AH154" s="164"/>
      <c r="AI154" s="164"/>
      <c r="AJ154" s="164"/>
    </row>
    <row r="155" spans="1:36" x14ac:dyDescent="0.25">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678.61918294849011</v>
      </c>
      <c r="O155" s="173">
        <v>7033</v>
      </c>
      <c r="P155" s="172">
        <v>735.2</v>
      </c>
      <c r="Q155" s="172">
        <f t="shared" si="2"/>
        <v>963.7257548845472</v>
      </c>
      <c r="R155" s="173">
        <v>8913</v>
      </c>
      <c r="S155" s="172">
        <v>178.89999999999998</v>
      </c>
      <c r="T155" s="172">
        <f t="shared" si="3"/>
        <v>234.50834813499108</v>
      </c>
      <c r="U155" s="164"/>
      <c r="V155" s="164"/>
      <c r="W155" s="164"/>
      <c r="X155" s="164"/>
      <c r="Y155" s="164"/>
      <c r="Z155" s="164"/>
      <c r="AA155" s="164"/>
      <c r="AB155" s="164"/>
      <c r="AC155" s="164"/>
      <c r="AD155" s="164"/>
      <c r="AE155" s="164"/>
      <c r="AF155" s="164"/>
      <c r="AG155" s="164"/>
      <c r="AH155" s="164"/>
      <c r="AI155" s="164"/>
      <c r="AJ155" s="164"/>
    </row>
    <row r="156" spans="1:36" x14ac:dyDescent="0.25">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448.65714285714273</v>
      </c>
      <c r="O156" s="173">
        <v>6436</v>
      </c>
      <c r="P156" s="172">
        <v>708.3</v>
      </c>
      <c r="Q156" s="172">
        <f t="shared" si="2"/>
        <v>921.9142857142856</v>
      </c>
      <c r="R156" s="173">
        <v>10802</v>
      </c>
      <c r="S156" s="172">
        <v>228.40000000000003</v>
      </c>
      <c r="T156" s="172">
        <f t="shared" si="3"/>
        <v>297.28253968253966</v>
      </c>
      <c r="U156" s="164"/>
      <c r="V156" s="164"/>
      <c r="W156" s="164"/>
      <c r="X156" s="164"/>
      <c r="Y156" s="164"/>
      <c r="Z156" s="164"/>
      <c r="AA156" s="164"/>
      <c r="AB156" s="164"/>
      <c r="AC156" s="164"/>
      <c r="AD156" s="164"/>
      <c r="AE156" s="164"/>
      <c r="AF156" s="164"/>
      <c r="AG156" s="164"/>
      <c r="AH156" s="164"/>
      <c r="AI156" s="164"/>
      <c r="AJ156" s="164"/>
    </row>
    <row r="157" spans="1:36" x14ac:dyDescent="0.25">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593.1430088495573</v>
      </c>
      <c r="O157" s="173">
        <v>11805</v>
      </c>
      <c r="P157" s="172">
        <v>652.69999999999982</v>
      </c>
      <c r="Q157" s="172">
        <f t="shared" si="2"/>
        <v>852.55327433628293</v>
      </c>
      <c r="R157" s="173">
        <v>11365</v>
      </c>
      <c r="S157" s="172">
        <v>160.7999999999999</v>
      </c>
      <c r="T157" s="172">
        <f t="shared" si="3"/>
        <v>210.03610619469012</v>
      </c>
      <c r="U157" s="164"/>
      <c r="V157" s="164"/>
      <c r="W157" s="164"/>
      <c r="X157" s="164"/>
      <c r="Y157" s="164"/>
      <c r="Z157" s="164"/>
      <c r="AA157" s="164"/>
      <c r="AB157" s="164"/>
      <c r="AC157" s="164"/>
      <c r="AD157" s="164"/>
      <c r="AE157" s="164"/>
      <c r="AF157" s="164"/>
      <c r="AG157" s="164"/>
      <c r="AH157" s="164"/>
      <c r="AI157" s="164"/>
      <c r="AJ157" s="164"/>
    </row>
    <row r="158" spans="1:36" x14ac:dyDescent="0.25">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554.40631578947409</v>
      </c>
      <c r="O158" s="173">
        <v>10088</v>
      </c>
      <c r="P158" s="172">
        <v>709.40000000000055</v>
      </c>
      <c r="Q158" s="172">
        <f t="shared" si="2"/>
        <v>918.48631578947436</v>
      </c>
      <c r="R158" s="173">
        <v>9276</v>
      </c>
      <c r="S158" s="172">
        <v>162.90000000000009</v>
      </c>
      <c r="T158" s="172">
        <f t="shared" si="3"/>
        <v>210.91263157894747</v>
      </c>
      <c r="U158" s="164"/>
      <c r="V158" s="164"/>
      <c r="W158" s="164"/>
      <c r="X158" s="164"/>
      <c r="Y158" s="164"/>
      <c r="Z158" s="164"/>
      <c r="AA158" s="164"/>
      <c r="AB158" s="164"/>
      <c r="AC158" s="164"/>
      <c r="AD158" s="164"/>
      <c r="AE158" s="164"/>
      <c r="AF158" s="164"/>
      <c r="AG158" s="164"/>
      <c r="AH158" s="164"/>
      <c r="AI158" s="164"/>
      <c r="AJ158" s="164"/>
    </row>
    <row r="159" spans="1:36" x14ac:dyDescent="0.25">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542.62796833773086</v>
      </c>
      <c r="O159" s="173">
        <v>7287</v>
      </c>
      <c r="P159" s="172">
        <v>715.2</v>
      </c>
      <c r="Q159" s="172">
        <f t="shared" si="2"/>
        <v>928.43905013192602</v>
      </c>
      <c r="R159" s="173">
        <v>7498</v>
      </c>
      <c r="S159" s="172">
        <v>159.69999999999999</v>
      </c>
      <c r="T159" s="172">
        <f t="shared" si="3"/>
        <v>207.31503957783639</v>
      </c>
      <c r="U159" s="164"/>
      <c r="V159" s="164"/>
      <c r="W159" s="164"/>
      <c r="X159" s="164"/>
      <c r="Y159" s="164"/>
      <c r="Z159" s="164"/>
      <c r="AA159" s="164"/>
      <c r="AB159" s="164"/>
      <c r="AC159" s="164"/>
      <c r="AD159" s="164"/>
      <c r="AE159" s="164"/>
      <c r="AF159" s="164"/>
      <c r="AG159" s="164"/>
      <c r="AH159" s="164"/>
      <c r="AI159" s="164"/>
      <c r="AJ159" s="164"/>
    </row>
    <row r="160" spans="1:36" x14ac:dyDescent="0.25">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414.1</v>
      </c>
      <c r="O160" s="173">
        <v>6172</v>
      </c>
      <c r="P160" s="172">
        <v>745.5</v>
      </c>
      <c r="Q160" s="172">
        <f t="shared" si="2"/>
        <v>955.17187499999989</v>
      </c>
      <c r="R160" s="173">
        <v>11610</v>
      </c>
      <c r="S160" s="172">
        <v>152.50000000000006</v>
      </c>
      <c r="T160" s="172">
        <f t="shared" si="3"/>
        <v>195.39062500000009</v>
      </c>
      <c r="U160" s="164"/>
      <c r="V160" s="164"/>
      <c r="W160" s="164"/>
      <c r="X160" s="164"/>
      <c r="Y160" s="164"/>
      <c r="Z160" s="164"/>
      <c r="AA160" s="164"/>
      <c r="AB160" s="164"/>
      <c r="AC160" s="164"/>
      <c r="AD160" s="164"/>
      <c r="AE160" s="164"/>
      <c r="AF160" s="164"/>
      <c r="AG160" s="164"/>
      <c r="AH160" s="164"/>
      <c r="AI160" s="164"/>
      <c r="AJ160" s="164"/>
    </row>
    <row r="161" spans="1:36" x14ac:dyDescent="0.25">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574.88340573414416</v>
      </c>
      <c r="O161" s="173">
        <v>6734</v>
      </c>
      <c r="P161" s="172">
        <v>832.10000000000014</v>
      </c>
      <c r="Q161" s="172">
        <f t="shared" si="2"/>
        <v>1067.05438748914</v>
      </c>
      <c r="R161" s="173">
        <v>8742</v>
      </c>
      <c r="S161" s="172">
        <v>152.99999999999994</v>
      </c>
      <c r="T161" s="172">
        <f t="shared" si="3"/>
        <v>196.20156385751511</v>
      </c>
      <c r="U161" s="164"/>
      <c r="V161" s="164"/>
      <c r="W161" s="164"/>
      <c r="X161" s="164"/>
      <c r="Y161" s="164"/>
      <c r="Z161" s="164"/>
      <c r="AA161" s="164"/>
      <c r="AB161" s="164"/>
      <c r="AC161" s="164"/>
      <c r="AD161" s="164"/>
      <c r="AE161" s="164"/>
      <c r="AF161" s="164"/>
      <c r="AG161" s="164"/>
      <c r="AH161" s="164"/>
      <c r="AI161" s="164"/>
      <c r="AJ161" s="164"/>
    </row>
    <row r="162" spans="1:36" x14ac:dyDescent="0.25">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609.231724137931</v>
      </c>
      <c r="O162" s="173">
        <v>8144</v>
      </c>
      <c r="P162" s="172">
        <v>795.79999999999973</v>
      </c>
      <c r="Q162" s="172">
        <f t="shared" si="2"/>
        <v>1012.5868965517237</v>
      </c>
      <c r="R162" s="173">
        <v>11407</v>
      </c>
      <c r="S162" s="172">
        <v>142.00000000000006</v>
      </c>
      <c r="T162" s="172">
        <f t="shared" si="3"/>
        <v>180.68275862068973</v>
      </c>
      <c r="U162" s="164"/>
      <c r="V162" s="164"/>
      <c r="W162" s="164"/>
      <c r="X162" s="164"/>
      <c r="Y162" s="164"/>
      <c r="Z162" s="164"/>
      <c r="AA162" s="164"/>
      <c r="AB162" s="164"/>
      <c r="AC162" s="164"/>
      <c r="AD162" s="164"/>
      <c r="AE162" s="164"/>
      <c r="AF162" s="164"/>
      <c r="AG162" s="164"/>
      <c r="AH162" s="164"/>
      <c r="AI162" s="164"/>
      <c r="AJ162" s="164"/>
    </row>
    <row r="163" spans="1:36" x14ac:dyDescent="0.25">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740.53173241852494</v>
      </c>
      <c r="O163" s="173">
        <v>6106</v>
      </c>
      <c r="P163" s="172">
        <v>947.2</v>
      </c>
      <c r="Q163" s="172">
        <f t="shared" si="2"/>
        <v>1199.0284734133793</v>
      </c>
      <c r="R163" s="173">
        <v>7106</v>
      </c>
      <c r="S163" s="172">
        <v>150.6</v>
      </c>
      <c r="T163" s="172">
        <f t="shared" si="3"/>
        <v>190.63945111492279</v>
      </c>
      <c r="U163" s="164"/>
      <c r="V163" s="164"/>
      <c r="W163" s="164"/>
      <c r="X163" s="164"/>
      <c r="Y163" s="164"/>
      <c r="Z163" s="164"/>
      <c r="AA163" s="164"/>
      <c r="AB163" s="164"/>
      <c r="AC163" s="164"/>
      <c r="AD163" s="164"/>
      <c r="AE163" s="164"/>
      <c r="AF163" s="164"/>
      <c r="AG163" s="164"/>
      <c r="AH163" s="164"/>
      <c r="AI163" s="164"/>
      <c r="AJ163" s="164"/>
    </row>
    <row r="164" spans="1:36" x14ac:dyDescent="0.25">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543.07786259541967</v>
      </c>
      <c r="O164" s="173">
        <v>5246</v>
      </c>
      <c r="P164" s="172">
        <v>811.2</v>
      </c>
      <c r="Q164" s="172">
        <f t="shared" si="2"/>
        <v>1015.5480916030534</v>
      </c>
      <c r="R164" s="173">
        <v>9193</v>
      </c>
      <c r="S164" s="172">
        <v>176.1</v>
      </c>
      <c r="T164" s="172">
        <f t="shared" si="3"/>
        <v>220.46106870229005</v>
      </c>
      <c r="U164" s="164"/>
      <c r="V164" s="164"/>
      <c r="W164" s="164"/>
      <c r="X164" s="164"/>
      <c r="Y164" s="164"/>
      <c r="Z164" s="164"/>
      <c r="AA164" s="164"/>
      <c r="AB164" s="164"/>
      <c r="AC164" s="164"/>
      <c r="AD164" s="164"/>
      <c r="AE164" s="164"/>
      <c r="AF164" s="164"/>
      <c r="AG164" s="164"/>
      <c r="AH164" s="164"/>
      <c r="AI164" s="164"/>
      <c r="AJ164" s="164"/>
    </row>
    <row r="165" spans="1:36" x14ac:dyDescent="0.25">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624.87774936061362</v>
      </c>
      <c r="O165" s="173">
        <v>9450</v>
      </c>
      <c r="P165" s="172">
        <v>855.90000000000009</v>
      </c>
      <c r="Q165" s="172">
        <f t="shared" si="2"/>
        <v>1076.9892583120206</v>
      </c>
      <c r="R165" s="173">
        <v>10840</v>
      </c>
      <c r="S165" s="172">
        <v>167.10000000000002</v>
      </c>
      <c r="T165" s="172">
        <f t="shared" si="3"/>
        <v>210.26393861892586</v>
      </c>
      <c r="U165" s="164"/>
      <c r="V165" s="164"/>
      <c r="W165" s="164"/>
      <c r="X165" s="164"/>
      <c r="Y165" s="164"/>
      <c r="Z165" s="164"/>
      <c r="AA165" s="164"/>
      <c r="AB165" s="164"/>
      <c r="AC165" s="164"/>
      <c r="AD165" s="164"/>
      <c r="AE165" s="164"/>
      <c r="AF165" s="164"/>
      <c r="AG165" s="164"/>
      <c r="AH165" s="164"/>
      <c r="AI165" s="164"/>
      <c r="AJ165" s="164"/>
    </row>
    <row r="166" spans="1:36" x14ac:dyDescent="0.25">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651.92067226890777</v>
      </c>
      <c r="O166" s="173">
        <v>10233</v>
      </c>
      <c r="P166" s="172">
        <v>826</v>
      </c>
      <c r="Q166" s="172">
        <f t="shared" si="2"/>
        <v>1024.5176470588235</v>
      </c>
      <c r="R166" s="173">
        <v>9520</v>
      </c>
      <c r="S166" s="172">
        <v>144.09999999999997</v>
      </c>
      <c r="T166" s="172">
        <f t="shared" si="3"/>
        <v>178.73243697478986</v>
      </c>
      <c r="U166" s="164"/>
      <c r="V166" s="164"/>
      <c r="W166" s="164"/>
      <c r="X166" s="164"/>
      <c r="Y166" s="164"/>
      <c r="Z166" s="164"/>
      <c r="AA166" s="164"/>
      <c r="AB166" s="164"/>
      <c r="AC166" s="164"/>
      <c r="AD166" s="164"/>
      <c r="AE166" s="164"/>
      <c r="AF166" s="164"/>
      <c r="AG166" s="164"/>
      <c r="AH166" s="164"/>
      <c r="AI166" s="164"/>
      <c r="AJ166" s="164"/>
    </row>
    <row r="167" spans="1:36" x14ac:dyDescent="0.25">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816.00817021276589</v>
      </c>
      <c r="O167" s="173">
        <v>7737</v>
      </c>
      <c r="P167" s="172">
        <v>1092.1999999999998</v>
      </c>
      <c r="Q167" s="172">
        <f t="shared" si="2"/>
        <v>1371.9891063829784</v>
      </c>
      <c r="R167" s="173">
        <v>8112</v>
      </c>
      <c r="S167" s="172">
        <v>167.4</v>
      </c>
      <c r="T167" s="172">
        <f t="shared" si="3"/>
        <v>210.28289361702127</v>
      </c>
      <c r="U167" s="164"/>
      <c r="V167" s="164"/>
      <c r="W167" s="164"/>
      <c r="X167" s="164"/>
      <c r="Y167" s="164"/>
      <c r="Z167" s="164"/>
      <c r="AA167" s="164"/>
      <c r="AB167" s="164"/>
      <c r="AC167" s="164"/>
      <c r="AD167" s="164"/>
      <c r="AE167" s="164"/>
      <c r="AF167" s="164"/>
      <c r="AG167" s="164"/>
      <c r="AH167" s="164"/>
      <c r="AI167" s="164"/>
      <c r="AJ167" s="164"/>
    </row>
    <row r="168" spans="1:36" x14ac:dyDescent="0.25">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641.55469146238374</v>
      </c>
      <c r="O168" s="173">
        <v>5067</v>
      </c>
      <c r="P168" s="172">
        <v>1041.6999999999998</v>
      </c>
      <c r="Q168" s="172">
        <f t="shared" ref="Q168:Q189" si="5">P168/I168*$I$69</f>
        <v>1299.703465765004</v>
      </c>
      <c r="R168" s="173">
        <v>10608</v>
      </c>
      <c r="S168" s="172">
        <v>160.99999999999997</v>
      </c>
      <c r="T168" s="172">
        <f t="shared" ref="T168:T189" si="6">S168/I168*$I$69</f>
        <v>200.87573964497039</v>
      </c>
      <c r="U168" s="164"/>
      <c r="V168" s="164"/>
      <c r="W168" s="164"/>
      <c r="X168" s="164"/>
      <c r="Y168" s="164"/>
      <c r="Z168" s="164"/>
      <c r="AA168" s="164"/>
      <c r="AB168" s="164"/>
      <c r="AC168" s="164"/>
      <c r="AD168" s="164"/>
      <c r="AE168" s="164"/>
      <c r="AF168" s="164"/>
      <c r="AG168" s="164"/>
      <c r="AH168" s="164"/>
      <c r="AI168" s="164"/>
      <c r="AJ168" s="164"/>
    </row>
    <row r="169" spans="1:36" x14ac:dyDescent="0.25">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819.69371816638409</v>
      </c>
      <c r="O169" s="173">
        <v>6417</v>
      </c>
      <c r="P169" s="172">
        <v>679.60000000000036</v>
      </c>
      <c r="Q169" s="172">
        <f t="shared" si="5"/>
        <v>851.51918505942319</v>
      </c>
      <c r="R169" s="173">
        <v>10319</v>
      </c>
      <c r="S169" s="172">
        <v>152.89999999999998</v>
      </c>
      <c r="T169" s="172">
        <f t="shared" si="6"/>
        <v>191.57928692699485</v>
      </c>
      <c r="U169" s="164"/>
      <c r="V169" s="164"/>
      <c r="W169" s="164"/>
      <c r="X169" s="164"/>
      <c r="Y169" s="164"/>
      <c r="Z169" s="164"/>
      <c r="AA169" s="164"/>
      <c r="AB169" s="164"/>
      <c r="AC169" s="164"/>
      <c r="AD169" s="164"/>
      <c r="AE169" s="164"/>
      <c r="AF169" s="164"/>
      <c r="AG169" s="164"/>
      <c r="AH169" s="164"/>
      <c r="AI169" s="164"/>
      <c r="AJ169" s="164"/>
    </row>
    <row r="170" spans="1:36" x14ac:dyDescent="0.25">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693.03576158940348</v>
      </c>
      <c r="O170" s="173">
        <v>5114</v>
      </c>
      <c r="P170" s="172">
        <v>911.69999999999982</v>
      </c>
      <c r="Q170" s="172">
        <f t="shared" si="5"/>
        <v>1113.9645695364236</v>
      </c>
      <c r="R170" s="173">
        <v>8645</v>
      </c>
      <c r="S170" s="172">
        <v>142.80000000000007</v>
      </c>
      <c r="T170" s="172">
        <f t="shared" si="6"/>
        <v>174.48079470198684</v>
      </c>
      <c r="U170" s="164"/>
      <c r="V170" s="164"/>
      <c r="W170" s="164"/>
      <c r="X170" s="164"/>
      <c r="Y170" s="164"/>
      <c r="Z170" s="164"/>
      <c r="AA170" s="164"/>
      <c r="AB170" s="164"/>
      <c r="AC170" s="164"/>
      <c r="AD170" s="164"/>
      <c r="AE170" s="164"/>
      <c r="AF170" s="164"/>
      <c r="AG170" s="164"/>
      <c r="AH170" s="164"/>
      <c r="AI170" s="164"/>
      <c r="AJ170" s="164"/>
    </row>
    <row r="171" spans="1:36" x14ac:dyDescent="0.25">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716.6894175553731</v>
      </c>
      <c r="O171" s="173">
        <v>6274</v>
      </c>
      <c r="P171" s="172">
        <v>963.6</v>
      </c>
      <c r="Q171" s="172">
        <f t="shared" si="5"/>
        <v>1166.7543888433142</v>
      </c>
      <c r="R171" s="173">
        <v>7939</v>
      </c>
      <c r="S171" s="172">
        <v>160.1</v>
      </c>
      <c r="T171" s="172">
        <f t="shared" si="6"/>
        <v>193.85365053322394</v>
      </c>
      <c r="U171" s="164"/>
      <c r="V171" s="164"/>
      <c r="W171" s="164"/>
      <c r="X171" s="164"/>
      <c r="Y171" s="164"/>
      <c r="Z171" s="164"/>
      <c r="AA171" s="164"/>
      <c r="AB171" s="164"/>
      <c r="AC171" s="164"/>
      <c r="AD171" s="164"/>
      <c r="AE171" s="164"/>
      <c r="AF171" s="164"/>
      <c r="AG171" s="164"/>
      <c r="AH171" s="164"/>
      <c r="AI171" s="164"/>
      <c r="AJ171" s="164"/>
    </row>
    <row r="172" spans="1:36" x14ac:dyDescent="0.25">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663.47409836065572</v>
      </c>
      <c r="O172" s="173">
        <v>5831</v>
      </c>
      <c r="P172" s="172">
        <v>1153.8000000000002</v>
      </c>
      <c r="Q172" s="172">
        <f t="shared" si="5"/>
        <v>1395.9088524590168</v>
      </c>
      <c r="R172" s="173">
        <v>10207</v>
      </c>
      <c r="S172" s="172">
        <v>188.4</v>
      </c>
      <c r="T172" s="172">
        <f t="shared" si="6"/>
        <v>227.93311475409837</v>
      </c>
      <c r="U172" s="164"/>
      <c r="V172" s="164"/>
      <c r="W172" s="164"/>
      <c r="X172" s="164"/>
      <c r="Y172" s="164"/>
      <c r="Z172" s="164"/>
      <c r="AA172" s="164"/>
      <c r="AB172" s="164"/>
      <c r="AC172" s="164"/>
      <c r="AD172" s="164"/>
      <c r="AE172" s="164"/>
      <c r="AF172" s="164"/>
      <c r="AG172" s="164"/>
      <c r="AH172" s="164"/>
      <c r="AI172" s="164"/>
      <c r="AJ172" s="164"/>
    </row>
    <row r="173" spans="1:36" x14ac:dyDescent="0.25">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866.53549959382656</v>
      </c>
      <c r="O173" s="173">
        <v>12252</v>
      </c>
      <c r="P173" s="172">
        <v>1486.4999999999995</v>
      </c>
      <c r="Q173" s="172">
        <f t="shared" si="5"/>
        <v>1782.350934199837</v>
      </c>
      <c r="R173" s="173">
        <v>11007</v>
      </c>
      <c r="S173" s="172">
        <v>186.29999999999995</v>
      </c>
      <c r="T173" s="172">
        <f t="shared" si="6"/>
        <v>223.37839155158403</v>
      </c>
      <c r="U173" s="164"/>
      <c r="V173" s="164"/>
      <c r="W173" s="164"/>
      <c r="X173" s="164"/>
      <c r="Y173" s="164"/>
      <c r="Z173" s="164"/>
      <c r="AA173" s="164"/>
      <c r="AB173" s="164"/>
      <c r="AC173" s="164"/>
      <c r="AD173" s="164"/>
      <c r="AE173" s="164"/>
      <c r="AF173" s="164"/>
      <c r="AG173" s="164"/>
      <c r="AH173" s="164"/>
      <c r="AI173" s="164"/>
      <c r="AJ173" s="164"/>
    </row>
    <row r="174" spans="1:36" x14ac:dyDescent="0.25">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832.21780272654382</v>
      </c>
      <c r="O174" s="173">
        <v>7247</v>
      </c>
      <c r="P174" s="172">
        <v>1160</v>
      </c>
      <c r="Q174" s="172">
        <f t="shared" si="5"/>
        <v>1373.0232558139535</v>
      </c>
      <c r="R174" s="173">
        <v>10145</v>
      </c>
      <c r="S174" s="172">
        <v>269.60000000000014</v>
      </c>
      <c r="T174" s="172">
        <f t="shared" si="6"/>
        <v>319.10954290296729</v>
      </c>
      <c r="U174" s="164"/>
      <c r="V174" s="164"/>
      <c r="W174" s="164"/>
      <c r="X174" s="164"/>
      <c r="Y174" s="164"/>
      <c r="Z174" s="164"/>
      <c r="AA174" s="164"/>
      <c r="AB174" s="164"/>
      <c r="AC174" s="164"/>
      <c r="AD174" s="164"/>
      <c r="AE174" s="164"/>
      <c r="AF174" s="164"/>
      <c r="AG174" s="164"/>
      <c r="AH174" s="164"/>
      <c r="AI174" s="164"/>
      <c r="AJ174" s="164"/>
    </row>
    <row r="175" spans="1:36" x14ac:dyDescent="0.25">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873.31967999999983</v>
      </c>
      <c r="O175" s="173">
        <v>6194</v>
      </c>
      <c r="P175" s="172">
        <v>1049.9000000000001</v>
      </c>
      <c r="Q175" s="172">
        <f t="shared" si="5"/>
        <v>1239.72192</v>
      </c>
      <c r="R175" s="173">
        <v>8619</v>
      </c>
      <c r="S175" s="172">
        <v>213.2</v>
      </c>
      <c r="T175" s="172">
        <f t="shared" si="6"/>
        <v>251.74655999999999</v>
      </c>
      <c r="U175" s="164"/>
      <c r="V175" s="164"/>
      <c r="W175" s="164"/>
      <c r="X175" s="164"/>
      <c r="Y175" s="164"/>
      <c r="Z175" s="164"/>
      <c r="AA175" s="164"/>
      <c r="AB175" s="164"/>
      <c r="AC175" s="164"/>
      <c r="AD175" s="164"/>
      <c r="AE175" s="164"/>
      <c r="AF175" s="164"/>
      <c r="AG175" s="164"/>
      <c r="AH175" s="164"/>
      <c r="AI175" s="164"/>
      <c r="AJ175" s="164"/>
    </row>
    <row r="176" spans="1:36" x14ac:dyDescent="0.25">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708.99665871121726</v>
      </c>
      <c r="O176" s="173">
        <v>5486</v>
      </c>
      <c r="P176" s="172">
        <v>1077.9000000000001</v>
      </c>
      <c r="Q176" s="172">
        <f t="shared" si="5"/>
        <v>1265.6964200477328</v>
      </c>
      <c r="R176" s="173">
        <v>11296</v>
      </c>
      <c r="S176" s="172">
        <v>235.3</v>
      </c>
      <c r="T176" s="172">
        <f t="shared" si="6"/>
        <v>276.29498806682579</v>
      </c>
      <c r="U176" s="164"/>
      <c r="V176" s="164"/>
      <c r="W176" s="164"/>
      <c r="X176" s="164"/>
      <c r="Y176" s="164"/>
      <c r="Z176" s="164"/>
      <c r="AA176" s="164"/>
      <c r="AB176" s="164"/>
      <c r="AC176" s="164"/>
      <c r="AD176" s="164"/>
      <c r="AE176" s="164"/>
      <c r="AF176" s="164"/>
      <c r="AG176" s="164"/>
      <c r="AH176" s="164"/>
      <c r="AI176" s="164"/>
      <c r="AJ176" s="164"/>
    </row>
    <row r="177" spans="1:36" x14ac:dyDescent="0.25">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936.5655502392342</v>
      </c>
      <c r="O177" s="173">
        <v>13278</v>
      </c>
      <c r="P177" s="172">
        <v>1278.0999999999999</v>
      </c>
      <c r="Q177" s="172">
        <f t="shared" si="5"/>
        <v>1504.3665071770331</v>
      </c>
      <c r="R177" s="173">
        <v>11383</v>
      </c>
      <c r="S177" s="172">
        <v>231.79999999999995</v>
      </c>
      <c r="T177" s="172">
        <f t="shared" si="6"/>
        <v>272.83636363636356</v>
      </c>
      <c r="U177" s="164"/>
      <c r="V177" s="164"/>
      <c r="W177" s="164"/>
      <c r="X177" s="164"/>
      <c r="Y177" s="164"/>
      <c r="Z177" s="164"/>
      <c r="AA177" s="164"/>
      <c r="AB177" s="164"/>
      <c r="AC177" s="164"/>
      <c r="AD177" s="164"/>
      <c r="AE177" s="164"/>
      <c r="AF177" s="164"/>
      <c r="AG177" s="164"/>
      <c r="AH177" s="164"/>
      <c r="AI177" s="164"/>
      <c r="AJ177" s="164"/>
    </row>
    <row r="178" spans="1:36" x14ac:dyDescent="0.25">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885.2502369668249</v>
      </c>
      <c r="O178" s="173">
        <v>6227</v>
      </c>
      <c r="P178" s="172">
        <v>1192.2000000000003</v>
      </c>
      <c r="Q178" s="172">
        <f t="shared" si="5"/>
        <v>1389.958293838863</v>
      </c>
      <c r="R178" s="173">
        <v>10409</v>
      </c>
      <c r="S178" s="172">
        <v>276.40000000000009</v>
      </c>
      <c r="T178" s="172">
        <f t="shared" si="6"/>
        <v>322.24834123222757</v>
      </c>
      <c r="U178" s="164"/>
      <c r="V178" s="164"/>
      <c r="W178" s="164"/>
      <c r="X178" s="164"/>
      <c r="Y178" s="164"/>
      <c r="Z178" s="164"/>
      <c r="AA178" s="164"/>
      <c r="AB178" s="164"/>
      <c r="AC178" s="164"/>
      <c r="AD178" s="164"/>
      <c r="AE178" s="164"/>
      <c r="AF178" s="164"/>
      <c r="AG178" s="164"/>
      <c r="AH178" s="164"/>
      <c r="AI178" s="164"/>
      <c r="AJ178" s="164"/>
    </row>
    <row r="179" spans="1:36" x14ac:dyDescent="0.25">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1941.8805510404081</v>
      </c>
      <c r="O179" s="173">
        <v>6690</v>
      </c>
      <c r="P179" s="172">
        <v>1648.5</v>
      </c>
      <c r="Q179" s="172">
        <f t="shared" si="5"/>
        <v>1890.5874125874127</v>
      </c>
      <c r="R179" s="173">
        <v>7227</v>
      </c>
      <c r="S179" s="172">
        <v>243.10000000000002</v>
      </c>
      <c r="T179" s="172">
        <f t="shared" si="6"/>
        <v>278.80000000000007</v>
      </c>
      <c r="U179" s="164"/>
      <c r="V179" s="164"/>
      <c r="W179" s="164"/>
      <c r="X179" s="164"/>
      <c r="Y179" s="164"/>
      <c r="Z179" s="164"/>
      <c r="AA179" s="164"/>
      <c r="AB179" s="164"/>
      <c r="AC179" s="164"/>
      <c r="AD179" s="164"/>
      <c r="AE179" s="164"/>
      <c r="AF179" s="164"/>
      <c r="AG179" s="164"/>
      <c r="AH179" s="164"/>
      <c r="AI179" s="164"/>
      <c r="AJ179" s="164"/>
    </row>
    <row r="180" spans="1:36" x14ac:dyDescent="0.25">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990.45553107301703</v>
      </c>
      <c r="O180" s="173">
        <v>5716</v>
      </c>
      <c r="P180" s="172">
        <v>1381.6999999999998</v>
      </c>
      <c r="Q180" s="172">
        <f t="shared" si="5"/>
        <v>1582.1483320403411</v>
      </c>
      <c r="R180" s="173">
        <v>10696</v>
      </c>
      <c r="S180" s="172">
        <v>201.60000000000002</v>
      </c>
      <c r="T180" s="172">
        <f t="shared" si="6"/>
        <v>230.84685802948022</v>
      </c>
      <c r="U180" s="164"/>
      <c r="V180" s="164"/>
      <c r="W180" s="164"/>
      <c r="X180" s="164"/>
      <c r="Y180" s="164"/>
      <c r="Z180" s="164"/>
      <c r="AA180" s="164"/>
      <c r="AB180" s="164"/>
      <c r="AC180" s="164"/>
      <c r="AD180" s="164"/>
      <c r="AE180" s="164"/>
      <c r="AF180" s="164"/>
      <c r="AG180" s="164"/>
      <c r="AH180" s="164"/>
      <c r="AI180" s="164"/>
      <c r="AJ180" s="164"/>
    </row>
    <row r="181" spans="1:36" x14ac:dyDescent="0.25">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995.22033258241254</v>
      </c>
      <c r="O181" s="173">
        <v>9089</v>
      </c>
      <c r="P181" s="172">
        <v>1286.1999999999998</v>
      </c>
      <c r="Q181" s="172">
        <f t="shared" si="5"/>
        <v>1485.4704225352111</v>
      </c>
      <c r="R181" s="173">
        <v>11532</v>
      </c>
      <c r="S181" s="172">
        <v>200.69999999999993</v>
      </c>
      <c r="T181" s="172">
        <f t="shared" si="6"/>
        <v>231.79436619718302</v>
      </c>
      <c r="U181" s="164"/>
      <c r="V181" s="164"/>
      <c r="W181" s="164"/>
      <c r="X181" s="164"/>
      <c r="Y181" s="164"/>
      <c r="Z181" s="164"/>
      <c r="AA181" s="164"/>
      <c r="AB181" s="164"/>
      <c r="AC181" s="164"/>
      <c r="AD181" s="164"/>
      <c r="AE181" s="164"/>
      <c r="AF181" s="164"/>
      <c r="AG181" s="164"/>
      <c r="AH181" s="164"/>
      <c r="AI181" s="164"/>
      <c r="AJ181" s="164"/>
    </row>
    <row r="182" spans="1:36" x14ac:dyDescent="0.25">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1018.1527510103033</v>
      </c>
      <c r="O182" s="173">
        <v>5858</v>
      </c>
      <c r="P182" s="172">
        <v>1310.8000000000011</v>
      </c>
      <c r="Q182" s="172">
        <f t="shared" si="5"/>
        <v>1499.7990697674429</v>
      </c>
      <c r="R182" s="173">
        <v>9548</v>
      </c>
      <c r="S182" s="172">
        <v>205</v>
      </c>
      <c r="T182" s="172">
        <f t="shared" si="6"/>
        <v>234.55813953488371</v>
      </c>
      <c r="U182" s="164"/>
      <c r="V182" s="164"/>
      <c r="W182" s="164"/>
      <c r="X182" s="164"/>
      <c r="Y182" s="164"/>
      <c r="Z182" s="164"/>
      <c r="AA182" s="164"/>
      <c r="AB182" s="164"/>
      <c r="AC182" s="164"/>
      <c r="AD182" s="164"/>
      <c r="AE182" s="164"/>
      <c r="AF182" s="164"/>
      <c r="AG182" s="164"/>
      <c r="AH182" s="164"/>
      <c r="AI182" s="164"/>
      <c r="AJ182" s="164"/>
    </row>
    <row r="183" spans="1:36" x14ac:dyDescent="0.25">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1203.2698347104526</v>
      </c>
      <c r="O183" s="173">
        <v>5959</v>
      </c>
      <c r="P183" s="172">
        <v>1698.7</v>
      </c>
      <c r="Q183" s="172">
        <f t="shared" si="5"/>
        <v>1925.7152073732721</v>
      </c>
      <c r="R183" s="173">
        <v>6732</v>
      </c>
      <c r="S183" s="172">
        <v>156.5</v>
      </c>
      <c r="T183" s="172">
        <f t="shared" si="6"/>
        <v>177.41474654377882</v>
      </c>
      <c r="U183" s="164"/>
      <c r="V183" s="164"/>
      <c r="W183" s="164"/>
      <c r="X183" s="164"/>
      <c r="Y183" s="164"/>
      <c r="Z183" s="164"/>
      <c r="AA183" s="164"/>
      <c r="AB183" s="164"/>
      <c r="AC183" s="164"/>
      <c r="AD183" s="164"/>
      <c r="AE183" s="164"/>
      <c r="AF183" s="164"/>
      <c r="AG183" s="164"/>
      <c r="AH183" s="164"/>
      <c r="AI183" s="164"/>
      <c r="AJ183" s="164"/>
    </row>
    <row r="184" spans="1:36" x14ac:dyDescent="0.25">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874.98980014124868</v>
      </c>
      <c r="O184" s="173">
        <v>7524</v>
      </c>
      <c r="P184" s="172">
        <v>1533.4000000000003</v>
      </c>
      <c r="Q184" s="172">
        <f t="shared" si="5"/>
        <v>1727.7087022900764</v>
      </c>
      <c r="R184" s="173">
        <v>10017</v>
      </c>
      <c r="S184" s="172">
        <v>197.79999999999995</v>
      </c>
      <c r="T184" s="172">
        <f t="shared" si="6"/>
        <v>222.86473282442742</v>
      </c>
      <c r="U184" s="164"/>
      <c r="V184" s="164"/>
      <c r="W184" s="164"/>
      <c r="X184" s="164"/>
      <c r="Y184" s="164"/>
      <c r="Z184" s="164"/>
      <c r="AA184" s="164"/>
      <c r="AB184" s="164"/>
      <c r="AC184" s="164"/>
      <c r="AD184" s="164"/>
      <c r="AE184" s="164"/>
      <c r="AF184" s="164"/>
      <c r="AG184" s="164"/>
      <c r="AH184" s="164"/>
      <c r="AI184" s="164"/>
      <c r="AJ184" s="164"/>
    </row>
    <row r="185" spans="1:36" x14ac:dyDescent="0.25">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1043.2909786798266</v>
      </c>
      <c r="O185" s="173">
        <v>10171</v>
      </c>
      <c r="P185" s="172">
        <v>1285.3999999999996</v>
      </c>
      <c r="Q185" s="172">
        <f t="shared" si="5"/>
        <v>1466.1904173106641</v>
      </c>
      <c r="R185" s="173">
        <v>10339</v>
      </c>
      <c r="S185" s="172">
        <v>167.29999999999995</v>
      </c>
      <c r="T185" s="172">
        <f t="shared" si="6"/>
        <v>190.83060278207103</v>
      </c>
      <c r="U185" s="164"/>
      <c r="V185" s="164"/>
      <c r="W185" s="164"/>
      <c r="X185" s="164"/>
      <c r="Y185" s="164"/>
      <c r="Z185" s="164"/>
      <c r="AA185" s="164"/>
      <c r="AB185" s="164"/>
      <c r="AC185" s="164"/>
      <c r="AD185" s="164"/>
      <c r="AE185" s="164"/>
      <c r="AF185" s="164"/>
      <c r="AG185" s="164"/>
      <c r="AH185" s="164"/>
      <c r="AI185" s="164"/>
      <c r="AJ185" s="164"/>
    </row>
    <row r="186" spans="1:36" x14ac:dyDescent="0.25">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879.24833356910221</v>
      </c>
      <c r="O186" s="181">
        <v>8775.7956028314002</v>
      </c>
      <c r="P186" s="172">
        <v>1286.8626975018997</v>
      </c>
      <c r="Q186" s="172">
        <f t="shared" si="5"/>
        <v>1455.4860854504245</v>
      </c>
      <c r="R186" s="181">
        <v>9645.4866500746648</v>
      </c>
      <c r="S186" s="172">
        <v>181.103452008619</v>
      </c>
      <c r="T186" s="172">
        <f t="shared" si="6"/>
        <v>204.83424916836907</v>
      </c>
      <c r="U186" s="164"/>
      <c r="V186" s="164"/>
      <c r="W186" s="164"/>
      <c r="X186" s="164"/>
      <c r="Y186" s="164"/>
      <c r="Z186" s="164"/>
      <c r="AA186" s="164"/>
      <c r="AB186" s="164"/>
      <c r="AC186" s="164"/>
      <c r="AD186" s="164"/>
      <c r="AE186" s="164"/>
      <c r="AF186" s="164"/>
      <c r="AG186" s="164"/>
      <c r="AH186" s="164"/>
      <c r="AI186" s="164"/>
      <c r="AJ186" s="164"/>
    </row>
    <row r="187" spans="1:36" x14ac:dyDescent="0.25">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974.08672415823048</v>
      </c>
      <c r="O187" s="173">
        <v>6822.44890070785</v>
      </c>
      <c r="P187" s="172">
        <v>1150.314057295883</v>
      </c>
      <c r="Q187" s="172">
        <f t="shared" si="5"/>
        <v>1289.1902418896912</v>
      </c>
      <c r="R187" s="173">
        <v>7564.3716625186662</v>
      </c>
      <c r="S187" s="172">
        <v>175.73767321176348</v>
      </c>
      <c r="T187" s="172">
        <f t="shared" si="6"/>
        <v>196.95429435122469</v>
      </c>
      <c r="U187" s="164"/>
      <c r="V187" s="164"/>
      <c r="W187" s="164"/>
      <c r="X187" s="164"/>
      <c r="Y187" s="164"/>
      <c r="Z187" s="164"/>
      <c r="AA187" s="164"/>
      <c r="AB187" s="164"/>
      <c r="AC187" s="164"/>
      <c r="AD187" s="164"/>
      <c r="AE187" s="164"/>
      <c r="AF187" s="164"/>
      <c r="AG187" s="164"/>
      <c r="AH187" s="164"/>
      <c r="AI187" s="164"/>
      <c r="AJ187" s="164"/>
    </row>
    <row r="188" spans="1:36" x14ac:dyDescent="0.25">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712.14649161270768</v>
      </c>
      <c r="O188" s="173">
        <v>4838.55109929215</v>
      </c>
      <c r="P188" s="172">
        <v>1037.7970664905204</v>
      </c>
      <c r="Q188" s="172">
        <f t="shared" si="5"/>
        <v>1163.0891952467791</v>
      </c>
      <c r="R188" s="173">
        <v>10002.628337481334</v>
      </c>
      <c r="S188" s="172">
        <v>184.20744441885319</v>
      </c>
      <c r="T188" s="172">
        <f t="shared" si="6"/>
        <v>206.44661196828196</v>
      </c>
      <c r="U188" s="164"/>
      <c r="V188" s="164"/>
      <c r="W188" s="164"/>
      <c r="X188" s="164"/>
      <c r="Y188" s="164"/>
      <c r="Z188" s="164"/>
      <c r="AA188" s="164"/>
      <c r="AB188" s="164"/>
      <c r="AC188" s="164"/>
      <c r="AD188" s="164"/>
      <c r="AE188" s="164"/>
      <c r="AF188" s="164"/>
      <c r="AG188" s="164"/>
      <c r="AH188" s="164"/>
      <c r="AI188" s="164"/>
      <c r="AJ188" s="164"/>
    </row>
    <row r="189" spans="1:36" x14ac:dyDescent="0.25">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981.85072268821136</v>
      </c>
      <c r="O189" s="184">
        <v>6828.0536397386386</v>
      </c>
      <c r="P189" s="185">
        <v>1132.0609213635664</v>
      </c>
      <c r="Q189" s="172">
        <f t="shared" si="5"/>
        <v>1285.3245537943262</v>
      </c>
      <c r="R189" s="184">
        <v>10877.781177428844</v>
      </c>
      <c r="S189" s="185">
        <v>190.02859425457928</v>
      </c>
      <c r="T189" s="172">
        <f t="shared" si="6"/>
        <v>215.7555423998146</v>
      </c>
      <c r="U189" s="164"/>
      <c r="V189" s="164"/>
      <c r="W189" s="164"/>
      <c r="X189" s="164"/>
      <c r="Y189" s="164"/>
      <c r="Z189" s="164"/>
      <c r="AA189" s="164"/>
      <c r="AB189" s="164"/>
      <c r="AC189" s="164"/>
      <c r="AD189" s="164"/>
      <c r="AE189" s="164"/>
      <c r="AF189" s="164"/>
      <c r="AG189" s="164"/>
      <c r="AH189" s="164"/>
      <c r="AI189" s="164"/>
      <c r="AJ189" s="164"/>
    </row>
    <row r="190" spans="1:36" x14ac:dyDescent="0.25">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924.50543422004421</v>
      </c>
      <c r="O190" s="184">
        <v>5621.9463602613596</v>
      </c>
      <c r="P190" s="185">
        <v>1071.0118577206574</v>
      </c>
      <c r="Q190" s="172">
        <f t="shared" ref="Q190:Q211" si="11">P190/I190*$I$69</f>
        <v>1197.5859863603714</v>
      </c>
      <c r="R190" s="184">
        <v>8525.2188225711561</v>
      </c>
      <c r="S190" s="185">
        <v>190.41732478586363</v>
      </c>
      <c r="T190" s="172">
        <f t="shared" ref="T190:T211" si="12">S190/I190*$I$69</f>
        <v>212.92119044237475</v>
      </c>
      <c r="U190" s="164"/>
      <c r="V190" s="164"/>
      <c r="W190" s="164"/>
      <c r="X190" s="164"/>
      <c r="Y190" s="164"/>
      <c r="Z190" s="164"/>
      <c r="AA190" s="164"/>
      <c r="AB190" s="164"/>
      <c r="AC190" s="164"/>
      <c r="AD190" s="164"/>
      <c r="AE190" s="164"/>
      <c r="AF190" s="164"/>
      <c r="AG190" s="164"/>
      <c r="AH190" s="164"/>
      <c r="AI190" s="164"/>
      <c r="AJ190" s="164"/>
    </row>
    <row r="191" spans="1:36" x14ac:dyDescent="0.25">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1135.3893759479563</v>
      </c>
      <c r="O191" s="184">
        <v>5520.4451678348678</v>
      </c>
      <c r="P191" s="185">
        <v>1148.1840804128565</v>
      </c>
      <c r="Q191" s="172">
        <f t="shared" si="11"/>
        <v>1274.225340367952</v>
      </c>
      <c r="R191" s="184">
        <v>5958.3970505452735</v>
      </c>
      <c r="S191" s="185">
        <v>167.84779905693762</v>
      </c>
      <c r="T191" s="172">
        <f t="shared" si="12"/>
        <v>186.27319654739844</v>
      </c>
      <c r="U191" s="164"/>
      <c r="V191" s="164"/>
      <c r="W191" s="164"/>
      <c r="X191" s="164"/>
      <c r="Y191" s="164"/>
      <c r="Z191" s="164"/>
      <c r="AA191" s="164"/>
      <c r="AB191" s="164"/>
      <c r="AC191" s="164"/>
      <c r="AD191" s="164"/>
      <c r="AE191" s="164"/>
      <c r="AF191" s="164"/>
      <c r="AG191" s="164"/>
      <c r="AH191" s="164"/>
      <c r="AI191" s="164"/>
      <c r="AJ191" s="164"/>
    </row>
    <row r="192" spans="1:36" x14ac:dyDescent="0.25">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1111.7605236315067</v>
      </c>
      <c r="O192" s="184">
        <v>6388.5548321651322</v>
      </c>
      <c r="P192" s="185">
        <v>1133.7065185307133</v>
      </c>
      <c r="Q192" s="172">
        <f t="shared" si="11"/>
        <v>1245.9797627336802</v>
      </c>
      <c r="R192" s="184">
        <v>10154.602949454726</v>
      </c>
      <c r="S192" s="185">
        <v>176.1673175310234</v>
      </c>
      <c r="T192" s="172">
        <f t="shared" si="12"/>
        <v>193.61352246894305</v>
      </c>
      <c r="U192" s="164"/>
      <c r="V192" s="164"/>
      <c r="W192" s="164"/>
      <c r="X192" s="164"/>
      <c r="Y192" s="164"/>
      <c r="Z192" s="164"/>
      <c r="AA192" s="164"/>
      <c r="AB192" s="164"/>
      <c r="AC192" s="164"/>
      <c r="AD192" s="164"/>
      <c r="AE192" s="164"/>
      <c r="AF192" s="164"/>
      <c r="AG192" s="164"/>
      <c r="AH192" s="164"/>
      <c r="AI192" s="164"/>
      <c r="AJ192" s="164"/>
    </row>
    <row r="193" spans="1:36" x14ac:dyDescent="0.25">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808.96819714867354</v>
      </c>
      <c r="O193" s="184">
        <v>11492.955434782609</v>
      </c>
      <c r="P193" s="185">
        <v>1323.3889549928699</v>
      </c>
      <c r="Q193" s="172">
        <f t="shared" si="11"/>
        <v>1455.5306241203248</v>
      </c>
      <c r="R193" s="184">
        <v>11786.02326086957</v>
      </c>
      <c r="S193" s="185">
        <v>172.41802435151402</v>
      </c>
      <c r="T193" s="172">
        <f t="shared" si="12"/>
        <v>189.63413110494392</v>
      </c>
      <c r="U193" s="164"/>
      <c r="V193" s="164"/>
      <c r="W193" s="164"/>
      <c r="X193" s="164"/>
      <c r="Y193" s="164"/>
      <c r="Z193" s="164"/>
      <c r="AA193" s="164"/>
      <c r="AB193" s="164"/>
      <c r="AC193" s="164"/>
      <c r="AD193" s="164"/>
      <c r="AE193" s="164"/>
      <c r="AF193" s="164"/>
      <c r="AG193" s="164"/>
      <c r="AH193" s="164"/>
      <c r="AI193" s="164"/>
      <c r="AJ193" s="164"/>
    </row>
    <row r="194" spans="1:36" x14ac:dyDescent="0.25">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977.13916907546172</v>
      </c>
      <c r="O194" s="184">
        <v>7745.0445652173912</v>
      </c>
      <c r="P194" s="184">
        <v>1212.6630411771803</v>
      </c>
      <c r="Q194" s="172">
        <f t="shared" si="11"/>
        <v>1322.905135829651</v>
      </c>
      <c r="R194" s="184">
        <v>11621.97673913043</v>
      </c>
      <c r="S194" s="184">
        <v>180.100371437175</v>
      </c>
      <c r="T194" s="172">
        <f t="shared" si="12"/>
        <v>196.47313247691815</v>
      </c>
      <c r="U194" s="164"/>
      <c r="V194" s="164"/>
      <c r="W194" s="164"/>
      <c r="X194" s="164"/>
      <c r="Y194" s="164"/>
      <c r="Z194" s="164"/>
      <c r="AA194" s="164"/>
      <c r="AB194" s="164"/>
      <c r="AC194" s="164"/>
      <c r="AD194" s="164"/>
      <c r="AE194" s="164"/>
      <c r="AF194" s="164"/>
      <c r="AG194" s="164"/>
      <c r="AH194" s="164"/>
      <c r="AI194" s="164"/>
      <c r="AJ194" s="164"/>
    </row>
    <row r="195" spans="1:36" x14ac:dyDescent="0.25">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963.72200325004462</v>
      </c>
      <c r="O195" s="184">
        <v>7032</v>
      </c>
      <c r="P195" s="184">
        <v>1484.9150299297401</v>
      </c>
      <c r="Q195" s="172">
        <f t="shared" ref="Q195" si="13">P195/I195*$I$69</f>
        <v>1613.9429927660501</v>
      </c>
      <c r="R195" s="184">
        <v>8004</v>
      </c>
      <c r="S195" s="184">
        <v>165.16263465729782</v>
      </c>
      <c r="T195" s="172">
        <f t="shared" ref="T195" si="14">S195/I195*$I$69</f>
        <v>179.51402706492749</v>
      </c>
      <c r="U195" s="164"/>
      <c r="V195" s="164"/>
      <c r="W195" s="164"/>
      <c r="X195" s="164"/>
      <c r="Y195" s="164"/>
      <c r="Z195" s="164"/>
      <c r="AA195" s="164"/>
      <c r="AB195" s="164"/>
      <c r="AC195" s="164"/>
      <c r="AD195" s="164"/>
      <c r="AE195" s="164"/>
      <c r="AF195" s="164"/>
      <c r="AG195" s="164"/>
      <c r="AH195" s="164"/>
      <c r="AI195" s="164"/>
      <c r="AJ195" s="164"/>
    </row>
    <row r="196" spans="1:36" x14ac:dyDescent="0.25">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10" si="15">M196/I196*$I$69</f>
        <v>791.40600903733139</v>
      </c>
      <c r="O196" s="184">
        <v>6228</v>
      </c>
      <c r="P196" s="184">
        <v>1158.7677611998799</v>
      </c>
      <c r="Q196" s="172">
        <f t="shared" si="11"/>
        <v>1251.1640201397388</v>
      </c>
      <c r="R196" s="184">
        <v>11579</v>
      </c>
      <c r="S196" s="184">
        <v>167.32102845142202</v>
      </c>
      <c r="T196" s="172">
        <f t="shared" si="12"/>
        <v>180.662646667373</v>
      </c>
      <c r="U196" s="164"/>
      <c r="V196" s="164"/>
      <c r="W196" s="164"/>
      <c r="X196" s="164"/>
      <c r="Y196" s="164"/>
      <c r="Z196" s="164"/>
      <c r="AA196" s="164"/>
      <c r="AB196" s="164"/>
      <c r="AC196" s="164"/>
      <c r="AD196" s="164"/>
      <c r="AE196" s="164"/>
      <c r="AF196" s="164"/>
      <c r="AG196" s="164"/>
      <c r="AH196" s="164"/>
      <c r="AI196" s="164"/>
      <c r="AJ196" s="164"/>
    </row>
    <row r="197" spans="1:36" x14ac:dyDescent="0.25">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1164.2001929008434</v>
      </c>
      <c r="O197" s="184">
        <v>20407</v>
      </c>
      <c r="P197" s="184">
        <v>1259.8740491119995</v>
      </c>
      <c r="Q197" s="172">
        <f t="shared" si="11"/>
        <v>1357.3533551016872</v>
      </c>
      <c r="R197" s="184">
        <v>11684</v>
      </c>
      <c r="S197" s="184">
        <v>177.03184293206914</v>
      </c>
      <c r="T197" s="172">
        <f t="shared" si="12"/>
        <v>190.72919720272557</v>
      </c>
      <c r="U197" s="164"/>
      <c r="V197" s="164"/>
      <c r="W197" s="164"/>
      <c r="X197" s="164"/>
      <c r="Y197" s="164"/>
      <c r="Z197" s="164"/>
      <c r="AA197" s="164"/>
      <c r="AB197" s="164"/>
      <c r="AC197" s="164"/>
      <c r="AD197" s="164"/>
      <c r="AE197" s="164"/>
      <c r="AF197" s="164"/>
      <c r="AG197" s="164"/>
      <c r="AH197" s="164"/>
      <c r="AI197" s="164"/>
      <c r="AJ197" s="164"/>
    </row>
    <row r="198" spans="1:36" x14ac:dyDescent="0.25">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930.84787085064363</v>
      </c>
      <c r="O198" s="184">
        <v>12863</v>
      </c>
      <c r="P198" s="184">
        <v>1106.850761909501</v>
      </c>
      <c r="Q198" s="172">
        <f t="shared" si="11"/>
        <v>1184.7075595202489</v>
      </c>
      <c r="R198" s="184">
        <v>9690</v>
      </c>
      <c r="S198" s="184">
        <v>175.42101671448501</v>
      </c>
      <c r="T198" s="172">
        <f t="shared" si="12"/>
        <v>187.76027604828124</v>
      </c>
      <c r="U198" s="164"/>
      <c r="V198" s="164"/>
      <c r="W198" s="164"/>
      <c r="X198" s="164"/>
      <c r="Y198" s="164"/>
      <c r="Z198" s="164"/>
      <c r="AA198" s="164"/>
      <c r="AB198" s="164"/>
      <c r="AC198" s="164"/>
      <c r="AD198" s="164"/>
      <c r="AE198" s="164"/>
      <c r="AF198" s="164"/>
      <c r="AG198" s="164"/>
      <c r="AH198" s="164"/>
      <c r="AI198" s="164"/>
      <c r="AJ198" s="164"/>
    </row>
    <row r="199" spans="1:36" x14ac:dyDescent="0.25">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1021.2610439293121</v>
      </c>
      <c r="O199" s="184">
        <v>9848</v>
      </c>
      <c r="P199" s="184">
        <v>1279.8360091262539</v>
      </c>
      <c r="Q199" s="172">
        <f t="shared" si="11"/>
        <v>1364.9118132011204</v>
      </c>
      <c r="R199" s="184">
        <v>7135</v>
      </c>
      <c r="S199" s="184">
        <v>155.36971992416409</v>
      </c>
      <c r="T199" s="172">
        <f t="shared" si="12"/>
        <v>165.69776489022124</v>
      </c>
      <c r="U199" s="164"/>
      <c r="V199" s="164"/>
      <c r="W199" s="164"/>
      <c r="X199" s="164"/>
      <c r="Y199" s="164"/>
      <c r="Z199" s="164"/>
      <c r="AA199" s="164"/>
      <c r="AB199" s="164"/>
      <c r="AC199" s="164"/>
      <c r="AD199" s="164"/>
      <c r="AE199" s="164"/>
      <c r="AF199" s="164"/>
      <c r="AG199" s="164"/>
      <c r="AH199" s="164"/>
      <c r="AI199" s="164"/>
      <c r="AJ199" s="164"/>
    </row>
    <row r="200" spans="1:36" x14ac:dyDescent="0.25">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782.10642065455181</v>
      </c>
      <c r="O200" s="184">
        <v>5422.7168724637304</v>
      </c>
      <c r="P200" s="184">
        <v>1206.7408437095464</v>
      </c>
      <c r="Q200" s="172">
        <f t="shared" si="11"/>
        <v>1275.8950467874574</v>
      </c>
      <c r="R200" s="184">
        <v>9988.3050621118018</v>
      </c>
      <c r="S200" s="184">
        <v>168.85276765034422</v>
      </c>
      <c r="T200" s="172">
        <f t="shared" si="12"/>
        <v>178.52914401999143</v>
      </c>
      <c r="U200" s="164"/>
      <c r="V200" s="164"/>
      <c r="W200" s="164"/>
      <c r="X200" s="164"/>
      <c r="Y200" s="164"/>
      <c r="Z200" s="164"/>
      <c r="AA200" s="164"/>
      <c r="AB200" s="164"/>
      <c r="AC200" s="164"/>
      <c r="AD200" s="164"/>
      <c r="AE200" s="164"/>
      <c r="AF200" s="164"/>
      <c r="AG200" s="164"/>
      <c r="AH200" s="164"/>
      <c r="AI200" s="164"/>
      <c r="AJ200" s="164"/>
    </row>
    <row r="201" spans="1:36" x14ac:dyDescent="0.25">
      <c r="A201" s="164">
        <v>3</v>
      </c>
      <c r="B201" s="164"/>
      <c r="C201" s="175">
        <f>+E201-E200</f>
        <v>180.38826158445403</v>
      </c>
      <c r="D201" s="167">
        <f>+G201-G200</f>
        <v>162.29720926756397</v>
      </c>
      <c r="E201" s="164">
        <v>588.50278475336302</v>
      </c>
      <c r="F201" s="164"/>
      <c r="G201" s="164">
        <v>536.33962780269098</v>
      </c>
      <c r="H201" s="164"/>
      <c r="I201" s="164">
        <v>139.69999999999999</v>
      </c>
      <c r="J201" s="164">
        <v>3</v>
      </c>
      <c r="K201" s="164"/>
      <c r="L201" s="184">
        <v>22728.974837944646</v>
      </c>
      <c r="M201" s="184">
        <v>979.87465749478997</v>
      </c>
      <c r="N201" s="172">
        <f t="shared" si="15"/>
        <v>1035.2863238813959</v>
      </c>
      <c r="O201" s="184">
        <v>8619.8584362319707</v>
      </c>
      <c r="P201" s="184">
        <v>1341.1049733657396</v>
      </c>
      <c r="Q201" s="172">
        <f t="shared" si="11"/>
        <v>1416.9441236133371</v>
      </c>
      <c r="R201" s="184">
        <v>10649.652531055901</v>
      </c>
      <c r="S201" s="184">
        <v>131.16322330640469</v>
      </c>
      <c r="T201" s="172">
        <f t="shared" si="12"/>
        <v>138.58047072315915</v>
      </c>
      <c r="U201" s="164"/>
      <c r="V201" s="164"/>
      <c r="W201" s="164"/>
      <c r="X201" s="164"/>
      <c r="Y201" s="164"/>
      <c r="Z201" s="164"/>
      <c r="AA201" s="164"/>
      <c r="AB201" s="164"/>
      <c r="AC201" s="164"/>
      <c r="AD201" s="164"/>
      <c r="AE201" s="164"/>
      <c r="AF201" s="164"/>
      <c r="AG201" s="164"/>
      <c r="AH201" s="164"/>
      <c r="AI201" s="164"/>
      <c r="AJ201" s="164"/>
    </row>
    <row r="202" spans="1:36" x14ac:dyDescent="0.25">
      <c r="A202" s="164">
        <v>4</v>
      </c>
      <c r="B202" s="164"/>
      <c r="C202" s="175">
        <f>+E202-E201</f>
        <v>195.22963867497901</v>
      </c>
      <c r="D202" s="167">
        <f>+G202-G201</f>
        <v>179.89113138755602</v>
      </c>
      <c r="E202" s="164">
        <v>783.73242342834203</v>
      </c>
      <c r="F202" s="164"/>
      <c r="G202" s="164">
        <v>716.230759190247</v>
      </c>
      <c r="H202" s="164"/>
      <c r="I202" s="164">
        <v>141.69999999999999</v>
      </c>
      <c r="J202" s="164">
        <v>4</v>
      </c>
      <c r="K202" s="164"/>
      <c r="L202" s="184">
        <v>17661.404213438705</v>
      </c>
      <c r="M202" s="184">
        <v>882.4718984768997</v>
      </c>
      <c r="N202" s="172">
        <f t="shared" si="15"/>
        <v>919.21561196323501</v>
      </c>
      <c r="O202" s="184">
        <v>7193.856491304301</v>
      </c>
      <c r="P202" s="184">
        <v>1425.3376484527203</v>
      </c>
      <c r="Q202" s="172">
        <f t="shared" si="11"/>
        <v>1484.6848053043157</v>
      </c>
      <c r="R202" s="184">
        <v>9159.825978260902</v>
      </c>
      <c r="S202" s="184">
        <v>158.55842389179503</v>
      </c>
      <c r="T202" s="172">
        <f t="shared" si="12"/>
        <v>165.16036250126285</v>
      </c>
      <c r="U202" s="164"/>
      <c r="V202" s="164"/>
      <c r="W202" s="164"/>
      <c r="X202" s="164"/>
      <c r="Y202" s="164"/>
      <c r="Z202" s="164"/>
      <c r="AA202" s="164"/>
      <c r="AB202" s="164"/>
      <c r="AC202" s="164"/>
      <c r="AD202" s="164"/>
      <c r="AE202" s="164"/>
      <c r="AF202" s="164"/>
      <c r="AG202" s="164"/>
      <c r="AH202" s="164"/>
      <c r="AI202" s="164"/>
      <c r="AJ202" s="164"/>
    </row>
    <row r="203" spans="1:36" x14ac:dyDescent="0.25">
      <c r="A203" s="164">
        <v>1</v>
      </c>
      <c r="B203" s="164">
        <v>2016</v>
      </c>
      <c r="C203" s="175">
        <f>E203</f>
        <v>217.297581707322</v>
      </c>
      <c r="D203" s="167">
        <f>G203</f>
        <v>201.19677375494101</v>
      </c>
      <c r="E203" s="164">
        <v>217.297581707322</v>
      </c>
      <c r="F203" s="164"/>
      <c r="G203" s="164">
        <v>201.19677375494101</v>
      </c>
      <c r="H203" s="164"/>
      <c r="I203" s="164">
        <v>142.69999999999999</v>
      </c>
      <c r="J203" s="164">
        <v>1</v>
      </c>
      <c r="K203" s="164">
        <v>2016</v>
      </c>
      <c r="L203" s="184">
        <v>20668.165818181998</v>
      </c>
      <c r="M203" s="184">
        <v>1021.6300324660001</v>
      </c>
      <c r="N203" s="172">
        <f t="shared" si="15"/>
        <v>1056.7105311281123</v>
      </c>
      <c r="O203" s="184">
        <v>6682.5362000000005</v>
      </c>
      <c r="P203" s="184">
        <v>1267.176908724</v>
      </c>
      <c r="Q203" s="172">
        <f t="shared" si="11"/>
        <v>1310.6889399275572</v>
      </c>
      <c r="R203" s="184">
        <v>6340.7358571430004</v>
      </c>
      <c r="S203" s="184">
        <v>128.592957756</v>
      </c>
      <c r="T203" s="172">
        <f t="shared" si="12"/>
        <v>133.00855336219763</v>
      </c>
      <c r="U203" s="164"/>
      <c r="V203" s="164"/>
      <c r="W203" s="164"/>
      <c r="X203" s="164"/>
      <c r="Y203" s="164"/>
      <c r="Z203" s="164"/>
      <c r="AA203" s="164"/>
      <c r="AB203" s="164"/>
      <c r="AC203" s="164"/>
      <c r="AD203" s="164"/>
      <c r="AE203" s="164"/>
      <c r="AF203" s="164"/>
      <c r="AG203" s="164"/>
      <c r="AH203" s="164"/>
      <c r="AI203" s="164"/>
      <c r="AJ203" s="164"/>
    </row>
    <row r="204" spans="1:36" x14ac:dyDescent="0.25">
      <c r="A204" s="164">
        <v>2</v>
      </c>
      <c r="B204" s="164"/>
      <c r="C204" s="175">
        <f>+E204-E203</f>
        <v>210.94903078835901</v>
      </c>
      <c r="D204" s="167">
        <f>+G204-G203</f>
        <v>192.89311593057502</v>
      </c>
      <c r="E204" s="164">
        <v>428.24661249568101</v>
      </c>
      <c r="F204" s="164"/>
      <c r="G204" s="164">
        <v>394.08988968551603</v>
      </c>
      <c r="H204" s="164"/>
      <c r="I204" s="164">
        <v>144.30000000000001</v>
      </c>
      <c r="J204" s="164">
        <v>2</v>
      </c>
      <c r="K204" s="164"/>
      <c r="L204" s="184">
        <v>19039.287573122998</v>
      </c>
      <c r="M204" s="184">
        <v>795.20392340999979</v>
      </c>
      <c r="N204" s="172">
        <f t="shared" si="15"/>
        <v>813.38946011999974</v>
      </c>
      <c r="O204" s="184">
        <v>5385.3991579709982</v>
      </c>
      <c r="P204" s="184">
        <v>991.5183596400002</v>
      </c>
      <c r="Q204" s="172">
        <f t="shared" si="11"/>
        <v>1014.1934156816633</v>
      </c>
      <c r="R204" s="184">
        <v>10107.700518632999</v>
      </c>
      <c r="S204" s="184">
        <v>152.61472035099999</v>
      </c>
      <c r="T204" s="172">
        <f t="shared" si="12"/>
        <v>156.10486988085654</v>
      </c>
      <c r="U204" s="164"/>
      <c r="V204" s="164"/>
      <c r="W204" s="164"/>
      <c r="X204" s="164"/>
      <c r="Y204" s="164"/>
      <c r="Z204" s="164"/>
      <c r="AA204" s="164"/>
      <c r="AB204" s="164"/>
      <c r="AC204" s="164"/>
      <c r="AD204" s="164"/>
      <c r="AE204" s="164"/>
      <c r="AF204" s="164"/>
      <c r="AG204" s="164"/>
      <c r="AH204" s="164"/>
      <c r="AI204" s="164"/>
      <c r="AJ204" s="164"/>
    </row>
    <row r="205" spans="1:36" x14ac:dyDescent="0.25">
      <c r="A205" s="164">
        <v>3</v>
      </c>
      <c r="B205" s="164"/>
      <c r="C205" s="175">
        <f>+E205-E204</f>
        <v>193.64755294266695</v>
      </c>
      <c r="D205" s="167">
        <f>+G205-G204</f>
        <v>175.641874720337</v>
      </c>
      <c r="E205" s="164">
        <v>621.89416543834795</v>
      </c>
      <c r="F205" s="164"/>
      <c r="G205" s="164">
        <v>569.73176440585303</v>
      </c>
      <c r="H205" s="164"/>
      <c r="I205" s="164">
        <v>145.30000000000001</v>
      </c>
      <c r="J205" s="164">
        <v>3</v>
      </c>
      <c r="K205" s="164"/>
      <c r="L205" s="184">
        <v>25325.005330874006</v>
      </c>
      <c r="M205" s="184">
        <v>1404.3111468839998</v>
      </c>
      <c r="N205" s="172">
        <f t="shared" si="15"/>
        <v>1426.5404355132714</v>
      </c>
      <c r="O205" s="184">
        <v>9666.7747891530034</v>
      </c>
      <c r="P205" s="184">
        <v>1492.4533452979995</v>
      </c>
      <c r="Q205" s="172">
        <f t="shared" si="11"/>
        <v>1516.0778648725718</v>
      </c>
      <c r="R205" s="184">
        <v>10325.156290487997</v>
      </c>
      <c r="S205" s="184">
        <v>149.15188867200001</v>
      </c>
      <c r="T205" s="172">
        <f t="shared" si="12"/>
        <v>151.5128614451975</v>
      </c>
      <c r="U205" s="164"/>
      <c r="V205" s="164"/>
      <c r="W205" s="164"/>
      <c r="X205" s="164"/>
      <c r="Y205" s="164"/>
      <c r="Z205" s="164"/>
      <c r="AA205" s="164"/>
      <c r="AB205" s="164"/>
      <c r="AC205" s="164"/>
      <c r="AD205" s="164"/>
      <c r="AE205" s="164"/>
      <c r="AF205" s="164"/>
      <c r="AG205" s="164"/>
      <c r="AH205" s="164"/>
      <c r="AI205" s="164"/>
      <c r="AJ205" s="164"/>
    </row>
    <row r="206" spans="1:36" x14ac:dyDescent="0.25">
      <c r="A206" s="164">
        <v>4</v>
      </c>
      <c r="B206" s="164"/>
      <c r="C206" s="175">
        <f>+E206-E205</f>
        <v>194.66297676649504</v>
      </c>
      <c r="D206" s="167">
        <f>+G206-G205</f>
        <v>178.45454935802093</v>
      </c>
      <c r="E206" s="164">
        <v>816.55714220484299</v>
      </c>
      <c r="F206" s="164"/>
      <c r="G206" s="164">
        <v>748.18631376387395</v>
      </c>
      <c r="H206" s="164"/>
      <c r="I206" s="164">
        <v>146.69999999999999</v>
      </c>
      <c r="J206" s="164">
        <v>4</v>
      </c>
      <c r="K206" s="164"/>
      <c r="L206" s="184">
        <v>18369.446222722992</v>
      </c>
      <c r="M206" s="184">
        <v>962.00640138500057</v>
      </c>
      <c r="N206" s="172">
        <f t="shared" si="15"/>
        <v>967.90828114809881</v>
      </c>
      <c r="O206" s="184">
        <v>6575.4640743699983</v>
      </c>
      <c r="P206" s="184">
        <v>1222.1149542560006</v>
      </c>
      <c r="Q206" s="172">
        <f t="shared" si="11"/>
        <v>1229.6125920121724</v>
      </c>
      <c r="R206" s="184">
        <v>7957.0224983410008</v>
      </c>
      <c r="S206" s="184">
        <v>147.86469469900001</v>
      </c>
      <c r="T206" s="172">
        <f t="shared" si="12"/>
        <v>148.77184006525155</v>
      </c>
      <c r="U206" s="164"/>
      <c r="V206" s="164"/>
      <c r="W206" s="164"/>
      <c r="X206" s="164"/>
      <c r="Y206" s="164"/>
      <c r="Z206" s="164"/>
      <c r="AA206" s="164"/>
      <c r="AB206" s="164"/>
      <c r="AC206" s="164"/>
      <c r="AD206" s="164"/>
      <c r="AE206" s="164"/>
      <c r="AF206" s="164"/>
      <c r="AG206" s="164"/>
      <c r="AH206" s="164"/>
      <c r="AI206" s="164"/>
      <c r="AJ206" s="164"/>
    </row>
    <row r="207" spans="1:36" x14ac:dyDescent="0.25">
      <c r="A207" s="164">
        <v>1</v>
      </c>
      <c r="B207" s="164">
        <v>2017</v>
      </c>
      <c r="C207" s="175">
        <f>E207</f>
        <v>227.02914608932699</v>
      </c>
      <c r="D207" s="167">
        <f>G207</f>
        <v>210.737716871462</v>
      </c>
      <c r="E207" s="164">
        <v>227.02914608932699</v>
      </c>
      <c r="F207" s="164"/>
      <c r="G207" s="164">
        <v>210.737716871462</v>
      </c>
      <c r="H207" s="164"/>
      <c r="I207" s="164">
        <v>146.4</v>
      </c>
      <c r="J207" s="164">
        <v>1</v>
      </c>
      <c r="K207" s="164">
        <v>2017</v>
      </c>
      <c r="L207" s="184">
        <v>20188.970584052</v>
      </c>
      <c r="M207" s="184">
        <v>1029.1484993670001</v>
      </c>
      <c r="N207" s="172">
        <f t="shared" si="15"/>
        <v>1037.5841428044344</v>
      </c>
      <c r="O207" s="184">
        <v>7124.2571060979999</v>
      </c>
      <c r="P207" s="184">
        <v>1296.4468783369998</v>
      </c>
      <c r="Q207" s="172">
        <f t="shared" si="11"/>
        <v>1307.0734920938605</v>
      </c>
      <c r="R207" s="184">
        <v>6121.3819215860003</v>
      </c>
      <c r="S207" s="184">
        <v>141.149656131</v>
      </c>
      <c r="T207" s="172">
        <f t="shared" si="12"/>
        <v>142.30662052551639</v>
      </c>
      <c r="U207" s="164"/>
      <c r="V207" s="164"/>
      <c r="W207" s="164"/>
      <c r="X207" s="164"/>
      <c r="Y207" s="164"/>
      <c r="Z207" s="164"/>
      <c r="AA207" s="164"/>
      <c r="AB207" s="164"/>
      <c r="AC207" s="164"/>
      <c r="AD207" s="164"/>
      <c r="AE207" s="164"/>
      <c r="AF207" s="164"/>
      <c r="AG207" s="164"/>
      <c r="AH207" s="164"/>
      <c r="AI207" s="164"/>
      <c r="AJ207" s="164"/>
    </row>
    <row r="208" spans="1:36" x14ac:dyDescent="0.25">
      <c r="A208" s="164">
        <v>2</v>
      </c>
      <c r="B208" s="164"/>
      <c r="C208" s="175">
        <f>+E208-E207</f>
        <v>200.76722202181199</v>
      </c>
      <c r="D208" s="167">
        <f>+G208-G207</f>
        <v>183.70797761744905</v>
      </c>
      <c r="E208" s="164">
        <v>427.79636811113897</v>
      </c>
      <c r="F208" s="164"/>
      <c r="G208" s="164">
        <v>394.44569448891104</v>
      </c>
      <c r="H208" s="164"/>
      <c r="I208" s="164">
        <v>147.4</v>
      </c>
      <c r="J208" s="164">
        <v>2</v>
      </c>
      <c r="K208" s="164"/>
      <c r="L208" s="184">
        <v>16357.538075795001</v>
      </c>
      <c r="M208" s="184">
        <v>768.50776898899994</v>
      </c>
      <c r="N208" s="172">
        <f t="shared" si="15"/>
        <v>769.55052037161727</v>
      </c>
      <c r="O208" s="184">
        <v>5007.3623026510004</v>
      </c>
      <c r="P208" s="184">
        <v>1681.8190342150001</v>
      </c>
      <c r="Q208" s="172">
        <f t="shared" si="11"/>
        <v>1684.1010139086432</v>
      </c>
      <c r="R208" s="184">
        <v>7194.9193664359991</v>
      </c>
      <c r="S208" s="184">
        <v>119.946167266</v>
      </c>
      <c r="T208" s="172">
        <f t="shared" si="12"/>
        <v>120.10891647531614</v>
      </c>
      <c r="U208" s="164"/>
      <c r="V208" s="164"/>
      <c r="W208" s="164"/>
      <c r="X208" s="164"/>
      <c r="Y208" s="164"/>
      <c r="Z208" s="164"/>
      <c r="AA208" s="164"/>
      <c r="AB208" s="164"/>
      <c r="AC208" s="164"/>
      <c r="AD208" s="164"/>
      <c r="AE208" s="164"/>
      <c r="AF208" s="164"/>
      <c r="AG208" s="164"/>
      <c r="AH208" s="164"/>
      <c r="AI208" s="164"/>
      <c r="AJ208" s="164"/>
    </row>
    <row r="209" spans="1:36" x14ac:dyDescent="0.25">
      <c r="A209" s="164">
        <v>3</v>
      </c>
      <c r="B209" s="164"/>
      <c r="C209" s="175">
        <f>+E209-E208</f>
        <v>195.05863188886104</v>
      </c>
      <c r="D209" s="167">
        <f>+G209-G208</f>
        <v>176.76630551108894</v>
      </c>
      <c r="E209" s="164">
        <v>622.85500000000002</v>
      </c>
      <c r="F209" s="164"/>
      <c r="G209" s="164">
        <v>571.21199999999999</v>
      </c>
      <c r="H209" s="164"/>
      <c r="I209" s="164">
        <v>147.30000000000001</v>
      </c>
      <c r="J209" s="164">
        <v>3</v>
      </c>
      <c r="K209" s="164"/>
      <c r="L209" s="184">
        <v>19399</v>
      </c>
      <c r="M209" s="184">
        <v>907</v>
      </c>
      <c r="N209" s="172">
        <f t="shared" si="15"/>
        <v>908.84725050916484</v>
      </c>
      <c r="O209" s="184">
        <v>8892</v>
      </c>
      <c r="P209" s="184">
        <v>954</v>
      </c>
      <c r="Q209" s="172">
        <f t="shared" si="11"/>
        <v>955.94297352342141</v>
      </c>
      <c r="R209" s="184">
        <v>8727</v>
      </c>
      <c r="S209" s="184">
        <v>128</v>
      </c>
      <c r="T209" s="172">
        <f t="shared" si="12"/>
        <v>128.26069246435844</v>
      </c>
      <c r="U209" s="164"/>
      <c r="V209" s="164"/>
      <c r="W209" s="164"/>
      <c r="X209" s="164"/>
      <c r="Y209" s="164"/>
      <c r="Z209" s="164"/>
      <c r="AA209" s="164"/>
      <c r="AB209" s="164"/>
      <c r="AC209" s="164"/>
      <c r="AD209" s="164"/>
      <c r="AE209" s="164"/>
      <c r="AF209" s="164"/>
      <c r="AG209" s="164"/>
      <c r="AH209" s="164"/>
      <c r="AI209" s="164"/>
      <c r="AJ209" s="164"/>
    </row>
    <row r="210" spans="1:36" x14ac:dyDescent="0.25">
      <c r="A210" s="164">
        <v>4</v>
      </c>
      <c r="B210" s="164"/>
      <c r="C210" s="175">
        <f t="shared" ref="C210" si="16">+E210-E209</f>
        <v>225.42282866253004</v>
      </c>
      <c r="D210" s="167">
        <f t="shared" ref="D210" si="17">+G210-G209</f>
        <v>208.21557054593802</v>
      </c>
      <c r="E210" s="164">
        <v>848.27782866253006</v>
      </c>
      <c r="F210" s="164"/>
      <c r="G210" s="164">
        <v>779.42757054593801</v>
      </c>
      <c r="H210" s="164"/>
      <c r="I210" s="164">
        <v>148.4</v>
      </c>
      <c r="J210" s="164">
        <v>4</v>
      </c>
      <c r="K210" s="164"/>
      <c r="L210" s="184">
        <v>23332.963377227992</v>
      </c>
      <c r="M210" s="184">
        <v>1141.2570479709998</v>
      </c>
      <c r="N210" s="172">
        <f t="shared" si="15"/>
        <v>1135.1047188714256</v>
      </c>
      <c r="O210" s="184">
        <v>6365.8192283829994</v>
      </c>
      <c r="P210" s="184">
        <v>1204.8161620400001</v>
      </c>
      <c r="Q210" s="172">
        <f t="shared" si="11"/>
        <v>1198.3211962069004</v>
      </c>
      <c r="R210" s="184">
        <v>7520.4183585400024</v>
      </c>
      <c r="S210" s="184">
        <v>124.48543572499997</v>
      </c>
      <c r="T210" s="172">
        <f t="shared" si="12"/>
        <v>123.81435520896223</v>
      </c>
      <c r="U210" s="164"/>
      <c r="V210" s="164"/>
      <c r="W210" s="164"/>
      <c r="X210" s="164"/>
      <c r="Y210" s="164"/>
      <c r="Z210" s="164"/>
      <c r="AA210" s="164"/>
      <c r="AB210" s="164"/>
      <c r="AC210" s="164"/>
      <c r="AD210" s="164"/>
      <c r="AE210" s="164"/>
      <c r="AF210" s="164"/>
      <c r="AG210" s="164"/>
      <c r="AH210" s="164"/>
      <c r="AI210" s="164"/>
      <c r="AJ210" s="164"/>
    </row>
    <row r="211" spans="1:36" x14ac:dyDescent="0.25">
      <c r="A211" s="164">
        <v>1</v>
      </c>
      <c r="B211" s="164">
        <v>2018</v>
      </c>
      <c r="C211" s="175">
        <f>+E211</f>
        <v>241.52799999999999</v>
      </c>
      <c r="D211" s="167">
        <f>+G211</f>
        <v>222.678</v>
      </c>
      <c r="E211" s="164">
        <v>241.52799999999999</v>
      </c>
      <c r="F211" s="164"/>
      <c r="G211" s="164">
        <v>222.678</v>
      </c>
      <c r="H211" s="164"/>
      <c r="I211" s="210">
        <v>149.69999999999999</v>
      </c>
      <c r="J211" s="210">
        <v>1</v>
      </c>
      <c r="K211" s="210">
        <v>2018</v>
      </c>
      <c r="L211" s="211">
        <v>25111</v>
      </c>
      <c r="M211" s="211">
        <v>1175</v>
      </c>
      <c r="N211" s="212">
        <f>M211/I211*$I$69</f>
        <v>1158.5170340681364</v>
      </c>
      <c r="O211" s="211">
        <v>6317</v>
      </c>
      <c r="P211" s="211">
        <v>1262</v>
      </c>
      <c r="Q211" s="212">
        <f t="shared" si="11"/>
        <v>1244.2965931863728</v>
      </c>
      <c r="R211" s="211">
        <v>5433</v>
      </c>
      <c r="S211" s="211">
        <v>116</v>
      </c>
      <c r="T211" s="212">
        <f t="shared" si="12"/>
        <v>114.37274549098197</v>
      </c>
      <c r="U211" s="164"/>
      <c r="V211" s="164"/>
      <c r="W211" s="164"/>
      <c r="X211" s="164"/>
      <c r="Y211" s="164"/>
      <c r="Z211" s="164"/>
      <c r="AA211" s="164"/>
      <c r="AB211" s="164"/>
      <c r="AC211" s="164"/>
      <c r="AD211" s="164"/>
      <c r="AE211" s="164"/>
      <c r="AF211" s="164"/>
      <c r="AG211" s="164"/>
      <c r="AH211" s="164"/>
      <c r="AI211" s="164"/>
      <c r="AJ211" s="164"/>
    </row>
    <row r="212" spans="1:36" x14ac:dyDescent="0.25">
      <c r="A212" s="164"/>
      <c r="B212" s="164"/>
      <c r="C212" s="164"/>
      <c r="D212" s="164"/>
      <c r="E212" s="168" t="s">
        <v>110</v>
      </c>
      <c r="F212" s="164"/>
      <c r="G212" s="164"/>
      <c r="H212" s="164"/>
      <c r="I212" s="210"/>
      <c r="J212" s="213"/>
      <c r="K212" s="214" t="s">
        <v>161</v>
      </c>
      <c r="L212" s="215">
        <f>+L213-L207-L208-L209</f>
        <v>43692.091039149687</v>
      </c>
      <c r="M212" s="216">
        <f>+M213-M207-M208-M209</f>
        <v>1867.9877171165913</v>
      </c>
      <c r="N212" s="217" t="s">
        <v>175</v>
      </c>
      <c r="O212" s="215">
        <f>+O213-O207-O208-O209</f>
        <v>4109.0058754293714</v>
      </c>
      <c r="P212" s="216">
        <f>+P213-P207-P208-P209</f>
        <v>1037.6243647646083</v>
      </c>
      <c r="Q212" s="217" t="s">
        <v>175</v>
      </c>
      <c r="R212" s="215">
        <f>+R213-R207-R208-R209</f>
        <v>5335.1218642380845</v>
      </c>
      <c r="S212" s="215">
        <f>+S213-S207-S208-S209</f>
        <v>66.826423191420275</v>
      </c>
      <c r="T212" s="218" t="s">
        <v>175</v>
      </c>
      <c r="U212" s="164"/>
      <c r="V212" s="164"/>
      <c r="W212" s="164"/>
      <c r="X212" s="164"/>
      <c r="Y212" s="164"/>
      <c r="Z212" s="164"/>
      <c r="AA212" s="164"/>
      <c r="AB212" s="164"/>
      <c r="AC212" s="164"/>
      <c r="AD212" s="164"/>
      <c r="AE212" s="164"/>
      <c r="AF212" s="164"/>
      <c r="AG212" s="164"/>
      <c r="AH212" s="164"/>
      <c r="AI212" s="164"/>
      <c r="AJ212" s="164"/>
    </row>
    <row r="213" spans="1:36" x14ac:dyDescent="0.25">
      <c r="A213" s="164"/>
      <c r="B213" s="164"/>
      <c r="C213" s="164"/>
      <c r="D213" s="164"/>
      <c r="E213" s="183">
        <f>IF('Tab5'!E8="",'Tab5'!E7,'Tab5'!E8)/1000</f>
        <v>241.527555381166</v>
      </c>
      <c r="F213" s="164"/>
      <c r="G213" s="183">
        <f>IF('Tab5'!E10="",'Tab5'!E9,'Tab5'!E10)/1000</f>
        <v>222.67827430493301</v>
      </c>
      <c r="H213" s="164"/>
      <c r="I213" s="210"/>
      <c r="J213" s="210"/>
      <c r="K213" s="219" t="s">
        <v>189</v>
      </c>
      <c r="L213" s="220">
        <f>SUM('Tab7'!E11,'Tab11'!E11)</f>
        <v>99637.599698996695</v>
      </c>
      <c r="M213" s="221">
        <f>SUM('Tab7'!E39,'Tab11'!E39)</f>
        <v>4572.6439854725913</v>
      </c>
      <c r="N213" s="222" t="s">
        <v>174</v>
      </c>
      <c r="O213" s="220">
        <f>SUM('Tab7'!E9,'Tab11'!E9)</f>
        <v>25132.625284178372</v>
      </c>
      <c r="P213" s="221">
        <f>SUM('Tab7'!E37,'Tab11'!E37)</f>
        <v>4969.8902773166083</v>
      </c>
      <c r="Q213" s="222" t="s">
        <v>174</v>
      </c>
      <c r="R213" s="220">
        <f>SUM('Tab7'!E13,'Tab11'!E13)</f>
        <v>27378.423152260082</v>
      </c>
      <c r="S213" s="220">
        <f>SUM('Tab7'!E41,'Tab11'!E41)</f>
        <v>455.92224658842025</v>
      </c>
      <c r="T213" s="222" t="s">
        <v>174</v>
      </c>
      <c r="U213" s="164"/>
      <c r="V213" s="164"/>
      <c r="W213" s="164"/>
      <c r="X213" s="164"/>
      <c r="Y213" s="164"/>
      <c r="Z213" s="164"/>
      <c r="AA213" s="164"/>
      <c r="AB213" s="164"/>
      <c r="AC213" s="164"/>
      <c r="AD213" s="164"/>
      <c r="AE213" s="164"/>
      <c r="AF213" s="164"/>
      <c r="AG213" s="164"/>
      <c r="AH213" s="164"/>
      <c r="AI213" s="164"/>
      <c r="AJ213" s="164"/>
    </row>
    <row r="214" spans="1:36" x14ac:dyDescent="0.25">
      <c r="A214" s="164"/>
      <c r="B214" s="164"/>
      <c r="C214" s="164"/>
      <c r="D214" s="164"/>
      <c r="E214" s="164"/>
      <c r="F214" s="164"/>
      <c r="G214" s="164"/>
      <c r="H214" s="164"/>
      <c r="I214" s="210"/>
      <c r="J214" s="210"/>
      <c r="K214" s="219" t="s">
        <v>188</v>
      </c>
      <c r="L214" s="220">
        <f>SUM('Tab7'!E12,'Tab11'!E12)</f>
        <v>25111.388794466002</v>
      </c>
      <c r="M214" s="221">
        <f>SUM('Tab7'!E40,'Tab11'!E40)</f>
        <v>1175.3156799840001</v>
      </c>
      <c r="N214" s="222" t="s">
        <v>174</v>
      </c>
      <c r="O214" s="220">
        <f>SUM('Tab7'!E10,'Tab11'!E10)</f>
        <v>6317.3977898550002</v>
      </c>
      <c r="P214" s="221">
        <f>SUM('Tab7'!E38,'Tab11'!E38)</f>
        <v>1261.6003618579998</v>
      </c>
      <c r="Q214" s="222" t="s">
        <v>174</v>
      </c>
      <c r="R214" s="220">
        <f>SUM('Tab7'!E14,'Tab11'!E14)</f>
        <v>5432.8596770189997</v>
      </c>
      <c r="S214" s="220">
        <f>SUM('Tab7'!E42,'Tab11'!E42)</f>
        <v>116.186285287</v>
      </c>
      <c r="T214" s="222" t="s">
        <v>174</v>
      </c>
      <c r="U214" s="164"/>
      <c r="V214" s="164"/>
      <c r="W214" s="164"/>
      <c r="X214" s="164"/>
      <c r="Y214" s="164"/>
      <c r="Z214" s="164"/>
      <c r="AA214" s="164"/>
      <c r="AB214" s="164"/>
      <c r="AC214" s="164"/>
      <c r="AD214" s="164"/>
      <c r="AE214" s="164"/>
      <c r="AF214" s="164"/>
      <c r="AG214" s="164"/>
      <c r="AH214" s="164"/>
      <c r="AI214" s="164"/>
      <c r="AJ214" s="164"/>
    </row>
  </sheetData>
  <autoFilter ref="A2"/>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x14ac:dyDescent="0.25">
      <c r="A7" s="192" t="s">
        <v>2</v>
      </c>
      <c r="B7" s="19" t="s">
        <v>3</v>
      </c>
      <c r="C7" s="20">
        <v>1873571.660366575</v>
      </c>
      <c r="D7" s="20">
        <v>1914669.0099414671</v>
      </c>
      <c r="E7" s="79">
        <v>1958273.4739330232</v>
      </c>
      <c r="F7" s="22" t="s">
        <v>239</v>
      </c>
      <c r="G7" s="23">
        <v>4.520873973396661</v>
      </c>
      <c r="H7" s="24">
        <v>2.2773891343699688</v>
      </c>
    </row>
    <row r="8" spans="1:8" x14ac:dyDescent="0.25">
      <c r="A8" s="193"/>
      <c r="B8" s="25" t="s">
        <v>240</v>
      </c>
      <c r="C8" s="26">
        <v>457343.58097973798</v>
      </c>
      <c r="D8" s="26">
        <v>483107.93760637502</v>
      </c>
      <c r="E8" s="26">
        <v>488627.59937055397</v>
      </c>
      <c r="F8" s="27"/>
      <c r="G8" s="28">
        <v>6.8403755276936948</v>
      </c>
      <c r="H8" s="29">
        <v>1.142531789381664</v>
      </c>
    </row>
    <row r="9" spans="1:8" x14ac:dyDescent="0.25">
      <c r="A9" s="30" t="s">
        <v>4</v>
      </c>
      <c r="B9" s="31" t="s">
        <v>3</v>
      </c>
      <c r="C9" s="20">
        <v>673665.88803002005</v>
      </c>
      <c r="D9" s="20">
        <v>659386.100591928</v>
      </c>
      <c r="E9" s="20">
        <v>650516.47354758019</v>
      </c>
      <c r="F9" s="22" t="s">
        <v>239</v>
      </c>
      <c r="G9" s="32">
        <v>-3.4363346717962884</v>
      </c>
      <c r="H9" s="33">
        <v>-1.3451340627874373</v>
      </c>
    </row>
    <row r="10" spans="1:8" x14ac:dyDescent="0.25">
      <c r="A10" s="34"/>
      <c r="B10" s="25" t="s">
        <v>240</v>
      </c>
      <c r="C10" s="26">
        <v>174273.93421428601</v>
      </c>
      <c r="D10" s="26">
        <v>185315.93125414199</v>
      </c>
      <c r="E10" s="26">
        <v>177705.94396636801</v>
      </c>
      <c r="F10" s="27"/>
      <c r="G10" s="28">
        <v>1.9693190307289683</v>
      </c>
      <c r="H10" s="29">
        <v>-4.1064938325985878</v>
      </c>
    </row>
    <row r="11" spans="1:8" x14ac:dyDescent="0.25">
      <c r="A11" s="30" t="s">
        <v>5</v>
      </c>
      <c r="B11" s="31" t="s">
        <v>3</v>
      </c>
      <c r="C11" s="20">
        <v>142891.254174823</v>
      </c>
      <c r="D11" s="20">
        <v>188881.58277912199</v>
      </c>
      <c r="E11" s="20">
        <v>263315.73044009309</v>
      </c>
      <c r="F11" s="22" t="s">
        <v>239</v>
      </c>
      <c r="G11" s="37">
        <v>84.27700978671129</v>
      </c>
      <c r="H11" s="33">
        <v>39.407837739275152</v>
      </c>
    </row>
    <row r="12" spans="1:8" x14ac:dyDescent="0.25">
      <c r="A12" s="34"/>
      <c r="B12" s="25" t="s">
        <v>240</v>
      </c>
      <c r="C12" s="26">
        <v>43023.647493035998</v>
      </c>
      <c r="D12" s="26">
        <v>41713.214835186001</v>
      </c>
      <c r="E12" s="26">
        <v>63821.611414797997</v>
      </c>
      <c r="F12" s="27"/>
      <c r="G12" s="28">
        <v>48.340773350582253</v>
      </c>
      <c r="H12" s="29">
        <v>53.000941468944461</v>
      </c>
    </row>
    <row r="13" spans="1:8" x14ac:dyDescent="0.25">
      <c r="A13" s="30" t="s">
        <v>6</v>
      </c>
      <c r="B13" s="31" t="s">
        <v>3</v>
      </c>
      <c r="C13" s="20">
        <v>334517.38835614501</v>
      </c>
      <c r="D13" s="20">
        <v>312410.11965268</v>
      </c>
      <c r="E13" s="20">
        <v>340117.99201562686</v>
      </c>
      <c r="F13" s="22" t="s">
        <v>239</v>
      </c>
      <c r="G13" s="23">
        <v>1.6742339425175601</v>
      </c>
      <c r="H13" s="24">
        <v>8.8690700524524999</v>
      </c>
    </row>
    <row r="14" spans="1:8" x14ac:dyDescent="0.25">
      <c r="A14" s="34"/>
      <c r="B14" s="25" t="s">
        <v>240</v>
      </c>
      <c r="C14" s="26">
        <v>72534.917199999996</v>
      </c>
      <c r="D14" s="26">
        <v>77087.597089036004</v>
      </c>
      <c r="E14" s="26">
        <v>80234.550480475998</v>
      </c>
      <c r="F14" s="27"/>
      <c r="G14" s="38">
        <v>10.615071441035568</v>
      </c>
      <c r="H14" s="24">
        <v>4.0823083223171039</v>
      </c>
    </row>
    <row r="15" spans="1:8" x14ac:dyDescent="0.25">
      <c r="A15" s="30" t="s">
        <v>169</v>
      </c>
      <c r="B15" s="31" t="s">
        <v>3</v>
      </c>
      <c r="C15" s="20">
        <v>40113.599095906997</v>
      </c>
      <c r="D15" s="20">
        <v>39410.456254181001</v>
      </c>
      <c r="E15" s="20">
        <v>45165.615033917922</v>
      </c>
      <c r="F15" s="22" t="s">
        <v>239</v>
      </c>
      <c r="G15" s="37">
        <v>12.594272396082289</v>
      </c>
      <c r="H15" s="33">
        <v>14.603126496731107</v>
      </c>
    </row>
    <row r="16" spans="1:8" x14ac:dyDescent="0.25">
      <c r="A16" s="34"/>
      <c r="B16" s="25" t="s">
        <v>240</v>
      </c>
      <c r="C16" s="26">
        <v>10872.838718182</v>
      </c>
      <c r="D16" s="26">
        <v>10382.715628411999</v>
      </c>
      <c r="E16" s="26">
        <v>12011.183150183</v>
      </c>
      <c r="F16" s="27"/>
      <c r="G16" s="28">
        <v>10.469615723237169</v>
      </c>
      <c r="H16" s="29">
        <v>15.684408396149735</v>
      </c>
    </row>
    <row r="17" spans="1:8" x14ac:dyDescent="0.25">
      <c r="A17" s="30" t="s">
        <v>7</v>
      </c>
      <c r="B17" s="31" t="s">
        <v>3</v>
      </c>
      <c r="C17" s="20">
        <v>9463</v>
      </c>
      <c r="D17" s="20">
        <v>10163.027167347</v>
      </c>
      <c r="E17" s="20">
        <v>10868.99760487009</v>
      </c>
      <c r="F17" s="22" t="s">
        <v>239</v>
      </c>
      <c r="G17" s="23">
        <v>14.857842173413189</v>
      </c>
      <c r="H17" s="24">
        <v>6.9464582343272525</v>
      </c>
    </row>
    <row r="18" spans="1:8" x14ac:dyDescent="0.25">
      <c r="A18" s="30"/>
      <c r="B18" s="25" t="s">
        <v>240</v>
      </c>
      <c r="C18" s="26">
        <v>2645</v>
      </c>
      <c r="D18" s="26">
        <v>2788.1823510200002</v>
      </c>
      <c r="E18" s="26">
        <v>3000.33962449</v>
      </c>
      <c r="F18" s="27"/>
      <c r="G18" s="38">
        <v>13.434390339886576</v>
      </c>
      <c r="H18" s="24">
        <v>7.6091606200859161</v>
      </c>
    </row>
    <row r="19" spans="1:8" x14ac:dyDescent="0.25">
      <c r="A19" s="39" t="s">
        <v>8</v>
      </c>
      <c r="B19" s="31" t="s">
        <v>3</v>
      </c>
      <c r="C19" s="20">
        <v>4979</v>
      </c>
      <c r="D19" s="20">
        <v>4569</v>
      </c>
      <c r="E19" s="20">
        <v>3876.3291142198241</v>
      </c>
      <c r="F19" s="22" t="s">
        <v>239</v>
      </c>
      <c r="G19" s="37">
        <v>-22.146432733082463</v>
      </c>
      <c r="H19" s="33">
        <v>-15.160229498362355</v>
      </c>
    </row>
    <row r="20" spans="1:8" x14ac:dyDescent="0.25">
      <c r="A20" s="34"/>
      <c r="B20" s="25" t="s">
        <v>240</v>
      </c>
      <c r="C20" s="26">
        <v>1428</v>
      </c>
      <c r="D20" s="26">
        <v>1545.0778285710001</v>
      </c>
      <c r="E20" s="26">
        <v>1237</v>
      </c>
      <c r="F20" s="27"/>
      <c r="G20" s="28">
        <v>-13.375350140056014</v>
      </c>
      <c r="H20" s="29">
        <v>-19.939308096598126</v>
      </c>
    </row>
    <row r="21" spans="1:8" x14ac:dyDescent="0.25">
      <c r="A21" s="39" t="s">
        <v>9</v>
      </c>
      <c r="B21" s="31" t="s">
        <v>3</v>
      </c>
      <c r="C21" s="20">
        <v>25480.007092866999</v>
      </c>
      <c r="D21" s="20">
        <v>23196.560000000001</v>
      </c>
      <c r="E21" s="20">
        <v>20761.305592093351</v>
      </c>
      <c r="F21" s="22" t="s">
        <v>239</v>
      </c>
      <c r="G21" s="37">
        <v>-18.519231504039197</v>
      </c>
      <c r="H21" s="33">
        <v>-10.498342891819519</v>
      </c>
    </row>
    <row r="22" spans="1:8" x14ac:dyDescent="0.25">
      <c r="A22" s="34"/>
      <c r="B22" s="25" t="s">
        <v>240</v>
      </c>
      <c r="C22" s="26">
        <v>6986</v>
      </c>
      <c r="D22" s="26">
        <v>7548.885939883</v>
      </c>
      <c r="E22" s="26">
        <v>6360.0533333330004</v>
      </c>
      <c r="F22" s="27"/>
      <c r="G22" s="28">
        <v>-8.9600152686372638</v>
      </c>
      <c r="H22" s="29">
        <v>-15.748451043206842</v>
      </c>
    </row>
    <row r="23" spans="1:8" x14ac:dyDescent="0.25">
      <c r="A23" s="39" t="s">
        <v>193</v>
      </c>
      <c r="B23" s="31" t="s">
        <v>3</v>
      </c>
      <c r="C23" s="20">
        <v>5258</v>
      </c>
      <c r="D23" s="20">
        <v>5464</v>
      </c>
      <c r="E23" s="20">
        <v>5408.0509658857372</v>
      </c>
      <c r="F23" s="22" t="s">
        <v>239</v>
      </c>
      <c r="G23" s="37">
        <v>2.8537650415697584</v>
      </c>
      <c r="H23" s="33">
        <v>-1.0239574325450747</v>
      </c>
    </row>
    <row r="24" spans="1:8" x14ac:dyDescent="0.25">
      <c r="A24" s="34"/>
      <c r="B24" s="25" t="s">
        <v>240</v>
      </c>
      <c r="C24" s="26">
        <v>1222</v>
      </c>
      <c r="D24" s="26">
        <v>1622</v>
      </c>
      <c r="E24" s="26">
        <v>1511</v>
      </c>
      <c r="F24" s="27"/>
      <c r="G24" s="28">
        <v>23.649754500818318</v>
      </c>
      <c r="H24" s="29">
        <v>-6.8434032059186194</v>
      </c>
    </row>
    <row r="25" spans="1:8" x14ac:dyDescent="0.25">
      <c r="A25" s="39" t="s">
        <v>194</v>
      </c>
      <c r="B25" s="31" t="s">
        <v>3</v>
      </c>
      <c r="C25" s="20">
        <v>918</v>
      </c>
      <c r="D25" s="20">
        <v>978</v>
      </c>
      <c r="E25" s="20">
        <v>1262.6060606060605</v>
      </c>
      <c r="F25" s="22" t="s">
        <v>239</v>
      </c>
      <c r="G25" s="37">
        <v>37.538786558394406</v>
      </c>
      <c r="H25" s="33">
        <v>29.100824192848705</v>
      </c>
    </row>
    <row r="26" spans="1:8" x14ac:dyDescent="0.25">
      <c r="A26" s="34"/>
      <c r="B26" s="25" t="s">
        <v>240</v>
      </c>
      <c r="C26" s="26">
        <v>224</v>
      </c>
      <c r="D26" s="26">
        <v>264</v>
      </c>
      <c r="E26" s="26">
        <v>332</v>
      </c>
      <c r="F26" s="27"/>
      <c r="G26" s="28">
        <v>48.214285714285722</v>
      </c>
      <c r="H26" s="29">
        <v>25.757575757575751</v>
      </c>
    </row>
    <row r="27" spans="1:8" x14ac:dyDescent="0.25">
      <c r="A27" s="39" t="s">
        <v>195</v>
      </c>
      <c r="B27" s="31" t="s">
        <v>3</v>
      </c>
      <c r="C27" s="20">
        <v>247116.93649583799</v>
      </c>
      <c r="D27" s="20">
        <v>269991.33667365101</v>
      </c>
      <c r="E27" s="20">
        <v>215198.19607952968</v>
      </c>
      <c r="F27" s="22" t="s">
        <v>239</v>
      </c>
      <c r="G27" s="37">
        <v>-12.916451971654269</v>
      </c>
      <c r="H27" s="33">
        <v>-20.294406949935549</v>
      </c>
    </row>
    <row r="28" spans="1:8" x14ac:dyDescent="0.25">
      <c r="A28" s="34"/>
      <c r="B28" s="25" t="s">
        <v>240</v>
      </c>
      <c r="C28" s="26">
        <v>43216.967054234003</v>
      </c>
      <c r="D28" s="26">
        <v>51927.704899880002</v>
      </c>
      <c r="E28" s="26">
        <v>44836.882464880997</v>
      </c>
      <c r="F28" s="27"/>
      <c r="G28" s="28">
        <v>3.7483320118557089</v>
      </c>
      <c r="H28" s="29">
        <v>-13.65518165817376</v>
      </c>
    </row>
    <row r="29" spans="1:8" x14ac:dyDescent="0.25">
      <c r="A29" s="30" t="s">
        <v>10</v>
      </c>
      <c r="B29" s="31" t="s">
        <v>3</v>
      </c>
      <c r="C29" s="20">
        <v>311962</v>
      </c>
      <c r="D29" s="20">
        <v>320312</v>
      </c>
      <c r="E29" s="20">
        <v>289425.42199541361</v>
      </c>
      <c r="F29" s="22" t="s">
        <v>239</v>
      </c>
      <c r="G29" s="37">
        <v>-7.2241420444113089</v>
      </c>
      <c r="H29" s="33">
        <v>-9.6426540387454622</v>
      </c>
    </row>
    <row r="30" spans="1:8" x14ac:dyDescent="0.25">
      <c r="A30" s="30"/>
      <c r="B30" s="25" t="s">
        <v>240</v>
      </c>
      <c r="C30" s="26">
        <v>84640</v>
      </c>
      <c r="D30" s="26">
        <v>83111</v>
      </c>
      <c r="E30" s="26">
        <v>76206</v>
      </c>
      <c r="F30" s="27"/>
      <c r="G30" s="28">
        <v>-9.9645557655954633</v>
      </c>
      <c r="H30" s="29">
        <v>-8.308166187387954</v>
      </c>
    </row>
    <row r="31" spans="1:8" x14ac:dyDescent="0.25">
      <c r="A31" s="39" t="s">
        <v>11</v>
      </c>
      <c r="B31" s="31" t="s">
        <v>3</v>
      </c>
      <c r="C31" s="20">
        <v>10018.849101247</v>
      </c>
      <c r="D31" s="20">
        <v>9835.3017456359994</v>
      </c>
      <c r="E31" s="20">
        <v>8938.7600776742111</v>
      </c>
      <c r="F31" s="22" t="s">
        <v>239</v>
      </c>
      <c r="G31" s="37">
        <v>-10.780569830504334</v>
      </c>
      <c r="H31" s="33">
        <v>-9.115548166680199</v>
      </c>
    </row>
    <row r="32" spans="1:8" x14ac:dyDescent="0.25">
      <c r="A32" s="34"/>
      <c r="B32" s="25" t="s">
        <v>240</v>
      </c>
      <c r="C32" s="26">
        <v>1281.4563000000001</v>
      </c>
      <c r="D32" s="26">
        <v>1164.462275312</v>
      </c>
      <c r="E32" s="26">
        <v>1085.2063591020001</v>
      </c>
      <c r="F32" s="27"/>
      <c r="G32" s="28">
        <v>-15.314602682744621</v>
      </c>
      <c r="H32" s="29">
        <v>-6.8062244600207862</v>
      </c>
    </row>
    <row r="33" spans="1:8" x14ac:dyDescent="0.25">
      <c r="A33" s="30" t="s">
        <v>12</v>
      </c>
      <c r="B33" s="31" t="s">
        <v>3</v>
      </c>
      <c r="C33" s="20">
        <v>8825.3934933599994</v>
      </c>
      <c r="D33" s="20">
        <v>9480.0519999999997</v>
      </c>
      <c r="E33" s="20">
        <v>8783.0610209918977</v>
      </c>
      <c r="F33" s="22" t="s">
        <v>239</v>
      </c>
      <c r="G33" s="37">
        <v>-0.47966668455011074</v>
      </c>
      <c r="H33" s="33">
        <v>-7.3521851885211476</v>
      </c>
    </row>
    <row r="34" spans="1:8" x14ac:dyDescent="0.25">
      <c r="A34" s="30"/>
      <c r="B34" s="25" t="s">
        <v>240</v>
      </c>
      <c r="C34" s="26">
        <v>3075.12</v>
      </c>
      <c r="D34" s="26">
        <v>2548.8293733400001</v>
      </c>
      <c r="E34" s="26">
        <v>2556.018</v>
      </c>
      <c r="F34" s="27"/>
      <c r="G34" s="28">
        <v>-16.880707094357291</v>
      </c>
      <c r="H34" s="29">
        <v>0.28203640209072489</v>
      </c>
    </row>
    <row r="35" spans="1:8" x14ac:dyDescent="0.25">
      <c r="A35" s="39" t="s">
        <v>13</v>
      </c>
      <c r="B35" s="31" t="s">
        <v>3</v>
      </c>
      <c r="C35" s="20">
        <v>73</v>
      </c>
      <c r="D35" s="20">
        <v>104</v>
      </c>
      <c r="E35" s="20">
        <v>139.62962962962962</v>
      </c>
      <c r="F35" s="22" t="s">
        <v>239</v>
      </c>
      <c r="G35" s="23">
        <v>91.273465246067957</v>
      </c>
      <c r="H35" s="24">
        <v>34.259259259259267</v>
      </c>
    </row>
    <row r="36" spans="1:8" x14ac:dyDescent="0.25">
      <c r="A36" s="34"/>
      <c r="B36" s="25" t="s">
        <v>240</v>
      </c>
      <c r="C36" s="26">
        <v>9</v>
      </c>
      <c r="D36" s="26">
        <v>26</v>
      </c>
      <c r="E36" s="26">
        <v>26</v>
      </c>
      <c r="F36" s="27"/>
      <c r="G36" s="28">
        <v>188.88888888888886</v>
      </c>
      <c r="H36" s="29">
        <v>0</v>
      </c>
    </row>
    <row r="37" spans="1:8" x14ac:dyDescent="0.25">
      <c r="A37" s="30" t="s">
        <v>14</v>
      </c>
      <c r="B37" s="31" t="s">
        <v>3</v>
      </c>
      <c r="C37" s="40">
        <v>58289.344526369001</v>
      </c>
      <c r="D37" s="40">
        <v>60487.473076923001</v>
      </c>
      <c r="E37" s="20">
        <v>73325.966480113173</v>
      </c>
      <c r="F37" s="22" t="s">
        <v>239</v>
      </c>
      <c r="G37" s="23">
        <v>25.796519202479431</v>
      </c>
      <c r="H37" s="24">
        <v>21.225045038438338</v>
      </c>
    </row>
    <row r="38" spans="1:8" ht="13.8" thickBot="1" x14ac:dyDescent="0.3">
      <c r="A38" s="41"/>
      <c r="B38" s="42" t="s">
        <v>240</v>
      </c>
      <c r="C38" s="43">
        <v>11910.7</v>
      </c>
      <c r="D38" s="43">
        <v>16062.336131591999</v>
      </c>
      <c r="E38" s="43">
        <v>17703.810576922999</v>
      </c>
      <c r="F38" s="44"/>
      <c r="G38" s="45">
        <v>48.637868277456363</v>
      </c>
      <c r="H38" s="46">
        <v>10.219400415251471</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195">
        <v>9</v>
      </c>
    </row>
    <row r="62" spans="1:8" ht="12.75" customHeight="1" x14ac:dyDescent="0.25">
      <c r="A62" s="54" t="s">
        <v>243</v>
      </c>
      <c r="G62" s="53"/>
      <c r="H62" s="188"/>
    </row>
    <row r="63" spans="1:8" x14ac:dyDescent="0.25">
      <c r="H63" s="87"/>
    </row>
    <row r="64" spans="1:8" x14ac:dyDescent="0.25">
      <c r="A64" s="194"/>
      <c r="H64" s="53"/>
    </row>
    <row r="65" spans="1:8" x14ac:dyDescent="0.25">
      <c r="A65" s="194"/>
      <c r="H65" s="53"/>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10" ht="5.25" customHeight="1" x14ac:dyDescent="0.25"/>
    <row r="2" spans="1:10" x14ac:dyDescent="0.25">
      <c r="A2" s="92"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196" t="s">
        <v>16</v>
      </c>
      <c r="D5" s="190"/>
      <c r="E5" s="190"/>
      <c r="F5" s="197"/>
      <c r="G5" s="190" t="s">
        <v>1</v>
      </c>
      <c r="H5" s="191"/>
    </row>
    <row r="6" spans="1:10" x14ac:dyDescent="0.25">
      <c r="A6" s="12"/>
      <c r="B6" s="13"/>
      <c r="C6" s="14" t="s">
        <v>234</v>
      </c>
      <c r="D6" s="15" t="s">
        <v>235</v>
      </c>
      <c r="E6" s="15" t="s">
        <v>236</v>
      </c>
      <c r="F6" s="16"/>
      <c r="G6" s="17" t="s">
        <v>237</v>
      </c>
      <c r="H6" s="18" t="s">
        <v>238</v>
      </c>
    </row>
    <row r="7" spans="1:10" x14ac:dyDescent="0.25">
      <c r="A7" s="192" t="s">
        <v>2</v>
      </c>
      <c r="B7" s="19" t="s">
        <v>3</v>
      </c>
      <c r="C7" s="80">
        <v>36539.078417285004</v>
      </c>
      <c r="D7" s="80">
        <v>37568.018908917002</v>
      </c>
      <c r="E7" s="81">
        <v>38304.814575544136</v>
      </c>
      <c r="F7" s="22" t="s">
        <v>239</v>
      </c>
      <c r="G7" s="23">
        <v>4.8324594782988441</v>
      </c>
      <c r="H7" s="24">
        <v>1.9612310897028777</v>
      </c>
    </row>
    <row r="8" spans="1:10" x14ac:dyDescent="0.25">
      <c r="A8" s="193"/>
      <c r="B8" s="25" t="s">
        <v>240</v>
      </c>
      <c r="C8" s="82">
        <v>10066.233302891</v>
      </c>
      <c r="D8" s="82">
        <v>10394.904365513999</v>
      </c>
      <c r="E8" s="82">
        <v>10583.363616654</v>
      </c>
      <c r="F8" s="27"/>
      <c r="G8" s="28">
        <v>5.1372772535927851</v>
      </c>
      <c r="H8" s="29">
        <v>1.8129964885990688</v>
      </c>
      <c r="J8" s="95"/>
    </row>
    <row r="9" spans="1:10" x14ac:dyDescent="0.25">
      <c r="A9" s="30" t="s">
        <v>4</v>
      </c>
      <c r="B9" s="31" t="s">
        <v>3</v>
      </c>
      <c r="C9" s="80">
        <v>9443.6952770820008</v>
      </c>
      <c r="D9" s="80">
        <v>9856.8607873580004</v>
      </c>
      <c r="E9" s="80">
        <v>11608.462211507534</v>
      </c>
      <c r="F9" s="22" t="s">
        <v>239</v>
      </c>
      <c r="G9" s="32">
        <v>22.922879984056664</v>
      </c>
      <c r="H9" s="33">
        <v>17.77037803350197</v>
      </c>
    </row>
    <row r="10" spans="1:10" x14ac:dyDescent="0.25">
      <c r="A10" s="34"/>
      <c r="B10" s="25" t="s">
        <v>240</v>
      </c>
      <c r="C10" s="82">
        <v>2592.4177683849998</v>
      </c>
      <c r="D10" s="82">
        <v>2552.6372381699998</v>
      </c>
      <c r="E10" s="82">
        <v>3064.0781440679998</v>
      </c>
      <c r="F10" s="27"/>
      <c r="G10" s="35">
        <v>18.193841341275416</v>
      </c>
      <c r="H10" s="29">
        <v>20.035784883583972</v>
      </c>
      <c r="J10" s="95"/>
    </row>
    <row r="11" spans="1:10" x14ac:dyDescent="0.25">
      <c r="A11" s="30" t="s">
        <v>5</v>
      </c>
      <c r="B11" s="31" t="s">
        <v>3</v>
      </c>
      <c r="C11" s="80">
        <v>3312.059159337</v>
      </c>
      <c r="D11" s="80">
        <v>4022.0593413360002</v>
      </c>
      <c r="E11" s="80">
        <v>2762.3543033396259</v>
      </c>
      <c r="F11" s="22" t="s">
        <v>239</v>
      </c>
      <c r="G11" s="37">
        <v>-16.597072381624145</v>
      </c>
      <c r="H11" s="33">
        <v>-31.31990184853764</v>
      </c>
    </row>
    <row r="12" spans="1:10" x14ac:dyDescent="0.25">
      <c r="A12" s="34"/>
      <c r="B12" s="25" t="s">
        <v>240</v>
      </c>
      <c r="C12" s="82">
        <v>1077.8349511460001</v>
      </c>
      <c r="D12" s="82">
        <v>1608.2039936470001</v>
      </c>
      <c r="E12" s="82">
        <v>1026.286013331</v>
      </c>
      <c r="F12" s="27"/>
      <c r="G12" s="28">
        <v>-4.782637430730091</v>
      </c>
      <c r="H12" s="29">
        <v>-36.184338716654793</v>
      </c>
    </row>
    <row r="13" spans="1:10" x14ac:dyDescent="0.25">
      <c r="A13" s="30" t="s">
        <v>6</v>
      </c>
      <c r="B13" s="31" t="s">
        <v>3</v>
      </c>
      <c r="C13" s="80">
        <v>7461.0390863120001</v>
      </c>
      <c r="D13" s="80">
        <v>7171.7903695670002</v>
      </c>
      <c r="E13" s="80">
        <v>8250.3243493416594</v>
      </c>
      <c r="F13" s="22" t="s">
        <v>239</v>
      </c>
      <c r="G13" s="23">
        <v>10.578757916945918</v>
      </c>
      <c r="H13" s="24">
        <v>15.038559748641632</v>
      </c>
    </row>
    <row r="14" spans="1:10" x14ac:dyDescent="0.25">
      <c r="A14" s="34"/>
      <c r="B14" s="25" t="s">
        <v>240</v>
      </c>
      <c r="C14" s="82">
        <v>1916.538155279</v>
      </c>
      <c r="D14" s="82">
        <v>1899.6541603349999</v>
      </c>
      <c r="E14" s="82">
        <v>2162.8651301310001</v>
      </c>
      <c r="F14" s="27"/>
      <c r="G14" s="38">
        <v>12.852703932530957</v>
      </c>
      <c r="H14" s="24">
        <v>13.855730968924547</v>
      </c>
    </row>
    <row r="15" spans="1:10" x14ac:dyDescent="0.25">
      <c r="A15" s="30" t="s">
        <v>169</v>
      </c>
      <c r="B15" s="31" t="s">
        <v>3</v>
      </c>
      <c r="C15" s="80">
        <v>5391.969568126</v>
      </c>
      <c r="D15" s="80">
        <v>5239.1371201700003</v>
      </c>
      <c r="E15" s="80">
        <v>5629.6236128162591</v>
      </c>
      <c r="F15" s="22" t="s">
        <v>239</v>
      </c>
      <c r="G15" s="37">
        <v>4.4075553781891301</v>
      </c>
      <c r="H15" s="33">
        <v>7.4532596435190896</v>
      </c>
    </row>
    <row r="16" spans="1:10" x14ac:dyDescent="0.25">
      <c r="A16" s="34"/>
      <c r="B16" s="25" t="s">
        <v>240</v>
      </c>
      <c r="C16" s="82">
        <v>1467.4023715779999</v>
      </c>
      <c r="D16" s="82">
        <v>1451.330581295</v>
      </c>
      <c r="E16" s="82">
        <v>1550.2525616949999</v>
      </c>
      <c r="F16" s="27"/>
      <c r="G16" s="28">
        <v>5.6460444470936437</v>
      </c>
      <c r="H16" s="29">
        <v>6.8159509401182277</v>
      </c>
    </row>
    <row r="17" spans="1:8" x14ac:dyDescent="0.25">
      <c r="A17" s="30" t="s">
        <v>7</v>
      </c>
      <c r="B17" s="31" t="s">
        <v>3</v>
      </c>
      <c r="C17" s="80">
        <v>1966.977229306</v>
      </c>
      <c r="D17" s="80">
        <v>1881.452158285</v>
      </c>
      <c r="E17" s="80">
        <v>1622.5698999418191</v>
      </c>
      <c r="F17" s="22" t="s">
        <v>239</v>
      </c>
      <c r="G17" s="23">
        <v>-17.509472109430405</v>
      </c>
      <c r="H17" s="24">
        <v>-13.759704556036112</v>
      </c>
    </row>
    <row r="18" spans="1:8" x14ac:dyDescent="0.25">
      <c r="A18" s="30"/>
      <c r="B18" s="25" t="s">
        <v>240</v>
      </c>
      <c r="C18" s="82">
        <v>531.14983787400001</v>
      </c>
      <c r="D18" s="82">
        <v>519.04290963000005</v>
      </c>
      <c r="E18" s="82">
        <v>444.42031264500002</v>
      </c>
      <c r="F18" s="27"/>
      <c r="G18" s="38">
        <v>-16.328636298967311</v>
      </c>
      <c r="H18" s="24">
        <v>-14.376961056686966</v>
      </c>
    </row>
    <row r="19" spans="1:8" x14ac:dyDescent="0.25">
      <c r="A19" s="39" t="s">
        <v>8</v>
      </c>
      <c r="B19" s="31" t="s">
        <v>3</v>
      </c>
      <c r="C19" s="80">
        <v>1986.7947992970001</v>
      </c>
      <c r="D19" s="80">
        <v>1779.098816145</v>
      </c>
      <c r="E19" s="80">
        <v>1623.719048249925</v>
      </c>
      <c r="F19" s="22" t="s">
        <v>239</v>
      </c>
      <c r="G19" s="37">
        <v>-18.274446418701345</v>
      </c>
      <c r="H19" s="33">
        <v>-8.7336221285198832</v>
      </c>
    </row>
    <row r="20" spans="1:8" x14ac:dyDescent="0.25">
      <c r="A20" s="34"/>
      <c r="B20" s="25" t="s">
        <v>240</v>
      </c>
      <c r="C20" s="82">
        <v>560.28907401900005</v>
      </c>
      <c r="D20" s="82">
        <v>490.686782053</v>
      </c>
      <c r="E20" s="82">
        <v>451.13826828200001</v>
      </c>
      <c r="F20" s="27"/>
      <c r="G20" s="28">
        <v>-19.481159065632355</v>
      </c>
      <c r="H20" s="29">
        <v>-8.059828635597583</v>
      </c>
    </row>
    <row r="21" spans="1:8" x14ac:dyDescent="0.25">
      <c r="A21" s="39" t="s">
        <v>9</v>
      </c>
      <c r="B21" s="31" t="s">
        <v>3</v>
      </c>
      <c r="C21" s="80">
        <v>507.423043302</v>
      </c>
      <c r="D21" s="80">
        <v>531.97624857400001</v>
      </c>
      <c r="E21" s="80">
        <v>496.22160554723376</v>
      </c>
      <c r="F21" s="22" t="s">
        <v>239</v>
      </c>
      <c r="G21" s="37">
        <v>-2.2075145980509916</v>
      </c>
      <c r="H21" s="33">
        <v>-6.7210976284390682</v>
      </c>
    </row>
    <row r="22" spans="1:8" x14ac:dyDescent="0.25">
      <c r="A22" s="34"/>
      <c r="B22" s="25" t="s">
        <v>240</v>
      </c>
      <c r="C22" s="82">
        <v>153.419094763</v>
      </c>
      <c r="D22" s="82">
        <v>143.17242980200001</v>
      </c>
      <c r="E22" s="82">
        <v>138.62619982000001</v>
      </c>
      <c r="F22" s="27"/>
      <c r="G22" s="28">
        <v>-9.6421471954660376</v>
      </c>
      <c r="H22" s="29">
        <v>-3.1753529560734535</v>
      </c>
    </row>
    <row r="23" spans="1:8" x14ac:dyDescent="0.25">
      <c r="A23" s="39" t="s">
        <v>193</v>
      </c>
      <c r="B23" s="31" t="s">
        <v>3</v>
      </c>
      <c r="C23" s="80">
        <v>831.72795936499995</v>
      </c>
      <c r="D23" s="80">
        <v>991.88485422999997</v>
      </c>
      <c r="E23" s="80">
        <v>912.90895923529763</v>
      </c>
      <c r="F23" s="22" t="s">
        <v>239</v>
      </c>
      <c r="G23" s="23">
        <v>9.7605231321401078</v>
      </c>
      <c r="H23" s="24">
        <v>-7.9622039451354851</v>
      </c>
    </row>
    <row r="24" spans="1:8" x14ac:dyDescent="0.25">
      <c r="A24" s="34"/>
      <c r="B24" s="25" t="s">
        <v>240</v>
      </c>
      <c r="C24" s="82">
        <v>245.09358086500001</v>
      </c>
      <c r="D24" s="82">
        <v>275.140341089</v>
      </c>
      <c r="E24" s="82">
        <v>244.31042890399999</v>
      </c>
      <c r="F24" s="27"/>
      <c r="G24" s="38">
        <v>-0.31953181239428829</v>
      </c>
      <c r="H24" s="24">
        <v>-11.205158815670515</v>
      </c>
    </row>
    <row r="25" spans="1:8" x14ac:dyDescent="0.25">
      <c r="A25" s="39" t="s">
        <v>194</v>
      </c>
      <c r="B25" s="31" t="s">
        <v>3</v>
      </c>
      <c r="C25" s="80">
        <v>330.10029545899999</v>
      </c>
      <c r="D25" s="80">
        <v>415.125420281</v>
      </c>
      <c r="E25" s="80">
        <v>617.9175596779429</v>
      </c>
      <c r="F25" s="22" t="s">
        <v>239</v>
      </c>
      <c r="G25" s="37">
        <v>87.190853258321653</v>
      </c>
      <c r="H25" s="33">
        <v>48.850812185790033</v>
      </c>
    </row>
    <row r="26" spans="1:8" x14ac:dyDescent="0.25">
      <c r="A26" s="34"/>
      <c r="B26" s="25" t="s">
        <v>240</v>
      </c>
      <c r="C26" s="82">
        <v>94.593060199999996</v>
      </c>
      <c r="D26" s="82">
        <v>123.495325025</v>
      </c>
      <c r="E26" s="82">
        <v>172.87738500200001</v>
      </c>
      <c r="F26" s="27"/>
      <c r="G26" s="38">
        <v>82.759057204071723</v>
      </c>
      <c r="H26" s="24">
        <v>39.98698733494831</v>
      </c>
    </row>
    <row r="27" spans="1:8" x14ac:dyDescent="0.25">
      <c r="A27" s="39" t="s">
        <v>195</v>
      </c>
      <c r="B27" s="31" t="s">
        <v>3</v>
      </c>
      <c r="C27" s="80">
        <v>889.62084010800004</v>
      </c>
      <c r="D27" s="80">
        <v>982.35582708200002</v>
      </c>
      <c r="E27" s="80">
        <v>894.78689420965247</v>
      </c>
      <c r="F27" s="22" t="s">
        <v>239</v>
      </c>
      <c r="G27" s="37">
        <v>0.58070290945806846</v>
      </c>
      <c r="H27" s="33">
        <v>-8.9141765598788396</v>
      </c>
    </row>
    <row r="28" spans="1:8" x14ac:dyDescent="0.25">
      <c r="A28" s="34"/>
      <c r="B28" s="25" t="s">
        <v>240</v>
      </c>
      <c r="C28" s="82">
        <v>197.038084911</v>
      </c>
      <c r="D28" s="82">
        <v>265.20879792300002</v>
      </c>
      <c r="E28" s="82">
        <v>235.30161855099999</v>
      </c>
      <c r="F28" s="27"/>
      <c r="G28" s="38">
        <v>19.419359286446181</v>
      </c>
      <c r="H28" s="24">
        <v>-11.276842852205533</v>
      </c>
    </row>
    <row r="29" spans="1:8" x14ac:dyDescent="0.25">
      <c r="A29" s="30" t="s">
        <v>10</v>
      </c>
      <c r="B29" s="31" t="s">
        <v>3</v>
      </c>
      <c r="C29" s="80">
        <v>2043.508105676</v>
      </c>
      <c r="D29" s="80">
        <v>2078.891997967</v>
      </c>
      <c r="E29" s="80">
        <v>1990.7503118337524</v>
      </c>
      <c r="F29" s="22" t="s">
        <v>239</v>
      </c>
      <c r="G29" s="37">
        <v>-2.5817266736407305</v>
      </c>
      <c r="H29" s="33">
        <v>-4.2398395981822716</v>
      </c>
    </row>
    <row r="30" spans="1:8" x14ac:dyDescent="0.25">
      <c r="A30" s="30"/>
      <c r="B30" s="25" t="s">
        <v>240</v>
      </c>
      <c r="C30" s="82">
        <v>601.816010076</v>
      </c>
      <c r="D30" s="82">
        <v>582.64189188099999</v>
      </c>
      <c r="E30" s="82">
        <v>567.07605057900003</v>
      </c>
      <c r="F30" s="27"/>
      <c r="G30" s="28">
        <v>-5.7725216536882868</v>
      </c>
      <c r="H30" s="29">
        <v>-2.6715966563521931</v>
      </c>
    </row>
    <row r="31" spans="1:8" x14ac:dyDescent="0.25">
      <c r="A31" s="39" t="s">
        <v>11</v>
      </c>
      <c r="B31" s="31" t="s">
        <v>3</v>
      </c>
      <c r="C31" s="80">
        <v>453.98179332199999</v>
      </c>
      <c r="D31" s="80">
        <v>468.76565664700001</v>
      </c>
      <c r="E31" s="80">
        <v>424.16589360975229</v>
      </c>
      <c r="F31" s="22" t="s">
        <v>239</v>
      </c>
      <c r="G31" s="23">
        <v>-6.5676421721828575</v>
      </c>
      <c r="H31" s="24">
        <v>-9.5142983289906766</v>
      </c>
    </row>
    <row r="32" spans="1:8" x14ac:dyDescent="0.25">
      <c r="A32" s="34"/>
      <c r="B32" s="25" t="s">
        <v>240</v>
      </c>
      <c r="C32" s="82">
        <v>61.955985124999998</v>
      </c>
      <c r="D32" s="82">
        <v>55.113869166999997</v>
      </c>
      <c r="E32" s="82">
        <v>52.283765475999999</v>
      </c>
      <c r="F32" s="27"/>
      <c r="G32" s="38">
        <v>-15.611437102461849</v>
      </c>
      <c r="H32" s="24">
        <v>-5.1350118105925873</v>
      </c>
    </row>
    <row r="33" spans="1:8" x14ac:dyDescent="0.25">
      <c r="A33" s="30" t="s">
        <v>12</v>
      </c>
      <c r="B33" s="31" t="s">
        <v>3</v>
      </c>
      <c r="C33" s="80">
        <v>1026.4393155570001</v>
      </c>
      <c r="D33" s="80">
        <v>963.64843128899997</v>
      </c>
      <c r="E33" s="80">
        <v>870.85879771221585</v>
      </c>
      <c r="F33" s="22" t="s">
        <v>239</v>
      </c>
      <c r="G33" s="37">
        <v>-15.157303065730488</v>
      </c>
      <c r="H33" s="33">
        <v>-9.6289923341302313</v>
      </c>
    </row>
    <row r="34" spans="1:8" x14ac:dyDescent="0.25">
      <c r="A34" s="30"/>
      <c r="B34" s="25" t="s">
        <v>240</v>
      </c>
      <c r="C34" s="82">
        <v>348.15230697099997</v>
      </c>
      <c r="D34" s="82">
        <v>234.47679721399999</v>
      </c>
      <c r="E34" s="82">
        <v>233.93808828600001</v>
      </c>
      <c r="F34" s="27"/>
      <c r="G34" s="28">
        <v>-32.80581986622127</v>
      </c>
      <c r="H34" s="29">
        <v>-0.22974935447804512</v>
      </c>
    </row>
    <row r="35" spans="1:8" x14ac:dyDescent="0.25">
      <c r="A35" s="39" t="s">
        <v>13</v>
      </c>
      <c r="B35" s="31" t="s">
        <v>3</v>
      </c>
      <c r="C35" s="80">
        <v>144.28091435900001</v>
      </c>
      <c r="D35" s="80">
        <v>211.045543735</v>
      </c>
      <c r="E35" s="80">
        <v>402.8563639787028</v>
      </c>
      <c r="F35" s="22" t="s">
        <v>239</v>
      </c>
      <c r="G35" s="23">
        <v>179.21666962569628</v>
      </c>
      <c r="H35" s="24">
        <v>90.885984536376014</v>
      </c>
    </row>
    <row r="36" spans="1:8" x14ac:dyDescent="0.25">
      <c r="A36" s="34"/>
      <c r="B36" s="25" t="s">
        <v>240</v>
      </c>
      <c r="C36" s="82">
        <v>42.667496825000001</v>
      </c>
      <c r="D36" s="82">
        <v>21.170413621000002</v>
      </c>
      <c r="E36" s="82">
        <v>51.826988589999999</v>
      </c>
      <c r="F36" s="27"/>
      <c r="G36" s="28">
        <v>21.46714114157551</v>
      </c>
      <c r="H36" s="29">
        <v>144.80857822536919</v>
      </c>
    </row>
    <row r="37" spans="1:8" x14ac:dyDescent="0.25">
      <c r="A37" s="30" t="s">
        <v>14</v>
      </c>
      <c r="B37" s="31" t="s">
        <v>3</v>
      </c>
      <c r="C37" s="85">
        <v>749.46103067699994</v>
      </c>
      <c r="D37" s="85">
        <v>973.92633625099995</v>
      </c>
      <c r="E37" s="83">
        <v>973.35629390349379</v>
      </c>
      <c r="F37" s="22" t="s">
        <v>239</v>
      </c>
      <c r="G37" s="23">
        <v>29.874170111853005</v>
      </c>
      <c r="H37" s="24">
        <v>-5.8530335025182012E-2</v>
      </c>
    </row>
    <row r="38" spans="1:8" ht="13.8" thickBot="1" x14ac:dyDescent="0.3">
      <c r="A38" s="41"/>
      <c r="B38" s="42" t="s">
        <v>240</v>
      </c>
      <c r="C38" s="86">
        <v>175.865524873</v>
      </c>
      <c r="D38" s="86">
        <v>172.92883466200001</v>
      </c>
      <c r="E38" s="86">
        <v>188.08266129499998</v>
      </c>
      <c r="F38" s="44"/>
      <c r="G38" s="45">
        <v>6.9468626274663592</v>
      </c>
      <c r="H38" s="46">
        <v>8.7630421280632902</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H61" s="187">
        <v>10</v>
      </c>
    </row>
    <row r="62" spans="1:8" ht="12.75" customHeight="1" x14ac:dyDescent="0.25">
      <c r="A62" s="54" t="s">
        <v>243</v>
      </c>
      <c r="H62" s="188"/>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x14ac:dyDescent="0.25">
      <c r="A7" s="192" t="s">
        <v>26</v>
      </c>
      <c r="B7" s="19" t="s">
        <v>3</v>
      </c>
      <c r="C7" s="20">
        <v>816557.142204843</v>
      </c>
      <c r="D7" s="20">
        <v>848267.68337105005</v>
      </c>
      <c r="E7" s="21">
        <v>904162.23001657357</v>
      </c>
      <c r="F7" s="22" t="s">
        <v>239</v>
      </c>
      <c r="G7" s="23">
        <v>10.72859243814608</v>
      </c>
      <c r="H7" s="24">
        <v>6.589258053943098</v>
      </c>
    </row>
    <row r="8" spans="1:8" x14ac:dyDescent="0.25">
      <c r="A8" s="193"/>
      <c r="B8" s="25" t="s">
        <v>240</v>
      </c>
      <c r="C8" s="26">
        <v>217297.58170732201</v>
      </c>
      <c r="D8" s="26">
        <v>227029.146089327</v>
      </c>
      <c r="E8" s="26">
        <v>241527.55538116599</v>
      </c>
      <c r="F8" s="27"/>
      <c r="G8" s="28">
        <v>11.1505951807965</v>
      </c>
      <c r="H8" s="29">
        <v>6.386144484785433</v>
      </c>
    </row>
    <row r="9" spans="1:8" x14ac:dyDescent="0.25">
      <c r="A9" s="30" t="s">
        <v>28</v>
      </c>
      <c r="B9" s="31" t="s">
        <v>3</v>
      </c>
      <c r="C9" s="20">
        <v>748186.313763874</v>
      </c>
      <c r="D9" s="20">
        <v>779419.45431275503</v>
      </c>
      <c r="E9" s="21">
        <v>825077.67396068457</v>
      </c>
      <c r="F9" s="22" t="s">
        <v>239</v>
      </c>
      <c r="G9" s="32">
        <v>10.277033779192777</v>
      </c>
      <c r="H9" s="33">
        <v>5.8579779341263958</v>
      </c>
    </row>
    <row r="10" spans="1:8" x14ac:dyDescent="0.25">
      <c r="A10" s="34"/>
      <c r="B10" s="25" t="s">
        <v>240</v>
      </c>
      <c r="C10" s="26">
        <v>201196.77375494101</v>
      </c>
      <c r="D10" s="26">
        <v>210737.71687146201</v>
      </c>
      <c r="E10" s="26">
        <v>222678.274304933</v>
      </c>
      <c r="F10" s="27"/>
      <c r="G10" s="35">
        <v>10.676861337824732</v>
      </c>
      <c r="H10" s="29">
        <v>5.6660751624039136</v>
      </c>
    </row>
    <row r="11" spans="1:8" x14ac:dyDescent="0.25">
      <c r="A11" s="30" t="s">
        <v>29</v>
      </c>
      <c r="B11" s="31" t="s">
        <v>3</v>
      </c>
      <c r="C11" s="20">
        <v>34519.914220484003</v>
      </c>
      <c r="D11" s="20">
        <v>34984.614529147999</v>
      </c>
      <c r="E11" s="21">
        <v>38677.448466407637</v>
      </c>
      <c r="F11" s="22" t="s">
        <v>239</v>
      </c>
      <c r="G11" s="37">
        <v>12.043871891942786</v>
      </c>
      <c r="H11" s="33">
        <v>10.55559418607541</v>
      </c>
    </row>
    <row r="12" spans="1:8" x14ac:dyDescent="0.25">
      <c r="A12" s="34"/>
      <c r="B12" s="25" t="s">
        <v>240</v>
      </c>
      <c r="C12" s="26">
        <v>9558.1644761900006</v>
      </c>
      <c r="D12" s="26">
        <v>9604.7146089329999</v>
      </c>
      <c r="E12" s="26">
        <v>10648.640538117001</v>
      </c>
      <c r="F12" s="27"/>
      <c r="G12" s="28">
        <v>11.408843870007118</v>
      </c>
      <c r="H12" s="29">
        <v>10.868890661395426</v>
      </c>
    </row>
    <row r="13" spans="1:8" x14ac:dyDescent="0.25">
      <c r="A13" s="30" t="s">
        <v>27</v>
      </c>
      <c r="B13" s="31" t="s">
        <v>3</v>
      </c>
      <c r="C13" s="20">
        <v>9364.5742661450004</v>
      </c>
      <c r="D13" s="20">
        <v>9150.1843587439998</v>
      </c>
      <c r="E13" s="21">
        <v>7513.0449849091792</v>
      </c>
      <c r="F13" s="22" t="s">
        <v>239</v>
      </c>
      <c r="G13" s="23">
        <v>-19.77163327039338</v>
      </c>
      <c r="H13" s="24">
        <v>-17.891873099478644</v>
      </c>
    </row>
    <row r="14" spans="1:8" x14ac:dyDescent="0.25">
      <c r="A14" s="34"/>
      <c r="B14" s="25" t="s">
        <v>240</v>
      </c>
      <c r="C14" s="26">
        <v>835</v>
      </c>
      <c r="D14" s="26">
        <v>1035.21438268</v>
      </c>
      <c r="E14" s="26">
        <v>780.09216143499998</v>
      </c>
      <c r="F14" s="27"/>
      <c r="G14" s="38">
        <v>-6.5757890497006031</v>
      </c>
      <c r="H14" s="24">
        <v>-24.644385309304766</v>
      </c>
    </row>
    <row r="15" spans="1:8" x14ac:dyDescent="0.25">
      <c r="A15" s="30" t="s">
        <v>30</v>
      </c>
      <c r="B15" s="31" t="s">
        <v>3</v>
      </c>
      <c r="C15" s="20">
        <v>12045.765688194</v>
      </c>
      <c r="D15" s="20">
        <v>11925.245811659001</v>
      </c>
      <c r="E15" s="21">
        <v>16801.84445264094</v>
      </c>
      <c r="F15" s="22" t="s">
        <v>239</v>
      </c>
      <c r="G15" s="37">
        <v>39.483407593660502</v>
      </c>
      <c r="H15" s="33">
        <v>40.893066004679071</v>
      </c>
    </row>
    <row r="16" spans="1:8" x14ac:dyDescent="0.25">
      <c r="A16" s="34"/>
      <c r="B16" s="25" t="s">
        <v>240</v>
      </c>
      <c r="C16" s="26">
        <v>3347.4238095239998</v>
      </c>
      <c r="D16" s="26">
        <v>3126.285843573</v>
      </c>
      <c r="E16" s="26">
        <v>4489.4562152469998</v>
      </c>
      <c r="F16" s="27"/>
      <c r="G16" s="28">
        <v>34.116755771220852</v>
      </c>
      <c r="H16" s="29">
        <v>43.603510359630008</v>
      </c>
    </row>
    <row r="17" spans="1:9" x14ac:dyDescent="0.25">
      <c r="A17" s="30" t="s">
        <v>31</v>
      </c>
      <c r="B17" s="31" t="s">
        <v>3</v>
      </c>
      <c r="C17" s="20">
        <v>12440.574266145</v>
      </c>
      <c r="D17" s="20">
        <v>12788.184358744</v>
      </c>
      <c r="E17" s="21">
        <v>15045.622544919379</v>
      </c>
      <c r="F17" s="22" t="s">
        <v>239</v>
      </c>
      <c r="G17" s="37">
        <v>20.939935914884529</v>
      </c>
      <c r="H17" s="33">
        <v>17.652530827269814</v>
      </c>
    </row>
    <row r="18" spans="1:9" ht="13.8" thickBot="1" x14ac:dyDescent="0.3">
      <c r="A18" s="56"/>
      <c r="B18" s="42" t="s">
        <v>240</v>
      </c>
      <c r="C18" s="43">
        <v>2360.2196666670002</v>
      </c>
      <c r="D18" s="43">
        <v>2525.2143826800002</v>
      </c>
      <c r="E18" s="43">
        <v>2931.092161435</v>
      </c>
      <c r="F18" s="44"/>
      <c r="G18" s="57">
        <v>24.187261161761313</v>
      </c>
      <c r="H18" s="46">
        <v>16.073002812705468</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32</v>
      </c>
      <c r="B32" s="5"/>
      <c r="C32" s="5"/>
      <c r="D32" s="5"/>
      <c r="E32" s="5"/>
      <c r="F32" s="5"/>
      <c r="G32" s="5"/>
      <c r="H32" s="6"/>
    </row>
    <row r="33" spans="1:9" x14ac:dyDescent="0.25">
      <c r="A33" s="7"/>
      <c r="B33" s="8"/>
      <c r="C33" s="196" t="s">
        <v>16</v>
      </c>
      <c r="D33" s="190"/>
      <c r="E33" s="190"/>
      <c r="F33" s="197"/>
      <c r="G33" s="190" t="s">
        <v>1</v>
      </c>
      <c r="H33" s="191"/>
    </row>
    <row r="34" spans="1:9" x14ac:dyDescent="0.25">
      <c r="A34" s="12"/>
      <c r="B34" s="13"/>
      <c r="C34" s="14" t="s">
        <v>234</v>
      </c>
      <c r="D34" s="15" t="s">
        <v>235</v>
      </c>
      <c r="E34" s="15" t="s">
        <v>236</v>
      </c>
      <c r="F34" s="16"/>
      <c r="G34" s="17" t="s">
        <v>237</v>
      </c>
      <c r="H34" s="18" t="s">
        <v>238</v>
      </c>
    </row>
    <row r="35" spans="1:9" ht="12.75" customHeight="1" x14ac:dyDescent="0.25">
      <c r="A35" s="192" t="s">
        <v>26</v>
      </c>
      <c r="B35" s="19" t="s">
        <v>3</v>
      </c>
      <c r="C35" s="80">
        <v>12755.754436417999</v>
      </c>
      <c r="D35" s="80">
        <v>13878.920128694999</v>
      </c>
      <c r="E35" s="83">
        <v>13834.500271054107</v>
      </c>
      <c r="F35" s="22" t="s">
        <v>239</v>
      </c>
      <c r="G35" s="23">
        <v>8.4569347898095373</v>
      </c>
      <c r="H35" s="24">
        <v>-0.32005269306978334</v>
      </c>
    </row>
    <row r="36" spans="1:9" ht="12.75" customHeight="1" x14ac:dyDescent="0.25">
      <c r="A36" s="193"/>
      <c r="B36" s="25" t="s">
        <v>240</v>
      </c>
      <c r="C36" s="82">
        <v>3670.2527195309999</v>
      </c>
      <c r="D36" s="82">
        <v>4160.8412318170003</v>
      </c>
      <c r="E36" s="82">
        <v>4090.3641573989999</v>
      </c>
      <c r="F36" s="27"/>
      <c r="G36" s="28">
        <v>11.446389934742257</v>
      </c>
      <c r="H36" s="29">
        <v>-1.693817920258013</v>
      </c>
    </row>
    <row r="37" spans="1:9" x14ac:dyDescent="0.25">
      <c r="A37" s="30" t="s">
        <v>28</v>
      </c>
      <c r="B37" s="31" t="s">
        <v>3</v>
      </c>
      <c r="C37" s="80">
        <v>10754.520929132999</v>
      </c>
      <c r="D37" s="80">
        <v>11593.81259068</v>
      </c>
      <c r="E37" s="83">
        <v>11499.49338702985</v>
      </c>
      <c r="F37" s="22" t="s">
        <v>239</v>
      </c>
      <c r="G37" s="32">
        <v>6.927063165396703</v>
      </c>
      <c r="H37" s="33">
        <v>-0.8135305182177035</v>
      </c>
    </row>
    <row r="38" spans="1:9" x14ac:dyDescent="0.25">
      <c r="A38" s="34"/>
      <c r="B38" s="25" t="s">
        <v>240</v>
      </c>
      <c r="C38" s="82">
        <v>3162.379544932</v>
      </c>
      <c r="D38" s="82">
        <v>3556.206458009</v>
      </c>
      <c r="E38" s="82">
        <v>3477.285716548</v>
      </c>
      <c r="F38" s="27"/>
      <c r="G38" s="35">
        <v>9.9578866844324665</v>
      </c>
      <c r="H38" s="29">
        <v>-2.219239585577526</v>
      </c>
    </row>
    <row r="39" spans="1:9" x14ac:dyDescent="0.25">
      <c r="A39" s="30" t="s">
        <v>29</v>
      </c>
      <c r="B39" s="31" t="s">
        <v>3</v>
      </c>
      <c r="C39" s="80">
        <v>892.27423895000004</v>
      </c>
      <c r="D39" s="80">
        <v>1063.2701054940001</v>
      </c>
      <c r="E39" s="83">
        <v>1078.7725689625163</v>
      </c>
      <c r="F39" s="22" t="s">
        <v>239</v>
      </c>
      <c r="G39" s="37">
        <v>20.901458528263859</v>
      </c>
      <c r="H39" s="33">
        <v>1.4579986203330435</v>
      </c>
    </row>
    <row r="40" spans="1:9" x14ac:dyDescent="0.25">
      <c r="A40" s="34"/>
      <c r="B40" s="25" t="s">
        <v>240</v>
      </c>
      <c r="C40" s="82">
        <v>268.72379840000002</v>
      </c>
      <c r="D40" s="82">
        <v>312.08901140500001</v>
      </c>
      <c r="E40" s="82">
        <v>319.34286925100002</v>
      </c>
      <c r="F40" s="27"/>
      <c r="G40" s="28">
        <v>18.836839592320985</v>
      </c>
      <c r="H40" s="29">
        <v>2.3242913338549442</v>
      </c>
    </row>
    <row r="41" spans="1:9" x14ac:dyDescent="0.25">
      <c r="A41" s="30" t="s">
        <v>27</v>
      </c>
      <c r="B41" s="31" t="s">
        <v>3</v>
      </c>
      <c r="C41" s="80">
        <v>244.73397585800001</v>
      </c>
      <c r="D41" s="80">
        <v>269.44769335199999</v>
      </c>
      <c r="E41" s="83">
        <v>233.82883523247895</v>
      </c>
      <c r="F41" s="22" t="s">
        <v>239</v>
      </c>
      <c r="G41" s="23">
        <v>-4.4559160971782887</v>
      </c>
      <c r="H41" s="24">
        <v>-13.219210629125485</v>
      </c>
    </row>
    <row r="42" spans="1:9" x14ac:dyDescent="0.25">
      <c r="A42" s="34"/>
      <c r="B42" s="25" t="s">
        <v>240</v>
      </c>
      <c r="C42" s="82">
        <v>28.667529971</v>
      </c>
      <c r="D42" s="82">
        <v>43.316076998</v>
      </c>
      <c r="E42" s="82">
        <v>33.439188584</v>
      </c>
      <c r="F42" s="27"/>
      <c r="G42" s="38">
        <v>16.644819479833089</v>
      </c>
      <c r="H42" s="24">
        <v>-22.80189966061802</v>
      </c>
    </row>
    <row r="43" spans="1:9" x14ac:dyDescent="0.25">
      <c r="A43" s="30" t="s">
        <v>30</v>
      </c>
      <c r="B43" s="31" t="s">
        <v>3</v>
      </c>
      <c r="C43" s="80">
        <v>547.12021663999997</v>
      </c>
      <c r="D43" s="80">
        <v>587.55197540400002</v>
      </c>
      <c r="E43" s="83">
        <v>646.09415622157405</v>
      </c>
      <c r="F43" s="22" t="s">
        <v>239</v>
      </c>
      <c r="G43" s="37">
        <v>18.089980331817628</v>
      </c>
      <c r="H43" s="33">
        <v>9.9637450418442484</v>
      </c>
    </row>
    <row r="44" spans="1:9" x14ac:dyDescent="0.25">
      <c r="A44" s="34"/>
      <c r="B44" s="25" t="s">
        <v>240</v>
      </c>
      <c r="C44" s="82">
        <v>151.38356806799999</v>
      </c>
      <c r="D44" s="82">
        <v>170.915598784</v>
      </c>
      <c r="E44" s="82">
        <v>184.783491344</v>
      </c>
      <c r="F44" s="27"/>
      <c r="G44" s="28">
        <v>22.063110086688596</v>
      </c>
      <c r="H44" s="29">
        <v>8.1138834949324945</v>
      </c>
    </row>
    <row r="45" spans="1:9" x14ac:dyDescent="0.25">
      <c r="A45" s="30" t="s">
        <v>31</v>
      </c>
      <c r="B45" s="31" t="s">
        <v>3</v>
      </c>
      <c r="C45" s="80">
        <v>317.10507583600003</v>
      </c>
      <c r="D45" s="80">
        <v>364.83776376499998</v>
      </c>
      <c r="E45" s="83">
        <v>369.58577792888985</v>
      </c>
      <c r="F45" s="22" t="s">
        <v>239</v>
      </c>
      <c r="G45" s="37">
        <v>16.54994072691278</v>
      </c>
      <c r="H45" s="33">
        <v>1.3014042501773986</v>
      </c>
    </row>
    <row r="46" spans="1:9" ht="13.8" thickBot="1" x14ac:dyDescent="0.3">
      <c r="A46" s="56"/>
      <c r="B46" s="42" t="s">
        <v>240</v>
      </c>
      <c r="C46" s="86">
        <v>59.09827816</v>
      </c>
      <c r="D46" s="86">
        <v>78.314086622000005</v>
      </c>
      <c r="E46" s="86">
        <v>75.512891671000006</v>
      </c>
      <c r="F46" s="44"/>
      <c r="G46" s="57">
        <v>27.775112950938819</v>
      </c>
      <c r="H46" s="46">
        <v>-3.5768724016671172</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58"/>
      <c r="B58" s="58"/>
      <c r="C58" s="64"/>
      <c r="D58" s="64"/>
      <c r="E58" s="21"/>
      <c r="F58" s="59"/>
      <c r="G58" s="38"/>
      <c r="H58" s="60"/>
      <c r="I58" s="61"/>
    </row>
    <row r="59" spans="1:9" x14ac:dyDescent="0.25">
      <c r="A59" s="65"/>
      <c r="B59" s="62"/>
      <c r="C59" s="21"/>
      <c r="D59" s="21"/>
      <c r="E59" s="21"/>
      <c r="F59" s="63"/>
      <c r="G59" s="38"/>
      <c r="H59" s="60"/>
      <c r="I59" s="61"/>
    </row>
    <row r="60" spans="1:9" x14ac:dyDescent="0.25">
      <c r="A60" s="52"/>
      <c r="B60" s="52"/>
      <c r="C60" s="52"/>
      <c r="D60" s="52"/>
      <c r="E60" s="52"/>
      <c r="F60" s="52"/>
      <c r="G60" s="52"/>
      <c r="H60" s="52"/>
    </row>
    <row r="61" spans="1:9" ht="12.75" customHeight="1" x14ac:dyDescent="0.25">
      <c r="A61" s="54" t="s">
        <v>242</v>
      </c>
      <c r="G61" s="53"/>
      <c r="H61" s="195">
        <v>11</v>
      </c>
    </row>
    <row r="62" spans="1:9" ht="12.75" customHeight="1" x14ac:dyDescent="0.25">
      <c r="A62" s="54" t="s">
        <v>243</v>
      </c>
      <c r="G62" s="53"/>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ht="12.75" customHeight="1" x14ac:dyDescent="0.25">
      <c r="A7" s="192" t="s">
        <v>26</v>
      </c>
      <c r="B7" s="19" t="s">
        <v>3</v>
      </c>
      <c r="C7" s="20">
        <v>816557.142204843</v>
      </c>
      <c r="D7" s="20">
        <v>848267.68337105005</v>
      </c>
      <c r="E7" s="21">
        <v>904162.23001657357</v>
      </c>
      <c r="F7" s="22" t="s">
        <v>239</v>
      </c>
      <c r="G7" s="23">
        <v>10.72859243814608</v>
      </c>
      <c r="H7" s="24">
        <v>6.589258053943098</v>
      </c>
    </row>
    <row r="8" spans="1:8" ht="12.75" customHeight="1" x14ac:dyDescent="0.25">
      <c r="A8" s="193"/>
      <c r="B8" s="25" t="s">
        <v>240</v>
      </c>
      <c r="C8" s="26">
        <v>217297.58170732201</v>
      </c>
      <c r="D8" s="26">
        <v>227029.146089327</v>
      </c>
      <c r="E8" s="26">
        <v>241527.55538116599</v>
      </c>
      <c r="F8" s="27"/>
      <c r="G8" s="28">
        <v>11.1505951807965</v>
      </c>
      <c r="H8" s="29">
        <v>6.386144484785433</v>
      </c>
    </row>
    <row r="9" spans="1:8" x14ac:dyDescent="0.25">
      <c r="A9" s="30" t="s">
        <v>34</v>
      </c>
      <c r="B9" s="31" t="s">
        <v>3</v>
      </c>
      <c r="C9" s="20">
        <v>11095.500766880001</v>
      </c>
      <c r="D9" s="20">
        <v>9972.7764000000006</v>
      </c>
      <c r="E9" s="21">
        <v>9684.3369232097357</v>
      </c>
      <c r="F9" s="22" t="s">
        <v>239</v>
      </c>
      <c r="G9" s="32">
        <v>-12.718342987119428</v>
      </c>
      <c r="H9" s="33">
        <v>-2.8922685641509531</v>
      </c>
    </row>
    <row r="10" spans="1:8" x14ac:dyDescent="0.25">
      <c r="A10" s="34"/>
      <c r="B10" s="25" t="s">
        <v>240</v>
      </c>
      <c r="C10" s="26">
        <v>2948.8449999999998</v>
      </c>
      <c r="D10" s="26">
        <v>2647.3225917200002</v>
      </c>
      <c r="E10" s="26">
        <v>2571.7694000000001</v>
      </c>
      <c r="F10" s="27"/>
      <c r="G10" s="35">
        <v>-12.787230254557286</v>
      </c>
      <c r="H10" s="29">
        <v>-2.8539473034494165</v>
      </c>
    </row>
    <row r="11" spans="1:8" x14ac:dyDescent="0.25">
      <c r="A11" s="30" t="s">
        <v>35</v>
      </c>
      <c r="B11" s="31" t="s">
        <v>3</v>
      </c>
      <c r="C11" s="20">
        <v>3859.4800613500001</v>
      </c>
      <c r="D11" s="20">
        <v>3488.0621120000001</v>
      </c>
      <c r="E11" s="21">
        <v>3550.6862639629935</v>
      </c>
      <c r="F11" s="22" t="s">
        <v>239</v>
      </c>
      <c r="G11" s="37">
        <v>-8.0009170271239611</v>
      </c>
      <c r="H11" s="33">
        <v>1.7953852297396793</v>
      </c>
    </row>
    <row r="12" spans="1:8" x14ac:dyDescent="0.25">
      <c r="A12" s="34"/>
      <c r="B12" s="25" t="s">
        <v>240</v>
      </c>
      <c r="C12" s="26">
        <v>988.14760000000001</v>
      </c>
      <c r="D12" s="26">
        <v>1033.3858073379999</v>
      </c>
      <c r="E12" s="26">
        <v>999.58155199999999</v>
      </c>
      <c r="F12" s="27"/>
      <c r="G12" s="28">
        <v>1.1571097273322266</v>
      </c>
      <c r="H12" s="29">
        <v>-3.2712134323849114</v>
      </c>
    </row>
    <row r="13" spans="1:8" x14ac:dyDescent="0.25">
      <c r="A13" s="30" t="s">
        <v>36</v>
      </c>
      <c r="B13" s="31" t="s">
        <v>3</v>
      </c>
      <c r="C13" s="20">
        <v>162594.069018432</v>
      </c>
      <c r="D13" s="20">
        <v>165320.38096000001</v>
      </c>
      <c r="E13" s="21">
        <v>175854.50460069548</v>
      </c>
      <c r="F13" s="22" t="s">
        <v>239</v>
      </c>
      <c r="G13" s="23">
        <v>8.1555469165116108</v>
      </c>
      <c r="H13" s="24">
        <v>6.3719449347532304</v>
      </c>
    </row>
    <row r="14" spans="1:8" x14ac:dyDescent="0.25">
      <c r="A14" s="34"/>
      <c r="B14" s="25" t="s">
        <v>240</v>
      </c>
      <c r="C14" s="26">
        <v>43393.324666667002</v>
      </c>
      <c r="D14" s="26">
        <v>42784.122614608001</v>
      </c>
      <c r="E14" s="26">
        <v>45974.62616</v>
      </c>
      <c r="F14" s="27"/>
      <c r="G14" s="38">
        <v>5.948614246918595</v>
      </c>
      <c r="H14" s="24">
        <v>7.457213915852634</v>
      </c>
    </row>
    <row r="15" spans="1:8" x14ac:dyDescent="0.25">
      <c r="A15" s="30" t="s">
        <v>18</v>
      </c>
      <c r="B15" s="31" t="s">
        <v>3</v>
      </c>
      <c r="C15" s="20">
        <v>3290.914329536</v>
      </c>
      <c r="D15" s="20">
        <v>3320.3300800000002</v>
      </c>
      <c r="E15" s="21">
        <v>2998.9529229877448</v>
      </c>
      <c r="F15" s="22" t="s">
        <v>239</v>
      </c>
      <c r="G15" s="37">
        <v>-8.8717413251356163</v>
      </c>
      <c r="H15" s="33">
        <v>-9.6790725400486508</v>
      </c>
    </row>
    <row r="16" spans="1:8" x14ac:dyDescent="0.25">
      <c r="A16" s="34"/>
      <c r="B16" s="25" t="s">
        <v>240</v>
      </c>
      <c r="C16" s="26">
        <v>910.53399999999999</v>
      </c>
      <c r="D16" s="26">
        <v>879.98986238400005</v>
      </c>
      <c r="E16" s="26">
        <v>806.12968000000001</v>
      </c>
      <c r="F16" s="27"/>
      <c r="G16" s="28">
        <v>-11.466273637228269</v>
      </c>
      <c r="H16" s="29">
        <v>-8.3932992345961566</v>
      </c>
    </row>
    <row r="17" spans="1:9" x14ac:dyDescent="0.25">
      <c r="A17" s="30" t="s">
        <v>37</v>
      </c>
      <c r="B17" s="31" t="s">
        <v>3</v>
      </c>
      <c r="C17" s="20">
        <v>3854.2200920260002</v>
      </c>
      <c r="D17" s="20">
        <v>3147.0931679999999</v>
      </c>
      <c r="E17" s="21">
        <v>2633.366470474532</v>
      </c>
      <c r="F17" s="22" t="s">
        <v>239</v>
      </c>
      <c r="G17" s="37">
        <v>-31.675762992292363</v>
      </c>
      <c r="H17" s="33">
        <v>-16.323847757324089</v>
      </c>
    </row>
    <row r="18" spans="1:9" x14ac:dyDescent="0.25">
      <c r="A18" s="34"/>
      <c r="B18" s="25" t="s">
        <v>240</v>
      </c>
      <c r="C18" s="26">
        <v>708.22140000000002</v>
      </c>
      <c r="D18" s="26">
        <v>652.07871100600005</v>
      </c>
      <c r="E18" s="26">
        <v>523.37232800000004</v>
      </c>
      <c r="F18" s="27"/>
      <c r="G18" s="28">
        <v>-26.100464063921251</v>
      </c>
      <c r="H18" s="29">
        <v>-19.737859990466049</v>
      </c>
    </row>
    <row r="19" spans="1:9" x14ac:dyDescent="0.25">
      <c r="A19" s="30" t="s">
        <v>38</v>
      </c>
      <c r="B19" s="31" t="s">
        <v>3</v>
      </c>
      <c r="C19" s="20">
        <v>5040.1334355839999</v>
      </c>
      <c r="D19" s="20">
        <v>4884.1035199999997</v>
      </c>
      <c r="E19" s="21">
        <v>4674.4160874603513</v>
      </c>
      <c r="F19" s="22" t="s">
        <v>239</v>
      </c>
      <c r="G19" s="23">
        <v>-7.2561044821082845</v>
      </c>
      <c r="H19" s="24">
        <v>-4.2932634757022612</v>
      </c>
    </row>
    <row r="20" spans="1:9" x14ac:dyDescent="0.25">
      <c r="A20" s="30"/>
      <c r="B20" s="25" t="s">
        <v>240</v>
      </c>
      <c r="C20" s="26">
        <v>939.57933333300002</v>
      </c>
      <c r="D20" s="26">
        <v>1042.3096788959999</v>
      </c>
      <c r="E20" s="26">
        <v>951.63592000000006</v>
      </c>
      <c r="F20" s="27"/>
      <c r="G20" s="38">
        <v>1.2831898530836412</v>
      </c>
      <c r="H20" s="24">
        <v>-8.6993108412885789</v>
      </c>
    </row>
    <row r="21" spans="1:9" x14ac:dyDescent="0.25">
      <c r="A21" s="39" t="s">
        <v>39</v>
      </c>
      <c r="B21" s="31" t="s">
        <v>3</v>
      </c>
      <c r="C21" s="20">
        <v>249681.80214726401</v>
      </c>
      <c r="D21" s="20">
        <v>256979.17392</v>
      </c>
      <c r="E21" s="21">
        <v>226053.03357106168</v>
      </c>
      <c r="F21" s="22" t="s">
        <v>239</v>
      </c>
      <c r="G21" s="37">
        <v>-9.4635525588949179</v>
      </c>
      <c r="H21" s="33">
        <v>-12.034492864610854</v>
      </c>
    </row>
    <row r="22" spans="1:9" x14ac:dyDescent="0.25">
      <c r="A22" s="34"/>
      <c r="B22" s="25" t="s">
        <v>240</v>
      </c>
      <c r="C22" s="26">
        <v>63481.165999999997</v>
      </c>
      <c r="D22" s="26">
        <v>73045.503256815995</v>
      </c>
      <c r="E22" s="26">
        <v>61823.354319999999</v>
      </c>
      <c r="F22" s="27"/>
      <c r="G22" s="28">
        <v>-2.6115016223866974</v>
      </c>
      <c r="H22" s="29">
        <v>-15.363230365270766</v>
      </c>
    </row>
    <row r="23" spans="1:9" x14ac:dyDescent="0.25">
      <c r="A23" s="39" t="s">
        <v>40</v>
      </c>
      <c r="B23" s="31" t="s">
        <v>3</v>
      </c>
      <c r="C23" s="20">
        <v>187068.53734760301</v>
      </c>
      <c r="D23" s="20">
        <v>182046.64367957099</v>
      </c>
      <c r="E23" s="21">
        <v>216785.50583497674</v>
      </c>
      <c r="F23" s="22" t="s">
        <v>239</v>
      </c>
      <c r="G23" s="23">
        <v>15.885604767494854</v>
      </c>
      <c r="H23" s="24">
        <v>19.082396386582829</v>
      </c>
    </row>
    <row r="24" spans="1:9" x14ac:dyDescent="0.25">
      <c r="A24" s="34"/>
      <c r="B24" s="25" t="s">
        <v>240</v>
      </c>
      <c r="C24" s="26">
        <v>50670.059081309999</v>
      </c>
      <c r="D24" s="26">
        <v>49021.631911743003</v>
      </c>
      <c r="E24" s="26">
        <v>58490.077599999997</v>
      </c>
      <c r="F24" s="27"/>
      <c r="G24" s="38">
        <v>15.433213737014299</v>
      </c>
      <c r="H24" s="24">
        <v>19.314831675338112</v>
      </c>
    </row>
    <row r="25" spans="1:9" x14ac:dyDescent="0.25">
      <c r="A25" s="30" t="s">
        <v>41</v>
      </c>
      <c r="B25" s="31" t="s">
        <v>3</v>
      </c>
      <c r="C25" s="20">
        <v>266816.75268407998</v>
      </c>
      <c r="D25" s="20">
        <v>276481.21740000002</v>
      </c>
      <c r="E25" s="21">
        <v>321535.00249777047</v>
      </c>
      <c r="F25" s="22" t="s">
        <v>239</v>
      </c>
      <c r="G25" s="37">
        <v>20.507801426726274</v>
      </c>
      <c r="H25" s="33">
        <v>16.295423436518192</v>
      </c>
    </row>
    <row r="26" spans="1:9" x14ac:dyDescent="0.25">
      <c r="A26" s="34"/>
      <c r="B26" s="25" t="s">
        <v>240</v>
      </c>
      <c r="C26" s="26">
        <v>73105.957500000004</v>
      </c>
      <c r="D26" s="26">
        <v>71199.629071019997</v>
      </c>
      <c r="E26" s="26">
        <v>84495.192899999995</v>
      </c>
      <c r="F26" s="27"/>
      <c r="G26" s="28">
        <v>15.579079721375649</v>
      </c>
      <c r="H26" s="29">
        <v>18.673641987260893</v>
      </c>
    </row>
    <row r="27" spans="1:9" x14ac:dyDescent="0.25">
      <c r="A27" s="30" t="s">
        <v>24</v>
      </c>
      <c r="B27" s="31" t="s">
        <v>3</v>
      </c>
      <c r="C27" s="20">
        <v>182927.66871167999</v>
      </c>
      <c r="D27" s="20">
        <v>160991.0704</v>
      </c>
      <c r="E27" s="21">
        <v>165150.2179244963</v>
      </c>
      <c r="F27" s="22" t="s">
        <v>239</v>
      </c>
      <c r="G27" s="23">
        <v>-9.7182951668199848</v>
      </c>
      <c r="H27" s="24">
        <v>2.5834647314055559</v>
      </c>
    </row>
    <row r="28" spans="1:9" ht="13.8" thickBot="1" x14ac:dyDescent="0.3">
      <c r="A28" s="56"/>
      <c r="B28" s="42" t="s">
        <v>240</v>
      </c>
      <c r="C28" s="43">
        <v>51847.586666666997</v>
      </c>
      <c r="D28" s="43">
        <v>41112.193577919999</v>
      </c>
      <c r="E28" s="43">
        <v>43613.718399999998</v>
      </c>
      <c r="F28" s="44"/>
      <c r="G28" s="57">
        <v>-15.88090940394838</v>
      </c>
      <c r="H28" s="46">
        <v>6.0846298977914159</v>
      </c>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33</v>
      </c>
      <c r="B32" s="5"/>
      <c r="C32" s="5"/>
      <c r="D32" s="5"/>
      <c r="E32" s="5"/>
      <c r="F32" s="5"/>
      <c r="G32" s="5"/>
      <c r="H32" s="6"/>
    </row>
    <row r="33" spans="1:8" x14ac:dyDescent="0.25">
      <c r="A33" s="7"/>
      <c r="B33" s="8"/>
      <c r="C33" s="196" t="s">
        <v>16</v>
      </c>
      <c r="D33" s="190"/>
      <c r="E33" s="190"/>
      <c r="F33" s="197"/>
      <c r="G33" s="190" t="s">
        <v>1</v>
      </c>
      <c r="H33" s="191"/>
    </row>
    <row r="34" spans="1:8" x14ac:dyDescent="0.25">
      <c r="A34" s="12"/>
      <c r="B34" s="13"/>
      <c r="C34" s="14" t="s">
        <v>234</v>
      </c>
      <c r="D34" s="15" t="s">
        <v>235</v>
      </c>
      <c r="E34" s="15" t="s">
        <v>236</v>
      </c>
      <c r="F34" s="16"/>
      <c r="G34" s="17" t="s">
        <v>237</v>
      </c>
      <c r="H34" s="18" t="s">
        <v>238</v>
      </c>
    </row>
    <row r="35" spans="1:8" ht="12.75" customHeight="1" x14ac:dyDescent="0.25">
      <c r="A35" s="192" t="s">
        <v>26</v>
      </c>
      <c r="B35" s="19" t="s">
        <v>3</v>
      </c>
      <c r="C35" s="80">
        <v>12755.754436417999</v>
      </c>
      <c r="D35" s="80">
        <v>13878.920128694999</v>
      </c>
      <c r="E35" s="83">
        <v>13834.500271054107</v>
      </c>
      <c r="F35" s="22" t="s">
        <v>239</v>
      </c>
      <c r="G35" s="23">
        <v>8.4569347898095373</v>
      </c>
      <c r="H35" s="24">
        <v>-0.32005269306978334</v>
      </c>
    </row>
    <row r="36" spans="1:8" ht="12.75" customHeight="1" x14ac:dyDescent="0.25">
      <c r="A36" s="193"/>
      <c r="B36" s="25" t="s">
        <v>240</v>
      </c>
      <c r="C36" s="82">
        <v>3670.2527195309999</v>
      </c>
      <c r="D36" s="82">
        <v>4160.8412318170003</v>
      </c>
      <c r="E36" s="82">
        <v>4090.3641573989999</v>
      </c>
      <c r="F36" s="27"/>
      <c r="G36" s="28">
        <v>11.446389934742257</v>
      </c>
      <c r="H36" s="29">
        <v>-1.693817920258013</v>
      </c>
    </row>
    <row r="37" spans="1:8" x14ac:dyDescent="0.25">
      <c r="A37" s="30" t="s">
        <v>34</v>
      </c>
      <c r="B37" s="31" t="s">
        <v>3</v>
      </c>
      <c r="C37" s="84">
        <v>1136.098904063</v>
      </c>
      <c r="D37" s="84">
        <v>1227.235793329</v>
      </c>
      <c r="E37" s="83">
        <v>916.31667923602913</v>
      </c>
      <c r="F37" s="22" t="s">
        <v>239</v>
      </c>
      <c r="G37" s="32">
        <v>-19.345342561371154</v>
      </c>
      <c r="H37" s="33">
        <v>-25.334912474282675</v>
      </c>
    </row>
    <row r="38" spans="1:8" x14ac:dyDescent="0.25">
      <c r="A38" s="34"/>
      <c r="B38" s="25" t="s">
        <v>240</v>
      </c>
      <c r="C38" s="82">
        <v>441.43360194100001</v>
      </c>
      <c r="D38" s="82">
        <v>537.39295856800004</v>
      </c>
      <c r="E38" s="82">
        <v>384.95169951499997</v>
      </c>
      <c r="F38" s="27"/>
      <c r="G38" s="35">
        <v>-12.795107163941992</v>
      </c>
      <c r="H38" s="29">
        <v>-28.36681363656362</v>
      </c>
    </row>
    <row r="39" spans="1:8" x14ac:dyDescent="0.25">
      <c r="A39" s="30" t="s">
        <v>35</v>
      </c>
      <c r="B39" s="31" t="s">
        <v>3</v>
      </c>
      <c r="C39" s="84">
        <v>42.049639632000002</v>
      </c>
      <c r="D39" s="84">
        <v>38.949811253999997</v>
      </c>
      <c r="E39" s="83">
        <v>34.913731854454944</v>
      </c>
      <c r="F39" s="22" t="s">
        <v>239</v>
      </c>
      <c r="G39" s="37">
        <v>-16.970199602173508</v>
      </c>
      <c r="H39" s="33">
        <v>-10.362256631296418</v>
      </c>
    </row>
    <row r="40" spans="1:8" x14ac:dyDescent="0.25">
      <c r="A40" s="34"/>
      <c r="B40" s="25" t="s">
        <v>240</v>
      </c>
      <c r="C40" s="82">
        <v>20.632047833000001</v>
      </c>
      <c r="D40" s="82">
        <v>22.040926324000001</v>
      </c>
      <c r="E40" s="82">
        <v>18.796454611000001</v>
      </c>
      <c r="F40" s="27"/>
      <c r="G40" s="28">
        <v>-8.8968057696340423</v>
      </c>
      <c r="H40" s="29">
        <v>-14.720214864414061</v>
      </c>
    </row>
    <row r="41" spans="1:8" x14ac:dyDescent="0.25">
      <c r="A41" s="30" t="s">
        <v>36</v>
      </c>
      <c r="B41" s="31" t="s">
        <v>3</v>
      </c>
      <c r="C41" s="84">
        <v>2640.3074502240001</v>
      </c>
      <c r="D41" s="84">
        <v>2731.971247384</v>
      </c>
      <c r="E41" s="83">
        <v>2793.4066594016012</v>
      </c>
      <c r="F41" s="22" t="s">
        <v>239</v>
      </c>
      <c r="G41" s="23">
        <v>5.7985371803807197</v>
      </c>
      <c r="H41" s="24">
        <v>2.2487576352214091</v>
      </c>
    </row>
    <row r="42" spans="1:8" x14ac:dyDescent="0.25">
      <c r="A42" s="34"/>
      <c r="B42" s="25" t="s">
        <v>240</v>
      </c>
      <c r="C42" s="82">
        <v>672.37031514099999</v>
      </c>
      <c r="D42" s="82">
        <v>760.41901358300004</v>
      </c>
      <c r="E42" s="82">
        <v>754.13900773199998</v>
      </c>
      <c r="F42" s="27"/>
      <c r="G42" s="38">
        <v>12.161258572792974</v>
      </c>
      <c r="H42" s="24">
        <v>-0.82586123424366065</v>
      </c>
    </row>
    <row r="43" spans="1:8" x14ac:dyDescent="0.25">
      <c r="A43" s="30" t="s">
        <v>18</v>
      </c>
      <c r="B43" s="31" t="s">
        <v>3</v>
      </c>
      <c r="C43" s="84">
        <v>196.17641437899999</v>
      </c>
      <c r="D43" s="84">
        <v>225.16202559000001</v>
      </c>
      <c r="E43" s="83">
        <v>239.73343196751088</v>
      </c>
      <c r="F43" s="22" t="s">
        <v>239</v>
      </c>
      <c r="G43" s="37">
        <v>22.202983843084013</v>
      </c>
      <c r="H43" s="33">
        <v>6.471520381524769</v>
      </c>
    </row>
    <row r="44" spans="1:8" x14ac:dyDescent="0.25">
      <c r="A44" s="34"/>
      <c r="B44" s="25" t="s">
        <v>240</v>
      </c>
      <c r="C44" s="82">
        <v>57.965011222000001</v>
      </c>
      <c r="D44" s="82">
        <v>62.205806019999997</v>
      </c>
      <c r="E44" s="82">
        <v>67.698013250000002</v>
      </c>
      <c r="F44" s="27"/>
      <c r="G44" s="28">
        <v>16.791167331484871</v>
      </c>
      <c r="H44" s="29">
        <v>8.8290910148068633</v>
      </c>
    </row>
    <row r="45" spans="1:8" x14ac:dyDescent="0.25">
      <c r="A45" s="30" t="s">
        <v>37</v>
      </c>
      <c r="B45" s="31" t="s">
        <v>3</v>
      </c>
      <c r="C45" s="84">
        <v>141.65397763000001</v>
      </c>
      <c r="D45" s="84">
        <v>128.70785007200001</v>
      </c>
      <c r="E45" s="83">
        <v>95.871551369316876</v>
      </c>
      <c r="F45" s="22" t="s">
        <v>239</v>
      </c>
      <c r="G45" s="37">
        <v>-32.319901655191615</v>
      </c>
      <c r="H45" s="33">
        <v>-25.512273481620824</v>
      </c>
    </row>
    <row r="46" spans="1:8" x14ac:dyDescent="0.25">
      <c r="A46" s="34"/>
      <c r="B46" s="25" t="s">
        <v>240</v>
      </c>
      <c r="C46" s="82">
        <v>29.197361222000001</v>
      </c>
      <c r="D46" s="82">
        <v>27.674372087999998</v>
      </c>
      <c r="E46" s="82">
        <v>20.321537751000001</v>
      </c>
      <c r="F46" s="27"/>
      <c r="G46" s="28">
        <v>-30.399402889573906</v>
      </c>
      <c r="H46" s="29">
        <v>-26.569109910133392</v>
      </c>
    </row>
    <row r="47" spans="1:8" x14ac:dyDescent="0.25">
      <c r="A47" s="30" t="s">
        <v>38</v>
      </c>
      <c r="B47" s="31" t="s">
        <v>3</v>
      </c>
      <c r="C47" s="84">
        <v>81.554477374000001</v>
      </c>
      <c r="D47" s="84">
        <v>88.781088354999994</v>
      </c>
      <c r="E47" s="83">
        <v>84.088934566497826</v>
      </c>
      <c r="F47" s="22" t="s">
        <v>239</v>
      </c>
      <c r="G47" s="23">
        <v>3.1076861431838694</v>
      </c>
      <c r="H47" s="24">
        <v>-5.2850825276438655</v>
      </c>
    </row>
    <row r="48" spans="1:8" x14ac:dyDescent="0.25">
      <c r="A48" s="30"/>
      <c r="B48" s="25" t="s">
        <v>240</v>
      </c>
      <c r="C48" s="82">
        <v>13.667736659999999</v>
      </c>
      <c r="D48" s="82">
        <v>18.359360754000001</v>
      </c>
      <c r="E48" s="82">
        <v>16.131228002</v>
      </c>
      <c r="F48" s="27"/>
      <c r="G48" s="38">
        <v>18.024135255763724</v>
      </c>
      <c r="H48" s="24">
        <v>-12.136221853555284</v>
      </c>
    </row>
    <row r="49" spans="1:9" x14ac:dyDescent="0.25">
      <c r="A49" s="39" t="s">
        <v>39</v>
      </c>
      <c r="B49" s="31" t="s">
        <v>3</v>
      </c>
      <c r="C49" s="84">
        <v>1471.146694841</v>
      </c>
      <c r="D49" s="84">
        <v>1584.2496189420001</v>
      </c>
      <c r="E49" s="83">
        <v>1329.2954881815256</v>
      </c>
      <c r="F49" s="22" t="s">
        <v>239</v>
      </c>
      <c r="G49" s="37">
        <v>-9.6422203956217629</v>
      </c>
      <c r="H49" s="33">
        <v>-16.093052995697676</v>
      </c>
    </row>
    <row r="50" spans="1:9" x14ac:dyDescent="0.25">
      <c r="A50" s="34"/>
      <c r="B50" s="25" t="s">
        <v>240</v>
      </c>
      <c r="C50" s="82">
        <v>347.18323804900001</v>
      </c>
      <c r="D50" s="82">
        <v>424.05520227300002</v>
      </c>
      <c r="E50" s="82">
        <v>340.57483687799999</v>
      </c>
      <c r="F50" s="27"/>
      <c r="G50" s="28">
        <v>-1.9034332441093653</v>
      </c>
      <c r="H50" s="29">
        <v>-19.686202397124859</v>
      </c>
    </row>
    <row r="51" spans="1:9" x14ac:dyDescent="0.25">
      <c r="A51" s="39" t="s">
        <v>40</v>
      </c>
      <c r="B51" s="31" t="s">
        <v>3</v>
      </c>
      <c r="C51" s="84">
        <v>679.94174092699996</v>
      </c>
      <c r="D51" s="84">
        <v>713.86243103899994</v>
      </c>
      <c r="E51" s="83">
        <v>857.40386591202719</v>
      </c>
      <c r="F51" s="22" t="s">
        <v>239</v>
      </c>
      <c r="G51" s="23">
        <v>26.099607407994085</v>
      </c>
      <c r="H51" s="24">
        <v>20.107716645643904</v>
      </c>
    </row>
    <row r="52" spans="1:9" x14ac:dyDescent="0.25">
      <c r="A52" s="34"/>
      <c r="B52" s="25" t="s">
        <v>240</v>
      </c>
      <c r="C52" s="82">
        <v>177.75670708300001</v>
      </c>
      <c r="D52" s="82">
        <v>203.02101127399999</v>
      </c>
      <c r="E52" s="82">
        <v>236.90588380299999</v>
      </c>
      <c r="F52" s="27"/>
      <c r="G52" s="38">
        <v>33.2753557886181</v>
      </c>
      <c r="H52" s="24">
        <v>16.690327920428146</v>
      </c>
    </row>
    <row r="53" spans="1:9" x14ac:dyDescent="0.25">
      <c r="A53" s="30" t="s">
        <v>41</v>
      </c>
      <c r="B53" s="31" t="s">
        <v>3</v>
      </c>
      <c r="C53" s="84">
        <v>5704.8063058059997</v>
      </c>
      <c r="D53" s="84">
        <v>6408.9540404290001</v>
      </c>
      <c r="E53" s="83">
        <v>6824.9270843990589</v>
      </c>
      <c r="F53" s="22" t="s">
        <v>239</v>
      </c>
      <c r="G53" s="37">
        <v>19.634685536177983</v>
      </c>
      <c r="H53" s="33">
        <v>6.4904981584516861</v>
      </c>
    </row>
    <row r="54" spans="1:9" x14ac:dyDescent="0.25">
      <c r="A54" s="34"/>
      <c r="B54" s="25" t="s">
        <v>240</v>
      </c>
      <c r="C54" s="82">
        <v>1729.268067252</v>
      </c>
      <c r="D54" s="82">
        <v>1914.993620557</v>
      </c>
      <c r="E54" s="82">
        <v>2049.0315945829998</v>
      </c>
      <c r="F54" s="27"/>
      <c r="G54" s="28">
        <v>18.491264216723764</v>
      </c>
      <c r="H54" s="29">
        <v>6.9993953289000217</v>
      </c>
    </row>
    <row r="55" spans="1:9" x14ac:dyDescent="0.25">
      <c r="A55" s="30" t="s">
        <v>24</v>
      </c>
      <c r="B55" s="31" t="s">
        <v>3</v>
      </c>
      <c r="C55" s="84">
        <v>662.01883154200004</v>
      </c>
      <c r="D55" s="84">
        <v>731.04622230099994</v>
      </c>
      <c r="E55" s="83">
        <v>762.17468325472885</v>
      </c>
      <c r="F55" s="22" t="s">
        <v>239</v>
      </c>
      <c r="G55" s="23">
        <v>15.128852374099665</v>
      </c>
      <c r="H55" s="24">
        <v>4.2580701471585058</v>
      </c>
    </row>
    <row r="56" spans="1:9" ht="13.8" thickBot="1" x14ac:dyDescent="0.3">
      <c r="A56" s="56"/>
      <c r="B56" s="42" t="s">
        <v>240</v>
      </c>
      <c r="C56" s="86">
        <v>180.778633125</v>
      </c>
      <c r="D56" s="86">
        <v>190.67896037599999</v>
      </c>
      <c r="E56" s="86">
        <v>201.81390127399999</v>
      </c>
      <c r="F56" s="44"/>
      <c r="G56" s="57">
        <v>11.635926096672648</v>
      </c>
      <c r="H56" s="46">
        <v>5.8396274429244812</v>
      </c>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242</v>
      </c>
      <c r="H61" s="187">
        <v>12</v>
      </c>
    </row>
    <row r="62" spans="1:9" ht="12.75" customHeight="1" x14ac:dyDescent="0.25">
      <c r="A62" s="54" t="s">
        <v>243</v>
      </c>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Normal="100" zoomScaleSheetLayoutView="3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90" t="s">
        <v>1</v>
      </c>
      <c r="H5" s="191"/>
    </row>
    <row r="6" spans="1:8" x14ac:dyDescent="0.25">
      <c r="A6" s="12"/>
      <c r="B6" s="13"/>
      <c r="C6" s="14" t="s">
        <v>234</v>
      </c>
      <c r="D6" s="15" t="s">
        <v>235</v>
      </c>
      <c r="E6" s="15" t="s">
        <v>236</v>
      </c>
      <c r="F6" s="16"/>
      <c r="G6" s="17" t="s">
        <v>237</v>
      </c>
      <c r="H6" s="18" t="s">
        <v>238</v>
      </c>
    </row>
    <row r="7" spans="1:8" x14ac:dyDescent="0.25">
      <c r="A7" s="192" t="s">
        <v>17</v>
      </c>
      <c r="B7" s="19" t="s">
        <v>3</v>
      </c>
      <c r="C7" s="20">
        <v>334517.38835614501</v>
      </c>
      <c r="D7" s="20">
        <v>312410.11965268</v>
      </c>
      <c r="E7" s="21">
        <v>340117.99201562686</v>
      </c>
      <c r="F7" s="22" t="s">
        <v>239</v>
      </c>
      <c r="G7" s="23">
        <v>1.6742339425175601</v>
      </c>
      <c r="H7" s="24">
        <v>8.8690700524524999</v>
      </c>
    </row>
    <row r="8" spans="1:8" x14ac:dyDescent="0.25">
      <c r="A8" s="193"/>
      <c r="B8" s="25" t="s">
        <v>240</v>
      </c>
      <c r="C8" s="26">
        <v>72534.917199999996</v>
      </c>
      <c r="D8" s="26">
        <v>77087.597089036004</v>
      </c>
      <c r="E8" s="26">
        <v>80234.550480475998</v>
      </c>
      <c r="F8" s="27"/>
      <c r="G8" s="28">
        <v>10.615071441035568</v>
      </c>
      <c r="H8" s="29">
        <v>4.0823083223171039</v>
      </c>
    </row>
    <row r="9" spans="1:8" x14ac:dyDescent="0.25">
      <c r="A9" s="30" t="s">
        <v>18</v>
      </c>
      <c r="B9" s="31" t="s">
        <v>3</v>
      </c>
      <c r="C9" s="20">
        <v>23536.523630186999</v>
      </c>
      <c r="D9" s="20">
        <v>22734.102206588999</v>
      </c>
      <c r="E9" s="21">
        <v>21051.510566415483</v>
      </c>
      <c r="F9" s="22" t="s">
        <v>239</v>
      </c>
      <c r="G9" s="32">
        <v>-10.558114285766223</v>
      </c>
      <c r="H9" s="33">
        <v>-7.4011791839567422</v>
      </c>
    </row>
    <row r="10" spans="1:8" x14ac:dyDescent="0.25">
      <c r="A10" s="34"/>
      <c r="B10" s="25" t="s">
        <v>240</v>
      </c>
      <c r="C10" s="26">
        <v>5359.2812000000004</v>
      </c>
      <c r="D10" s="26">
        <v>5813.1309075469999</v>
      </c>
      <c r="E10" s="26">
        <v>5170.9344565219999</v>
      </c>
      <c r="F10" s="27"/>
      <c r="G10" s="35">
        <v>-3.5144030784949365</v>
      </c>
      <c r="H10" s="29">
        <v>-11.047341978678944</v>
      </c>
    </row>
    <row r="11" spans="1:8" x14ac:dyDescent="0.25">
      <c r="A11" s="30" t="s">
        <v>19</v>
      </c>
      <c r="B11" s="31" t="s">
        <v>3</v>
      </c>
      <c r="C11" s="20">
        <v>65001.412100624002</v>
      </c>
      <c r="D11" s="20">
        <v>60163.007355296002</v>
      </c>
      <c r="E11" s="21">
        <v>78021.475300876962</v>
      </c>
      <c r="F11" s="22" t="s">
        <v>239</v>
      </c>
      <c r="G11" s="37">
        <v>20.03043130831918</v>
      </c>
      <c r="H11" s="33">
        <v>29.683469511616636</v>
      </c>
    </row>
    <row r="12" spans="1:8" x14ac:dyDescent="0.25">
      <c r="A12" s="34"/>
      <c r="B12" s="25" t="s">
        <v>240</v>
      </c>
      <c r="C12" s="26">
        <v>15382.603999999999</v>
      </c>
      <c r="D12" s="26">
        <v>15245.103025156001</v>
      </c>
      <c r="E12" s="26">
        <v>19314.781521739002</v>
      </c>
      <c r="F12" s="27"/>
      <c r="G12" s="28">
        <v>25.562495932021662</v>
      </c>
      <c r="H12" s="29">
        <v>26.694988481662676</v>
      </c>
    </row>
    <row r="13" spans="1:8" x14ac:dyDescent="0.25">
      <c r="A13" s="30" t="s">
        <v>20</v>
      </c>
      <c r="B13" s="31" t="s">
        <v>3</v>
      </c>
      <c r="C13" s="20">
        <v>31805.624809821002</v>
      </c>
      <c r="D13" s="20">
        <v>26862.717788236001</v>
      </c>
      <c r="E13" s="21">
        <v>24828.242216795148</v>
      </c>
      <c r="F13" s="22" t="s">
        <v>239</v>
      </c>
      <c r="G13" s="23">
        <v>-21.937574359084323</v>
      </c>
      <c r="H13" s="24">
        <v>-7.5736028926001353</v>
      </c>
    </row>
    <row r="14" spans="1:8" x14ac:dyDescent="0.25">
      <c r="A14" s="34"/>
      <c r="B14" s="25" t="s">
        <v>240</v>
      </c>
      <c r="C14" s="26">
        <v>5600.3828571430004</v>
      </c>
      <c r="D14" s="26">
        <v>5453.9062024550003</v>
      </c>
      <c r="E14" s="26">
        <v>4796.1816770189998</v>
      </c>
      <c r="F14" s="27"/>
      <c r="G14" s="38">
        <v>-14.359753621099017</v>
      </c>
      <c r="H14" s="24">
        <v>-12.059696317108177</v>
      </c>
    </row>
    <row r="15" spans="1:8" x14ac:dyDescent="0.25">
      <c r="A15" s="30" t="s">
        <v>21</v>
      </c>
      <c r="B15" s="31" t="s">
        <v>3</v>
      </c>
      <c r="C15" s="20">
        <v>7423.0572361980003</v>
      </c>
      <c r="D15" s="20">
        <v>4938.2510215689999</v>
      </c>
      <c r="E15" s="21">
        <v>3933.3728391035356</v>
      </c>
      <c r="F15" s="22" t="s">
        <v>239</v>
      </c>
      <c r="G15" s="37">
        <v>-47.011417075935668</v>
      </c>
      <c r="H15" s="33">
        <v>-20.34886801169921</v>
      </c>
    </row>
    <row r="16" spans="1:8" x14ac:dyDescent="0.25">
      <c r="A16" s="34"/>
      <c r="B16" s="25" t="s">
        <v>240</v>
      </c>
      <c r="C16" s="26">
        <v>1043.4449999999999</v>
      </c>
      <c r="D16" s="26">
        <v>1431.7643090490001</v>
      </c>
      <c r="E16" s="26">
        <v>842.13632246400005</v>
      </c>
      <c r="F16" s="27"/>
      <c r="G16" s="28">
        <v>-19.29269655190258</v>
      </c>
      <c r="H16" s="29">
        <v>-41.181916804214794</v>
      </c>
    </row>
    <row r="17" spans="1:8" x14ac:dyDescent="0.25">
      <c r="A17" s="30" t="s">
        <v>22</v>
      </c>
      <c r="B17" s="31" t="s">
        <v>3</v>
      </c>
      <c r="C17" s="20">
        <v>6049.0572361980003</v>
      </c>
      <c r="D17" s="20">
        <v>6123.2510215689999</v>
      </c>
      <c r="E17" s="21">
        <v>7030.4571325789375</v>
      </c>
      <c r="F17" s="22" t="s">
        <v>239</v>
      </c>
      <c r="G17" s="37">
        <v>16.224014058061286</v>
      </c>
      <c r="H17" s="33">
        <v>14.815758945931279</v>
      </c>
    </row>
    <row r="18" spans="1:8" x14ac:dyDescent="0.25">
      <c r="A18" s="34"/>
      <c r="B18" s="25" t="s">
        <v>240</v>
      </c>
      <c r="C18" s="26">
        <v>1023.4450000000001</v>
      </c>
      <c r="D18" s="26">
        <v>1283.7643090490001</v>
      </c>
      <c r="E18" s="26">
        <v>1365.1363224639999</v>
      </c>
      <c r="F18" s="27"/>
      <c r="G18" s="28">
        <v>33.386388371040937</v>
      </c>
      <c r="H18" s="29">
        <v>6.3385477257331928</v>
      </c>
    </row>
    <row r="19" spans="1:8" x14ac:dyDescent="0.25">
      <c r="A19" s="30" t="s">
        <v>190</v>
      </c>
      <c r="B19" s="31" t="s">
        <v>3</v>
      </c>
      <c r="C19" s="20">
        <v>141955.06202455299</v>
      </c>
      <c r="D19" s="20">
        <v>123601.29447059</v>
      </c>
      <c r="E19" s="21">
        <v>133957.25143013138</v>
      </c>
      <c r="F19" s="22" t="s">
        <v>239</v>
      </c>
      <c r="G19" s="23">
        <v>-5.6340439575436108</v>
      </c>
      <c r="H19" s="24">
        <v>8.3785182055722771</v>
      </c>
    </row>
    <row r="20" spans="1:8" x14ac:dyDescent="0.25">
      <c r="A20" s="30"/>
      <c r="B20" s="25" t="s">
        <v>240</v>
      </c>
      <c r="C20" s="26">
        <v>28685.957142857002</v>
      </c>
      <c r="D20" s="26">
        <v>30859.265506137999</v>
      </c>
      <c r="E20" s="26">
        <v>31010.454192547</v>
      </c>
      <c r="F20" s="27"/>
      <c r="G20" s="38">
        <v>8.1032577651633915</v>
      </c>
      <c r="H20" s="24">
        <v>0.48992963354533003</v>
      </c>
    </row>
    <row r="21" spans="1:8" x14ac:dyDescent="0.25">
      <c r="A21" s="39" t="s">
        <v>12</v>
      </c>
      <c r="B21" s="31" t="s">
        <v>3</v>
      </c>
      <c r="C21" s="20">
        <v>1743.0343417189999</v>
      </c>
      <c r="D21" s="20">
        <v>1834.7506129410001</v>
      </c>
      <c r="E21" s="21">
        <v>1650.3564938068907</v>
      </c>
      <c r="F21" s="22" t="s">
        <v>239</v>
      </c>
      <c r="G21" s="37">
        <v>-5.317040846178017</v>
      </c>
      <c r="H21" s="33">
        <v>-10.050091703664094</v>
      </c>
    </row>
    <row r="22" spans="1:8" x14ac:dyDescent="0.25">
      <c r="A22" s="34"/>
      <c r="B22" s="25" t="s">
        <v>240</v>
      </c>
      <c r="C22" s="26">
        <v>303.46699999999998</v>
      </c>
      <c r="D22" s="26">
        <v>354.25858542999998</v>
      </c>
      <c r="E22" s="26">
        <v>307.48179347799999</v>
      </c>
      <c r="F22" s="27"/>
      <c r="G22" s="28">
        <v>1.3229753080236151</v>
      </c>
      <c r="H22" s="29">
        <v>-13.204137846150488</v>
      </c>
    </row>
    <row r="23" spans="1:8" x14ac:dyDescent="0.25">
      <c r="A23" s="39" t="s">
        <v>23</v>
      </c>
      <c r="B23" s="31" t="s">
        <v>3</v>
      </c>
      <c r="C23" s="20">
        <v>12473.057236197999</v>
      </c>
      <c r="D23" s="20">
        <v>12935.251021569</v>
      </c>
      <c r="E23" s="21">
        <v>13395.341908025403</v>
      </c>
      <c r="F23" s="22" t="s">
        <v>239</v>
      </c>
      <c r="G23" s="23">
        <v>7.3942150217257421</v>
      </c>
      <c r="H23" s="24">
        <v>3.556876365902923</v>
      </c>
    </row>
    <row r="24" spans="1:8" x14ac:dyDescent="0.25">
      <c r="A24" s="34"/>
      <c r="B24" s="25" t="s">
        <v>240</v>
      </c>
      <c r="C24" s="26">
        <v>2772.4450000000002</v>
      </c>
      <c r="D24" s="26">
        <v>3406.7643090490001</v>
      </c>
      <c r="E24" s="26">
        <v>3323.1363224639999</v>
      </c>
      <c r="F24" s="27"/>
      <c r="G24" s="28">
        <v>19.863020635720446</v>
      </c>
      <c r="H24" s="29">
        <v>-2.4547629069280958</v>
      </c>
    </row>
    <row r="25" spans="1:8" x14ac:dyDescent="0.25">
      <c r="A25" s="30" t="s">
        <v>24</v>
      </c>
      <c r="B25" s="31" t="s">
        <v>3</v>
      </c>
      <c r="C25" s="20">
        <v>51892.114472396002</v>
      </c>
      <c r="D25" s="20">
        <v>59331.502043138004</v>
      </c>
      <c r="E25" s="21">
        <v>63492.022516319717</v>
      </c>
      <c r="F25" s="22" t="s">
        <v>239</v>
      </c>
      <c r="G25" s="23">
        <v>22.3538935768252</v>
      </c>
      <c r="H25" s="24">
        <v>7.0123295886841674</v>
      </c>
    </row>
    <row r="26" spans="1:8" ht="13.8" thickBot="1" x14ac:dyDescent="0.3">
      <c r="A26" s="41"/>
      <c r="B26" s="42" t="s">
        <v>240</v>
      </c>
      <c r="C26" s="43">
        <v>13767.89</v>
      </c>
      <c r="D26" s="43">
        <v>14592.528618099001</v>
      </c>
      <c r="E26" s="43">
        <v>16005.272644928</v>
      </c>
      <c r="F26" s="44"/>
      <c r="G26" s="45">
        <v>16.250730104090039</v>
      </c>
      <c r="H26" s="46">
        <v>9.6812832361129324</v>
      </c>
    </row>
    <row r="31" spans="1:8" x14ac:dyDescent="0.25">
      <c r="A31" s="47"/>
      <c r="B31" s="48"/>
      <c r="C31" s="49"/>
      <c r="D31" s="55"/>
      <c r="E31" s="49"/>
      <c r="F31" s="49"/>
      <c r="G31" s="50"/>
      <c r="H31" s="51"/>
    </row>
    <row r="32" spans="1:8" ht="16.2" thickBot="1" x14ac:dyDescent="0.35">
      <c r="A32" s="4" t="s">
        <v>25</v>
      </c>
      <c r="B32" s="5"/>
      <c r="C32" s="5"/>
      <c r="D32" s="5"/>
      <c r="E32" s="5"/>
      <c r="F32" s="5"/>
      <c r="G32" s="5"/>
      <c r="H32" s="6"/>
    </row>
    <row r="33" spans="1:8" x14ac:dyDescent="0.25">
      <c r="A33" s="7"/>
      <c r="B33" s="8"/>
      <c r="C33" s="196" t="s">
        <v>16</v>
      </c>
      <c r="D33" s="190"/>
      <c r="E33" s="190"/>
      <c r="F33" s="197"/>
      <c r="G33" s="190" t="s">
        <v>1</v>
      </c>
      <c r="H33" s="191"/>
    </row>
    <row r="34" spans="1:8" x14ac:dyDescent="0.25">
      <c r="A34" s="12"/>
      <c r="B34" s="13"/>
      <c r="C34" s="14" t="s">
        <v>234</v>
      </c>
      <c r="D34" s="15" t="s">
        <v>235</v>
      </c>
      <c r="E34" s="15" t="s">
        <v>236</v>
      </c>
      <c r="F34" s="16"/>
      <c r="G34" s="17" t="s">
        <v>237</v>
      </c>
      <c r="H34" s="18" t="s">
        <v>238</v>
      </c>
    </row>
    <row r="35" spans="1:8" x14ac:dyDescent="0.25">
      <c r="A35" s="192" t="s">
        <v>17</v>
      </c>
      <c r="B35" s="19" t="s">
        <v>3</v>
      </c>
      <c r="C35" s="80">
        <v>7461.0390863120001</v>
      </c>
      <c r="D35" s="80">
        <v>7171.7903695670002</v>
      </c>
      <c r="E35" s="83">
        <v>8250.3243493416594</v>
      </c>
      <c r="F35" s="22" t="s">
        <v>239</v>
      </c>
      <c r="G35" s="23">
        <v>10.578757916945918</v>
      </c>
      <c r="H35" s="24">
        <v>15.038559748641632</v>
      </c>
    </row>
    <row r="36" spans="1:8" x14ac:dyDescent="0.25">
      <c r="A36" s="193"/>
      <c r="B36" s="25" t="s">
        <v>240</v>
      </c>
      <c r="C36" s="82">
        <v>1916.538155279</v>
      </c>
      <c r="D36" s="82">
        <v>1899.6541603349999</v>
      </c>
      <c r="E36" s="82">
        <v>2162.8651301310001</v>
      </c>
      <c r="F36" s="27"/>
      <c r="G36" s="28">
        <v>12.852703932530957</v>
      </c>
      <c r="H36" s="29">
        <v>13.855730968924547</v>
      </c>
    </row>
    <row r="37" spans="1:8" x14ac:dyDescent="0.25">
      <c r="A37" s="30" t="s">
        <v>18</v>
      </c>
      <c r="B37" s="31" t="s">
        <v>3</v>
      </c>
      <c r="C37" s="80">
        <v>2583.8458609519998</v>
      </c>
      <c r="D37" s="80">
        <v>2543.9606140870001</v>
      </c>
      <c r="E37" s="83">
        <v>2570.7950397611048</v>
      </c>
      <c r="F37" s="22" t="s">
        <v>239</v>
      </c>
      <c r="G37" s="32">
        <v>-0.50509286904933504</v>
      </c>
      <c r="H37" s="33">
        <v>1.0548286606919532</v>
      </c>
    </row>
    <row r="38" spans="1:8" x14ac:dyDescent="0.25">
      <c r="A38" s="34"/>
      <c r="B38" s="25" t="s">
        <v>240</v>
      </c>
      <c r="C38" s="82">
        <v>753.327376931</v>
      </c>
      <c r="D38" s="82">
        <v>705.28702057299995</v>
      </c>
      <c r="E38" s="82">
        <v>724.58375333699996</v>
      </c>
      <c r="F38" s="27"/>
      <c r="G38" s="35">
        <v>-3.8155554244025325</v>
      </c>
      <c r="H38" s="29">
        <v>2.7360113260446468</v>
      </c>
    </row>
    <row r="39" spans="1:8" x14ac:dyDescent="0.25">
      <c r="A39" s="30" t="s">
        <v>19</v>
      </c>
      <c r="B39" s="31" t="s">
        <v>3</v>
      </c>
      <c r="C39" s="80">
        <v>2736.5334327549999</v>
      </c>
      <c r="D39" s="80">
        <v>2463.262500242</v>
      </c>
      <c r="E39" s="83">
        <v>3163.3028859351716</v>
      </c>
      <c r="F39" s="22" t="s">
        <v>239</v>
      </c>
      <c r="G39" s="37">
        <v>15.595258149304698</v>
      </c>
      <c r="H39" s="33">
        <v>28.419236099457407</v>
      </c>
    </row>
    <row r="40" spans="1:8" x14ac:dyDescent="0.25">
      <c r="A40" s="34"/>
      <c r="B40" s="25" t="s">
        <v>240</v>
      </c>
      <c r="C40" s="82">
        <v>619.59138167000003</v>
      </c>
      <c r="D40" s="82">
        <v>611.79422014700003</v>
      </c>
      <c r="E40" s="82">
        <v>761.06433073300002</v>
      </c>
      <c r="F40" s="27"/>
      <c r="G40" s="28">
        <v>22.833266124794122</v>
      </c>
      <c r="H40" s="29">
        <v>24.398744818173299</v>
      </c>
    </row>
    <row r="41" spans="1:8" x14ac:dyDescent="0.25">
      <c r="A41" s="30" t="s">
        <v>20</v>
      </c>
      <c r="B41" s="31" t="s">
        <v>3</v>
      </c>
      <c r="C41" s="80">
        <v>423.23251028499999</v>
      </c>
      <c r="D41" s="80">
        <v>364.95528732499997</v>
      </c>
      <c r="E41" s="83">
        <v>328.14459743203486</v>
      </c>
      <c r="F41" s="22" t="s">
        <v>239</v>
      </c>
      <c r="G41" s="23">
        <v>-22.467062558340331</v>
      </c>
      <c r="H41" s="24">
        <v>-10.086356102079009</v>
      </c>
    </row>
    <row r="42" spans="1:8" x14ac:dyDescent="0.25">
      <c r="A42" s="34"/>
      <c r="B42" s="25" t="s">
        <v>240</v>
      </c>
      <c r="C42" s="82">
        <v>88.456875873000001</v>
      </c>
      <c r="D42" s="82">
        <v>92.593239312999998</v>
      </c>
      <c r="E42" s="82">
        <v>77.712738201999997</v>
      </c>
      <c r="F42" s="27"/>
      <c r="G42" s="38">
        <v>-12.146187127867435</v>
      </c>
      <c r="H42" s="24">
        <v>-16.070828951883087</v>
      </c>
    </row>
    <row r="43" spans="1:8" x14ac:dyDescent="0.25">
      <c r="A43" s="30" t="s">
        <v>21</v>
      </c>
      <c r="B43" s="31" t="s">
        <v>3</v>
      </c>
      <c r="C43" s="80">
        <v>44.045885796999997</v>
      </c>
      <c r="D43" s="80">
        <v>41.787927756000002</v>
      </c>
      <c r="E43" s="83">
        <v>41.476233057643185</v>
      </c>
      <c r="F43" s="22" t="s">
        <v>239</v>
      </c>
      <c r="G43" s="37">
        <v>-5.8340357853169422</v>
      </c>
      <c r="H43" s="33">
        <v>-0.74589651867114526</v>
      </c>
    </row>
    <row r="44" spans="1:8" x14ac:dyDescent="0.25">
      <c r="A44" s="34"/>
      <c r="B44" s="25" t="s">
        <v>240</v>
      </c>
      <c r="C44" s="82">
        <v>8.2619335389999993</v>
      </c>
      <c r="D44" s="82">
        <v>10.124700637</v>
      </c>
      <c r="E44" s="82">
        <v>9.1587094069999999</v>
      </c>
      <c r="F44" s="27"/>
      <c r="G44" s="28">
        <v>10.854309875125722</v>
      </c>
      <c r="H44" s="29">
        <v>-9.5409362176087882</v>
      </c>
    </row>
    <row r="45" spans="1:8" x14ac:dyDescent="0.25">
      <c r="A45" s="30" t="s">
        <v>22</v>
      </c>
      <c r="B45" s="31" t="s">
        <v>3</v>
      </c>
      <c r="C45" s="80">
        <v>29.401197695</v>
      </c>
      <c r="D45" s="80">
        <v>29.436083674999999</v>
      </c>
      <c r="E45" s="83">
        <v>33.439499063906219</v>
      </c>
      <c r="F45" s="22" t="s">
        <v>239</v>
      </c>
      <c r="G45" s="37">
        <v>13.735159399962058</v>
      </c>
      <c r="H45" s="33">
        <v>13.600366927568942</v>
      </c>
    </row>
    <row r="46" spans="1:8" x14ac:dyDescent="0.25">
      <c r="A46" s="34"/>
      <c r="B46" s="25" t="s">
        <v>240</v>
      </c>
      <c r="C46" s="82">
        <v>5.5340621600000004</v>
      </c>
      <c r="D46" s="82">
        <v>6.4506968320000002</v>
      </c>
      <c r="E46" s="82">
        <v>6.9476244769999997</v>
      </c>
      <c r="F46" s="27"/>
      <c r="G46" s="28">
        <v>25.542942528133779</v>
      </c>
      <c r="H46" s="29">
        <v>7.7034723215465277</v>
      </c>
    </row>
    <row r="47" spans="1:8" x14ac:dyDescent="0.25">
      <c r="A47" s="30" t="s">
        <v>190</v>
      </c>
      <c r="B47" s="31" t="s">
        <v>3</v>
      </c>
      <c r="C47" s="80">
        <v>862.62571507600001</v>
      </c>
      <c r="D47" s="80">
        <v>820.152483082</v>
      </c>
      <c r="E47" s="83">
        <v>1162.0925549133551</v>
      </c>
      <c r="F47" s="22" t="s">
        <v>239</v>
      </c>
      <c r="G47" s="23">
        <v>34.715732977073515</v>
      </c>
      <c r="H47" s="24">
        <v>41.692255877394871</v>
      </c>
    </row>
    <row r="48" spans="1:8" x14ac:dyDescent="0.25">
      <c r="A48" s="30"/>
      <c r="B48" s="25" t="s">
        <v>240</v>
      </c>
      <c r="C48" s="82">
        <v>202.81459071899999</v>
      </c>
      <c r="D48" s="82">
        <v>233.33336036599999</v>
      </c>
      <c r="E48" s="82">
        <v>308.98088207900003</v>
      </c>
      <c r="F48" s="27"/>
      <c r="G48" s="38">
        <v>52.346476150275407</v>
      </c>
      <c r="H48" s="24">
        <v>32.420362692390626</v>
      </c>
    </row>
    <row r="49" spans="1:8" x14ac:dyDescent="0.25">
      <c r="A49" s="39" t="s">
        <v>12</v>
      </c>
      <c r="B49" s="31" t="s">
        <v>3</v>
      </c>
      <c r="C49" s="80">
        <v>19.688462147999999</v>
      </c>
      <c r="D49" s="80">
        <v>20.946257252999999</v>
      </c>
      <c r="E49" s="83">
        <v>23.972191053578694</v>
      </c>
      <c r="F49" s="22" t="s">
        <v>239</v>
      </c>
      <c r="G49" s="37">
        <v>21.75755969855598</v>
      </c>
      <c r="H49" s="33">
        <v>14.44617892366098</v>
      </c>
    </row>
    <row r="50" spans="1:8" x14ac:dyDescent="0.25">
      <c r="A50" s="34"/>
      <c r="B50" s="25" t="s">
        <v>240</v>
      </c>
      <c r="C50" s="82">
        <v>3.5076693689999998</v>
      </c>
      <c r="D50" s="82">
        <v>4.7278065050000002</v>
      </c>
      <c r="E50" s="82">
        <v>4.9687234660000001</v>
      </c>
      <c r="F50" s="27"/>
      <c r="G50" s="28">
        <v>41.653130420799357</v>
      </c>
      <c r="H50" s="29">
        <v>5.0957449452555323</v>
      </c>
    </row>
    <row r="51" spans="1:8" x14ac:dyDescent="0.25">
      <c r="A51" s="39" t="s">
        <v>23</v>
      </c>
      <c r="B51" s="31" t="s">
        <v>3</v>
      </c>
      <c r="C51" s="80">
        <v>284.09974607999999</v>
      </c>
      <c r="D51" s="80">
        <v>307.54379769000002</v>
      </c>
      <c r="E51" s="83">
        <v>323.84535968922677</v>
      </c>
      <c r="F51" s="22" t="s">
        <v>239</v>
      </c>
      <c r="G51" s="23">
        <v>13.990020814039994</v>
      </c>
      <c r="H51" s="24">
        <v>5.3005660077263315</v>
      </c>
    </row>
    <row r="52" spans="1:8" x14ac:dyDescent="0.25">
      <c r="A52" s="34"/>
      <c r="B52" s="25" t="s">
        <v>240</v>
      </c>
      <c r="C52" s="82">
        <v>62.528604678999997</v>
      </c>
      <c r="D52" s="82">
        <v>78.867311909999998</v>
      </c>
      <c r="E52" s="82">
        <v>78.714470692000006</v>
      </c>
      <c r="F52" s="27"/>
      <c r="G52" s="28">
        <v>25.885538460505543</v>
      </c>
      <c r="H52" s="29">
        <v>-0.19379539418613945</v>
      </c>
    </row>
    <row r="53" spans="1:8" x14ac:dyDescent="0.25">
      <c r="A53" s="30" t="s">
        <v>24</v>
      </c>
      <c r="B53" s="31" t="s">
        <v>3</v>
      </c>
      <c r="C53" s="80">
        <v>477.56627552399999</v>
      </c>
      <c r="D53" s="80">
        <v>579.74541845700003</v>
      </c>
      <c r="E53" s="83">
        <v>647.11444132234101</v>
      </c>
      <c r="F53" s="22" t="s">
        <v>239</v>
      </c>
      <c r="G53" s="23">
        <v>35.502541634102556</v>
      </c>
      <c r="H53" s="24">
        <v>11.620449376666841</v>
      </c>
    </row>
    <row r="54" spans="1:8" ht="13.8" thickBot="1" x14ac:dyDescent="0.3">
      <c r="A54" s="41"/>
      <c r="B54" s="42" t="s">
        <v>240</v>
      </c>
      <c r="C54" s="86">
        <v>172.51566034000001</v>
      </c>
      <c r="D54" s="86">
        <v>156.47580405400001</v>
      </c>
      <c r="E54" s="86">
        <v>190.73389773900001</v>
      </c>
      <c r="F54" s="44"/>
      <c r="G54" s="45">
        <v>10.560338327021952</v>
      </c>
      <c r="H54" s="46">
        <v>21.893540596971462</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195">
        <v>13</v>
      </c>
    </row>
    <row r="62" spans="1:8" ht="12.75" customHeight="1" x14ac:dyDescent="0.25">
      <c r="A62" s="54" t="s">
        <v>243</v>
      </c>
      <c r="G62" s="53"/>
      <c r="H62" s="188"/>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vt:i4>
      </vt:variant>
    </vt:vector>
  </HeadingPairs>
  <TitlesOfParts>
    <vt:vector size="34"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'Tab2'!Print_Area</vt:lpstr>
      <vt:lpstr>'Tab21'!Print_Area</vt:lpstr>
      <vt:lpstr>'Tab3'!Print_Area</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2018-05-30T09:56:59Z</dcterms:modified>
</cp:coreProperties>
</file>