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8" yWindow="-12" windowWidth="7356" windowHeight="5292"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 r:id="rId25"/>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I207" i="19" l="1"/>
  <c r="D207" i="19" l="1"/>
  <c r="C207" i="19"/>
  <c r="B124" i="21"/>
  <c r="I69" i="19" l="1"/>
  <c r="Q206" i="19" l="1"/>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10"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09" i="19" l="1"/>
  <c r="L208" i="19" s="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0"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10" i="19"/>
  <c r="P210" i="19"/>
  <c r="W6" i="19"/>
  <c r="B17" i="21" s="1"/>
  <c r="W32" i="19"/>
  <c r="B18" i="21" s="1"/>
  <c r="P32" i="19"/>
  <c r="B16" i="21" s="1"/>
  <c r="A6" i="19"/>
  <c r="B11" i="21" s="1"/>
  <c r="A32" i="19"/>
  <c r="B12" i="21" s="1"/>
  <c r="S210"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10" i="19"/>
  <c r="X74" i="19"/>
  <c r="X72" i="19"/>
  <c r="W89" i="19"/>
  <c r="X123" i="19"/>
  <c r="X130" i="19"/>
  <c r="Y123" i="19"/>
  <c r="E209"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09" i="19"/>
  <c r="Z77" i="19"/>
  <c r="Y101" i="19"/>
  <c r="Z75" i="19"/>
  <c r="X104" i="19"/>
  <c r="R209" i="19"/>
  <c r="R208" i="19" s="1"/>
  <c r="S209" i="19"/>
  <c r="S208" i="19" s="1"/>
  <c r="P209" i="19"/>
  <c r="P208" i="19" s="1"/>
  <c r="O209" i="19"/>
  <c r="O208" i="19" s="1"/>
  <c r="X78" i="19"/>
  <c r="Y89" i="19"/>
  <c r="M209" i="19"/>
  <c r="M208" i="19" s="1"/>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<sst xmlns="http://schemas.openxmlformats.org/spreadsheetml/2006/main" count="1540" uniqueCount="246">
  <si>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</si>
  <si>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</si>
  <si>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</si>
  <si>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</si>
  <si>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</si>
  <si>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</si>
  <si>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</si>
  <si>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</si>
  <si>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</si>
  <si>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</si>
  <si>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</si>
  <si>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</si>
  <si>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</si>
  <si>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</si>
  <si>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</si>
  <si>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</si>
  <si>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</si>
  <si>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</si>
  <si>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</si>
  <si>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</si>
  <si>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</si>
  <si>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</si>
  <si>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</si>
  <si>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</si>
  <si>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</si>
  <si>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</si>
  <si>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</si>
  <si>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</si>
  <si>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</si>
  <si>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</si>
  <si>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</si>
  <si>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</si>
  <si>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</si>
  <si>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</si>
  <si>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</si>
  <si>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</si>
  <si>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</si>
  <si>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</si>
  <si>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</si>
  <si>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</si>
  <si>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</si>
  <si>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</si>
  <si>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</si>
  <si>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</si>
  <si>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</si>
  <si>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</si>
  <si>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</si>
  <si>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</si>
  <si>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</si>
  <si>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</si>
  <si>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</si>
  <si>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</si>
  <si>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</si>
  <si>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</si>
  <si>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</si>
  <si>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</si>
  <si>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</si>
  <si>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</si>
  <si>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</si>
  <si>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</si>
  <si>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</si>
  <si>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</si>
  <si>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</si>
  <si>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</si>
  <si>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</si>
  <si>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</si>
  <si>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</si>
  <si>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</si>
  <si>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</si>
  <si>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</si>
  <si>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</si>
  <si>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</si>
  <si>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</si>
  <si>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</si>
  <si>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</si>
  <si>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</si>
  <si>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</si>
  <si>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</si>
  <si>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</si>
  <si>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</si>
  <si>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</si>
  <si>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</si>
  <si>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</si>
  <si>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</si>
  <si>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</si>
  <si>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</si>
  <si>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</si>
  <si>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</si>
  <si>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</si>
  <si>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</si>
  <si>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</si>
  <si>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</si>
  <si>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</si>
  <si>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</si>
  <si>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</si>
  <si>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</si>
  <si>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</si>
  <si>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</si>
  <si>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</si>
  <si>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</si>
  <si>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</si>
  <si>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</si>
  <si>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</si>
  <si>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</si>
  <si>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</si>
  <si>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</si>
  <si>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</si>
  <si>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</si>
  <si>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</si>
  <si>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</si>
  <si>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</si>
  <si>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</si>
  <si>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</si>
  <si>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</si>
  <si>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</si>
  <si>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</si>
  <si>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</si>
  <si>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</si>
  <si>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</si>
  <si>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</si>
  <si>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</si>
  <si>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</si>
  <si>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</si>
  <si>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</si>
  <si>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</si>
  <si>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</si>
  <si>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</si>
  <si>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</si>
  <si>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</si>
  <si>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</si>
  <si>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</si>
  <si>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</si>
  <si>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</si>
  <si>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</si>
  <si>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</si>
  <si>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</si>
  <si>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</si>
  <si>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</si>
  <si>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</si>
  <si>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</si>
  <si>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</si>
  <si>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</si>
  <si>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</si>
  <si>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</si>
  <si>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</si>
  <si>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</si>
  <si>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</si>
  <si>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</si>
  <si>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</si>
  <si>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</si>
  <si>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</si>
  <si>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</si>
  <si>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</si>
  <si>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</si>
  <si>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</si>
  <si>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</si>
  <si>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</si>
  <si>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</si>
  <si>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</si>
  <si>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</si>
  <si>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</si>
  <si>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</si>
  <si>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</si>
  <si>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</si>
  <si>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</si>
  <si>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</si>
  <si>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</si>
  <si>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</si>
  <si>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</si>
  <si>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</si>
  <si>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</si>
  <si>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</si>
  <si>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</si>
  <si>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</si>
  <si>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</si>
  <si>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</si>
  <si>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</si>
  <si>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</si>
  <si>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</si>
  <si>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</si>
  <si>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</si>
  <si>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</si>
  <si>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</si>
  <si>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</si>
  <si>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</si>
  <si>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</si>
  <si>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</si>
  <si>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</si>
  <si>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</si>
  <si>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</si>
  <si>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</si>
  <si>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</si>
  <si>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</si>
  <si>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</si>
  <si>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</si>
  <si>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</si>
  <si>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</si>
  <si>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</si>
  <si>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</si>
  <si>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</si>
  <si>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</si>
  <si>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</si>
  <si>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</si>
  <si>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</si>
  <si>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</si>
  <si>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</si>
  <si>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</si>
  <si>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</si>
  <si>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</si>
  <si>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</si>
  <si>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</si>
  <si>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</si>
  <si>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</si>
  <si>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</si>
  <si>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</si>
  <si>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</si>
  <si>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</si>
  <si>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</si>
  <si>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</si>
  <si>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</si>
  <si>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</si>
  <si>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</si>
  <si>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</si>
  <si>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</si>
  <si>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</si>
  <si>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</si>
  <si>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</si>
  <si>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</si>
  <si>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</si>
  <si>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</si>
  <si>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</si>
  <si>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</si>
  <si>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</si>
  <si>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</si>
  <si>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</si>
  <si>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(2016)</t>
  </si>
  <si>
    <t>2015</t>
  </si>
  <si>
    <t>2016</t>
  </si>
  <si>
    <t>2017</t>
  </si>
  <si>
    <t>15-17</t>
  </si>
  <si>
    <t>16-17</t>
  </si>
  <si>
    <t>*</t>
  </si>
  <si>
    <t>Hittil i år</t>
  </si>
  <si>
    <t>Finans Norge / Skadestatistikk</t>
  </si>
  <si>
    <t>Skadestatistikk for landbasert forsikring 1. kvartal 2017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</si>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</sst>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'Tab2'!$B$71:$B$207</c:f>
              <c:numCache>
                <c:formatCode>General</c:formatCode>
                <c:ptCount val="13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'Tab2'!$C$71:$C$207</c:f>
              <c:numCache>
                <c:formatCode>General</c:formatCode>
                <c:ptCount val="137"/>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'Tab2'!$B$71:$B$207</c:f>
              <c:numCache>
                <c:formatCode>General</c:formatCode>
                <c:ptCount val="13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'Tab2'!$D$71:$D$207</c:f>
              <c:numCache>
                <c:formatCode>General</c:formatCode>
                <c:ptCount val="137"/>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'Tab2'!$K$103:$K$207</c:f>
              <c:numCache>
                <c:formatCode>General</c:formatCode>
                <c:ptCount val="10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'Tab2'!$T$103:$T$207</c:f>
              <c:numCache>
                <c:formatCode>#\ ##0.0</c:formatCode>
                <c:ptCount val="105"/>
                <c:pt idx="0">
                  <c:v>236.93005847953219</c:v>
                </c:pt>
                <c:pt idx="1">
                  <c:v>294.78337182448041</c:v>
                </c:pt>
                <c:pt idx="2">
                  <c:v>342.60415704387998</c:v>
                </c:pt>
                <c:pt idx="3">
                  <c:v>306.8499427262314</c:v>
                </c:pt>
                <c:pt idx="4">
                  <c:v>298.70171428571427</c:v>
                </c:pt>
                <c:pt idx="5">
                  <c:v>272.93002257336349</c:v>
                </c:pt>
                <c:pt idx="6">
                  <c:v>357.67395715896282</c:v>
                </c:pt>
                <c:pt idx="7">
                  <c:v>177.39216125419932</c:v>
                </c:pt>
                <c:pt idx="8">
                  <c:v>282.988864142539</c:v>
                </c:pt>
                <c:pt idx="9">
                  <c:v>304.90925110132167</c:v>
                </c:pt>
                <c:pt idx="10">
                  <c:v>346.65695364238411</c:v>
                </c:pt>
                <c:pt idx="11">
                  <c:v>261.75384615384615</c:v>
                </c:pt>
                <c:pt idx="12">
                  <c:v>257.29846153846154</c:v>
                </c:pt>
                <c:pt idx="13">
                  <c:v>309.81199563794985</c:v>
                </c:pt>
                <c:pt idx="14">
                  <c:v>345.57046688382212</c:v>
                </c:pt>
                <c:pt idx="15">
                  <c:v>335.26047516198707</c:v>
                </c:pt>
                <c:pt idx="16">
                  <c:v>283.86381156316918</c:v>
                </c:pt>
                <c:pt idx="17">
                  <c:v>328.37747077577052</c:v>
                </c:pt>
                <c:pt idx="18">
                  <c:v>344.84250797024436</c:v>
                </c:pt>
                <c:pt idx="19">
                  <c:v>315.77420718816097</c:v>
                </c:pt>
                <c:pt idx="20">
                  <c:v>305.27898089171981</c:v>
                </c:pt>
                <c:pt idx="21">
                  <c:v>335.12597266035755</c:v>
                </c:pt>
                <c:pt idx="22">
                  <c:v>353.58492146596859</c:v>
                </c:pt>
                <c:pt idx="23">
                  <c:v>282.68328141225356</c:v>
                </c:pt>
                <c:pt idx="24">
                  <c:v>279.48036998972253</c:v>
                </c:pt>
                <c:pt idx="25">
                  <c:v>332.87697031729778</c:v>
                </c:pt>
                <c:pt idx="26">
                  <c:v>294.63909928352109</c:v>
                </c:pt>
                <c:pt idx="27">
                  <c:v>272.38292682926817</c:v>
                </c:pt>
                <c:pt idx="28">
                  <c:v>270.35166163141997</c:v>
                </c:pt>
                <c:pt idx="29">
                  <c:v>296.57131394182551</c:v>
                </c:pt>
                <c:pt idx="30">
                  <c:v>304.1090180360722</c:v>
                </c:pt>
                <c:pt idx="31">
                  <c:v>295.92691161866929</c:v>
                </c:pt>
                <c:pt idx="32">
                  <c:v>232.47968441814598</c:v>
                </c:pt>
                <c:pt idx="33">
                  <c:v>282.09080234833658</c:v>
                </c:pt>
                <c:pt idx="34">
                  <c:v>324.19823008849568</c:v>
                </c:pt>
                <c:pt idx="35">
                  <c:v>268.89429951690812</c:v>
                </c:pt>
                <c:pt idx="36">
                  <c:v>274.09560229445509</c:v>
                </c:pt>
                <c:pt idx="37">
                  <c:v>254.1921979067555</c:v>
                </c:pt>
                <c:pt idx="38">
                  <c:v>266.6355175688509</c:v>
                </c:pt>
                <c:pt idx="39">
                  <c:v>291.498127340824</c:v>
                </c:pt>
                <c:pt idx="40">
                  <c:v>219.20369003690035</c:v>
                </c:pt>
                <c:pt idx="41">
                  <c:v>251.41824817518247</c:v>
                </c:pt>
                <c:pt idx="42">
                  <c:v>212.31082331174838</c:v>
                </c:pt>
                <c:pt idx="43">
                  <c:v>344.34958601655933</c:v>
                </c:pt>
                <c:pt idx="44">
                  <c:v>262.17676120768527</c:v>
                </c:pt>
                <c:pt idx="45">
                  <c:v>307.37090909090909</c:v>
                </c:pt>
                <c:pt idx="46">
                  <c:v>243.75547445255478</c:v>
                </c:pt>
                <c:pt idx="47">
                  <c:v>253.07387387387405</c:v>
                </c:pt>
                <c:pt idx="48">
                  <c:v>231.22513089005238</c:v>
                </c:pt>
                <c:pt idx="49">
                  <c:v>262.00676758682101</c:v>
                </c:pt>
                <c:pt idx="50">
                  <c:v>244.30956210902593</c:v>
                </c:pt>
                <c:pt idx="51">
                  <c:v>284.07033747779769</c:v>
                </c:pt>
                <c:pt idx="52">
                  <c:v>230.05968028419181</c:v>
                </c:pt>
                <c:pt idx="53">
                  <c:v>291.64303350970022</c:v>
                </c:pt>
                <c:pt idx="54">
                  <c:v>206.0516814159291</c:v>
                </c:pt>
                <c:pt idx="55">
                  <c:v>206.91157894736855</c:v>
                </c:pt>
                <c:pt idx="56">
                  <c:v>203.38223394898858</c:v>
                </c:pt>
                <c:pt idx="57">
                  <c:v>191.68402777777789</c:v>
                </c:pt>
                <c:pt idx="58">
                  <c:v>192.47958297132922</c:v>
                </c:pt>
                <c:pt idx="59">
                  <c:v>177.25517241379319</c:v>
                </c:pt>
                <c:pt idx="60">
                  <c:v>187.02298456260721</c:v>
                </c:pt>
                <c:pt idx="61">
                  <c:v>216.27888040712469</c:v>
                </c:pt>
                <c:pt idx="62">
                  <c:v>206.27519181585683</c:v>
                </c:pt>
                <c:pt idx="63">
                  <c:v>175.34184873949576</c:v>
                </c:pt>
                <c:pt idx="64">
                  <c:v>206.29378723404258</c:v>
                </c:pt>
                <c:pt idx="65">
                  <c:v>197.06508875739644</c:v>
                </c:pt>
                <c:pt idx="66">
                  <c:v>187.94499151103562</c:v>
                </c:pt>
                <c:pt idx="67">
                  <c:v>171.1708609271524</c:v>
                </c:pt>
                <c:pt idx="68">
                  <c:v>190.17621000820344</c:v>
                </c:pt>
                <c:pt idx="69">
                  <c:v>223.6091803278689</c:v>
                </c:pt>
                <c:pt idx="70">
                  <c:v>219.14086108854588</c:v>
                </c:pt>
                <c:pt idx="71">
                  <c:v>313.0559743384124</c:v>
                </c:pt>
                <c:pt idx="72">
                  <c:v>246.97088000000002</c:v>
                </c:pt>
                <c:pt idx="73">
                  <c:v>271.05361972951476</c:v>
                </c:pt>
                <c:pt idx="74">
                  <c:v>267.66060606060603</c:v>
                </c:pt>
                <c:pt idx="75">
                  <c:v>316.13522906793065</c:v>
                </c:pt>
                <c:pt idx="76">
                  <c:v>273.51111111111118</c:v>
                </c:pt>
                <c:pt idx="77">
                  <c:v>226.46764934057413</c:v>
                </c:pt>
                <c:pt idx="78">
                  <c:v>227.39718309859148</c:v>
                </c:pt>
                <c:pt idx="79">
                  <c:v>230.10852713178295</c:v>
                </c:pt>
                <c:pt idx="80">
                  <c:v>174.04915514592938</c:v>
                </c:pt>
                <c:pt idx="81">
                  <c:v>218.63694656488545</c:v>
                </c:pt>
                <c:pt idx="82">
                  <c:v>187.2105100463678</c:v>
                </c:pt>
                <c:pt idx="83">
                  <c:v>200.94850460419948</c:v>
                </c:pt>
                <c:pt idx="84">
                  <c:v>193.21803402477872</c:v>
                </c:pt>
                <c:pt idx="85">
                  <c:v>202.53028057592974</c:v>
                </c:pt>
                <c:pt idx="86">
                  <c:v>211.66261883125446</c:v>
                </c:pt>
                <c:pt idx="87">
                  <c:v>208.8820350681292</c:v>
                </c:pt>
                <c:pt idx="88">
                  <c:v>182.73955867251556</c:v>
                </c:pt>
                <c:pt idx="89">
                  <c:v>189.9406372188547</c:v>
                </c:pt>
                <c:pt idx="90">
                  <c:v>186.03673566392874</c:v>
                </c:pt>
                <c:pt idx="91">
                  <c:v>192.74599988250509</c:v>
                </c:pt>
                <c:pt idx="92">
                  <c:v>176.10861191735435</c:v>
                </c:pt>
                <c:pt idx="93">
                  <c:v>177.23544198804618</c:v>
                </c:pt>
                <c:pt idx="94">
                  <c:v>187.11102815009937</c:v>
                </c:pt>
                <c:pt idx="95">
                  <c:v>184.19842799316481</c:v>
                </c:pt>
                <c:pt idx="96">
                  <c:v>162.55444685707343</c:v>
                </c:pt>
                <c:pt idx="97">
                  <c:v>175.14241229061494</c:v>
                </c:pt>
                <c:pt idx="98">
                  <c:v>135.95157290456265</c:v>
                </c:pt>
                <c:pt idx="99">
                  <c:v>162.02723909337985</c:v>
                </c:pt>
                <c:pt idx="100">
                  <c:v>130.48535587294188</c:v>
                </c:pt>
                <c:pt idx="101">
                  <c:v>153.14353088582675</c:v>
                </c:pt>
                <c:pt idx="102">
                  <c:v>148.63863372130487</c:v>
                </c:pt>
                <c:pt idx="103">
                  <c:v>145.94961003691347</c:v>
                </c:pt>
                <c:pt idx="104">
                  <c:v>139.58647711550847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'Tab2'!$R$103:$R$207</c:f>
              <c:numCache>
                <c:formatCode>#,##0</c:formatCode>
                <c:ptCount val="105"/>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46.033732841999999</c:v>
                </c:pt>
                <c:pt idx="1">
                  <c:v>424.05520227300002</c:v>
                </c:pt>
                <c:pt idx="2">
                  <c:v>62.205806019999997</c:v>
                </c:pt>
                <c:pt idx="3">
                  <c:v>559.43388489200004</c:v>
                </c:pt>
                <c:pt idx="4" formatCode="0.000">
                  <c:v>3069.1126057900001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1813.2523659799999</c:v>
                </c:pt>
                <c:pt idx="1">
                  <c:v>1355.8104302940001</c:v>
                </c:pt>
                <c:pt idx="2">
                  <c:v>593.13974705299995</c:v>
                </c:pt>
                <c:pt idx="3">
                  <c:v>562.93635801599999</c:v>
                </c:pt>
                <c:pt idx="4">
                  <c:v>174.30084543000001</c:v>
                </c:pt>
                <c:pt idx="5">
                  <c:v>576.20711148800001</c:v>
                </c:pt>
                <c:pt idx="6">
                  <c:v>105.770330946</c:v>
                </c:pt>
                <c:pt idx="7">
                  <c:v>595.91938321700002</c:v>
                </c:pt>
                <c:pt idx="8">
                  <c:v>56.686241963999997</c:v>
                </c:pt>
                <c:pt idx="9">
                  <c:v>221.93711625400002</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1916.538155279</c:v>
                </c:pt>
                <c:pt idx="1">
                  <c:v>1467.4023715779999</c:v>
                </c:pt>
                <c:pt idx="2">
                  <c:v>531.14983787400001</c:v>
                </c:pt>
                <c:pt idx="3">
                  <c:v>560.28907401900005</c:v>
                </c:pt>
                <c:pt idx="4">
                  <c:v>153.419094763</c:v>
                </c:pt>
                <c:pt idx="5">
                  <c:v>601.816010076</c:v>
                </c:pt>
                <c:pt idx="6">
                  <c:v>61.955985124999998</c:v>
                </c:pt>
                <c:pt idx="7">
                  <c:v>348.15230697099997</c:v>
                </c:pt>
                <c:pt idx="8">
                  <c:v>42.667496825000001</c:v>
                </c:pt>
                <c:pt idx="9">
                  <c:v>175.865524873</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2017</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1899.6541603349999</c:v>
                </c:pt>
                <c:pt idx="1">
                  <c:v>1451.330581295</c:v>
                </c:pt>
                <c:pt idx="2">
                  <c:v>519.04290963000005</c:v>
                </c:pt>
                <c:pt idx="3">
                  <c:v>490.686782053</c:v>
                </c:pt>
                <c:pt idx="4">
                  <c:v>143.17242980200001</c:v>
                </c:pt>
                <c:pt idx="5">
                  <c:v>582.64189188099999</c:v>
                </c:pt>
                <c:pt idx="6">
                  <c:v>55.113869166999997</c:v>
                </c:pt>
                <c:pt idx="7">
                  <c:v>234.47679721399999</c:v>
                </c:pt>
                <c:pt idx="8">
                  <c:v>21.170413621000002</c:v>
                </c:pt>
                <c:pt idx="9">
                  <c:v>172.92883466200001</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9848</c:v>
                </c:pt>
                <c:pt idx="1">
                  <c:v>19630</c:v>
                </c:pt>
                <c:pt idx="2">
                  <c:v>7135</c:v>
                </c:pt>
                <c:pt idx="3" formatCode="_ * #\ ##0_ ;_ * \-#\ ##0_ ;_ * &quot;-&quot;??_ ;_ @_ ">
                  <c:v>48068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6682.5362000000005</c:v>
                </c:pt>
                <c:pt idx="1">
                  <c:v>20668.165818181998</c:v>
                </c:pt>
                <c:pt idx="2">
                  <c:v>6340.7358571430004</c:v>
                </c:pt>
                <c:pt idx="3" formatCode="_ * #\ ##0_ ;_ * \-#\ ##0_ ;_ * &quot;-&quot;??_ ;_ @_ ">
                  <c:v>49716.318042856998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2017</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7124.2571060979999</c:v>
                </c:pt>
                <c:pt idx="1">
                  <c:v>20188.970584052</c:v>
                </c:pt>
                <c:pt idx="2">
                  <c:v>6121.3819215860003</c:v>
                </c:pt>
                <c:pt idx="3" formatCode="_ * #\ ##0_ ;_ * \-#\ ##0_ ;_ * &quot;-&quot;??_ ;_ @_ ">
                  <c:v>54035.703105712004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1279.8360091270001</c:v>
                </c:pt>
                <c:pt idx="1">
                  <c:v>957.60520650299998</c:v>
                </c:pt>
                <c:pt idx="2">
                  <c:v>155.36971992400001</c:v>
                </c:pt>
                <c:pt idx="3">
                  <c:v>776.25186071999997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1267.176908724</c:v>
                </c:pt>
                <c:pt idx="1">
                  <c:v>1021.6300324660001</c:v>
                </c:pt>
                <c:pt idx="2">
                  <c:v>128.592957756</c:v>
                </c:pt>
                <c:pt idx="3">
                  <c:v>966.54062791099977</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2017</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1296.4468783369998</c:v>
                </c:pt>
                <c:pt idx="1">
                  <c:v>1029.1484993670001</c:v>
                </c:pt>
                <c:pt idx="2">
                  <c:v>141.149656131</c:v>
                </c:pt>
                <c:pt idx="3">
                  <c:v>884.23970779499996</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85093</c:v>
                </c:pt>
                <c:pt idx="1">
                  <c:v>29310</c:v>
                </c:pt>
                <c:pt idx="2">
                  <c:v>27189</c:v>
                </c:pt>
                <c:pt idx="3">
                  <c:v>12417</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2016</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84640</c:v>
                </c:pt>
                <c:pt idx="1">
                  <c:v>27740.369333333001</c:v>
                </c:pt>
                <c:pt idx="2">
                  <c:v>26862</c:v>
                </c:pt>
                <c:pt idx="3">
                  <c:v>10872.838718182</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2017</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83111</c:v>
                </c:pt>
                <c:pt idx="1">
                  <c:v>28116.800986039001</c:v>
                </c:pt>
                <c:pt idx="2">
                  <c:v>36252.135017269997</c:v>
                </c:pt>
                <c:pt idx="3">
                  <c:v>10382.715628411999</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2137</c:v>
                </c:pt>
                <c:pt idx="1">
                  <c:v>3048</c:v>
                </c:pt>
                <c:pt idx="2">
                  <c:v>2628</c:v>
                </c:pt>
                <c:pt idx="3">
                  <c:v>4262</c:v>
                </c:pt>
                <c:pt idx="4">
                  <c:v>6525</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2016</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1281.4563000000001</c:v>
                </c:pt>
                <c:pt idx="1">
                  <c:v>3075.12</c:v>
                </c:pt>
                <c:pt idx="2">
                  <c:v>2645</c:v>
                </c:pt>
                <c:pt idx="3">
                  <c:v>3580.6615999999999</c:v>
                </c:pt>
                <c:pt idx="4">
                  <c:v>6986</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2017</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1164.462275312</c:v>
                </c:pt>
                <c:pt idx="1">
                  <c:v>2548.8293733400001</c:v>
                </c:pt>
                <c:pt idx="2">
                  <c:v>2788.1823510200002</c:v>
                </c:pt>
                <c:pt idx="3">
                  <c:v>3415.9517354159998</c:v>
                </c:pt>
                <c:pt idx="4">
                  <c:v>7548.885939883</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'Tab2'!$K$71:$K$207</c:f>
              <c:numCache>
                <c:formatCode>General</c:formatCode>
                <c:ptCount val="13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'Tab2'!$N$71:$N$207</c:f>
              <c:numCache>
                <c:formatCode>#\ ##0.0</c:formatCode>
                <c:ptCount val="137"/>
                <c:pt idx="0">
                  <c:v>217.73828996282532</c:v>
                </c:pt>
                <c:pt idx="1">
                  <c:v>182.38976234003661</c:v>
                </c:pt>
                <c:pt idx="2">
                  <c:v>166.7949367088608</c:v>
                </c:pt>
                <c:pt idx="3">
                  <c:v>204.31743772241992</c:v>
                </c:pt>
                <c:pt idx="4">
                  <c:v>219.09528795811522</c:v>
                </c:pt>
                <c:pt idx="5">
                  <c:v>207.24810996563573</c:v>
                </c:pt>
                <c:pt idx="6">
                  <c:v>205.48279386712096</c:v>
                </c:pt>
                <c:pt idx="7">
                  <c:v>229.83355704697985</c:v>
                </c:pt>
                <c:pt idx="8">
                  <c:v>248.3655629139073</c:v>
                </c:pt>
                <c:pt idx="9">
                  <c:v>271.47056910569108</c:v>
                </c:pt>
                <c:pt idx="10">
                  <c:v>240.55483870967745</c:v>
                </c:pt>
                <c:pt idx="11">
                  <c:v>272.82158730158733</c:v>
                </c:pt>
                <c:pt idx="12">
                  <c:v>252.94750000000002</c:v>
                </c:pt>
                <c:pt idx="13">
                  <c:v>270.66461538461539</c:v>
                </c:pt>
                <c:pt idx="14">
                  <c:v>217.84835820895523</c:v>
                </c:pt>
                <c:pt idx="15">
                  <c:v>254.93255474452556</c:v>
                </c:pt>
                <c:pt idx="16">
                  <c:v>278.50893617021279</c:v>
                </c:pt>
                <c:pt idx="17">
                  <c:v>274.83687150837994</c:v>
                </c:pt>
                <c:pt idx="18">
                  <c:v>224.9106500691563</c:v>
                </c:pt>
                <c:pt idx="19">
                  <c:v>264.61413043478262</c:v>
                </c:pt>
                <c:pt idx="20">
                  <c:v>251.85957446808516</c:v>
                </c:pt>
                <c:pt idx="21">
                  <c:v>179.5368970013038</c:v>
                </c:pt>
                <c:pt idx="22">
                  <c:v>279.63324675324674</c:v>
                </c:pt>
                <c:pt idx="23">
                  <c:v>370.43585147247131</c:v>
                </c:pt>
                <c:pt idx="24">
                  <c:v>261.70443599493029</c:v>
                </c:pt>
                <c:pt idx="25">
                  <c:v>211.51980074719805</c:v>
                </c:pt>
                <c:pt idx="26">
                  <c:v>186.12009925558314</c:v>
                </c:pt>
                <c:pt idx="27">
                  <c:v>234.81081081081081</c:v>
                </c:pt>
                <c:pt idx="28">
                  <c:v>251.42065613608753</c:v>
                </c:pt>
                <c:pt idx="29">
                  <c:v>202.2685851318945</c:v>
                </c:pt>
                <c:pt idx="30">
                  <c:v>175.42078853046598</c:v>
                </c:pt>
                <c:pt idx="31">
                  <c:v>204.18331374853116</c:v>
                </c:pt>
                <c:pt idx="32">
                  <c:v>220.33309941520471</c:v>
                </c:pt>
                <c:pt idx="33">
                  <c:v>211.84942263279439</c:v>
                </c:pt>
                <c:pt idx="34">
                  <c:v>221.71454965357972</c:v>
                </c:pt>
                <c:pt idx="35">
                  <c:v>229.22520045819024</c:v>
                </c:pt>
                <c:pt idx="36">
                  <c:v>214.13851428571431</c:v>
                </c:pt>
                <c:pt idx="37">
                  <c:v>184.51376975169305</c:v>
                </c:pt>
                <c:pt idx="38">
                  <c:v>213.2004509582863</c:v>
                </c:pt>
                <c:pt idx="39">
                  <c:v>175.93281075028005</c:v>
                </c:pt>
                <c:pt idx="40">
                  <c:v>220.74743875278395</c:v>
                </c:pt>
                <c:pt idx="41">
                  <c:v>183.71101321585908</c:v>
                </c:pt>
                <c:pt idx="42">
                  <c:v>212.24547461368655</c:v>
                </c:pt>
                <c:pt idx="43">
                  <c:v>251.09274725274719</c:v>
                </c:pt>
                <c:pt idx="44">
                  <c:v>300.73846153846159</c:v>
                </c:pt>
                <c:pt idx="45">
                  <c:v>262.91384950926937</c:v>
                </c:pt>
                <c:pt idx="46">
                  <c:v>267.11748099891423</c:v>
                </c:pt>
                <c:pt idx="47">
                  <c:v>220.1710583153349</c:v>
                </c:pt>
                <c:pt idx="48">
                  <c:v>265.25995717344756</c:v>
                </c:pt>
                <c:pt idx="49">
                  <c:v>228.20233793836354</c:v>
                </c:pt>
                <c:pt idx="50">
                  <c:v>277.28969181721567</c:v>
                </c:pt>
                <c:pt idx="51">
                  <c:v>263.27272727272737</c:v>
                </c:pt>
                <c:pt idx="52">
                  <c:v>577.35541401273883</c:v>
                </c:pt>
                <c:pt idx="53">
                  <c:v>357.50830704521564</c:v>
                </c:pt>
                <c:pt idx="54">
                  <c:v>363.89528795811538</c:v>
                </c:pt>
                <c:pt idx="55">
                  <c:v>350.94828660436156</c:v>
                </c:pt>
                <c:pt idx="56">
                  <c:v>379.93257965056529</c:v>
                </c:pt>
                <c:pt idx="57">
                  <c:v>416.9113613101332</c:v>
                </c:pt>
                <c:pt idx="58">
                  <c:v>441.51402251791194</c:v>
                </c:pt>
                <c:pt idx="59">
                  <c:v>393.93252032520331</c:v>
                </c:pt>
                <c:pt idx="60">
                  <c:v>415.58912386706947</c:v>
                </c:pt>
                <c:pt idx="61">
                  <c:v>368.17251755265801</c:v>
                </c:pt>
                <c:pt idx="62">
                  <c:v>374.18757515030063</c:v>
                </c:pt>
                <c:pt idx="63">
                  <c:v>430.08619662363463</c:v>
                </c:pt>
                <c:pt idx="64">
                  <c:v>469.10059171597641</c:v>
                </c:pt>
                <c:pt idx="65">
                  <c:v>471.37925636007827</c:v>
                </c:pt>
                <c:pt idx="66">
                  <c:v>634.30088495575217</c:v>
                </c:pt>
                <c:pt idx="67">
                  <c:v>574.44328502415419</c:v>
                </c:pt>
                <c:pt idx="68">
                  <c:v>478.83671128107079</c:v>
                </c:pt>
                <c:pt idx="69">
                  <c:v>347.74043767840158</c:v>
                </c:pt>
                <c:pt idx="70">
                  <c:v>431.09971509971513</c:v>
                </c:pt>
                <c:pt idx="71">
                  <c:v>657.29438202247195</c:v>
                </c:pt>
                <c:pt idx="72">
                  <c:v>902.06125461254612</c:v>
                </c:pt>
                <c:pt idx="73">
                  <c:v>597.16788321167894</c:v>
                </c:pt>
                <c:pt idx="74">
                  <c:v>536.33598519889006</c:v>
                </c:pt>
                <c:pt idx="75">
                  <c:v>678.57516099356008</c:v>
                </c:pt>
                <c:pt idx="76">
                  <c:v>618.01646843549872</c:v>
                </c:pt>
                <c:pt idx="77">
                  <c:v>537.73454545454558</c:v>
                </c:pt>
                <c:pt idx="78">
                  <c:v>664.54744525547449</c:v>
                </c:pt>
                <c:pt idx="79">
                  <c:v>605.55099099099107</c:v>
                </c:pt>
                <c:pt idx="80">
                  <c:v>791.97766143106458</c:v>
                </c:pt>
                <c:pt idx="81">
                  <c:v>523.62671415850423</c:v>
                </c:pt>
                <c:pt idx="82">
                  <c:v>557.07238605898124</c:v>
                </c:pt>
                <c:pt idx="83">
                  <c:v>606.84831261101237</c:v>
                </c:pt>
                <c:pt idx="84">
                  <c:v>665.74564831261102</c:v>
                </c:pt>
                <c:pt idx="85">
                  <c:v>440.14603174603172</c:v>
                </c:pt>
                <c:pt idx="86">
                  <c:v>581.89097345132734</c:v>
                </c:pt>
                <c:pt idx="87">
                  <c:v>543.889122807018</c:v>
                </c:pt>
                <c:pt idx="88">
                  <c:v>532.33421284080919</c:v>
                </c:pt>
                <c:pt idx="89">
                  <c:v>406.24444444444453</c:v>
                </c:pt>
                <c:pt idx="90">
                  <c:v>563.97775847089486</c:v>
                </c:pt>
                <c:pt idx="91">
                  <c:v>597.67448275862068</c:v>
                </c:pt>
                <c:pt idx="92">
                  <c:v>726.48370497427118</c:v>
                </c:pt>
                <c:pt idx="93">
                  <c:v>532.77557251908388</c:v>
                </c:pt>
                <c:pt idx="94">
                  <c:v>613.02369991474848</c:v>
                </c:pt>
                <c:pt idx="95">
                  <c:v>639.55361344537835</c:v>
                </c:pt>
                <c:pt idx="96">
                  <c:v>800.52834042553195</c:v>
                </c:pt>
                <c:pt idx="97">
                  <c:v>629.3842772612004</c:v>
                </c:pt>
                <c:pt idx="98">
                  <c:v>804.14397283531457</c:v>
                </c:pt>
                <c:pt idx="99">
                  <c:v>679.88874172185399</c:v>
                </c:pt>
                <c:pt idx="100">
                  <c:v>703.09368334700571</c:v>
                </c:pt>
                <c:pt idx="101">
                  <c:v>650.88786885245906</c:v>
                </c:pt>
                <c:pt idx="102">
                  <c:v>850.09715678310363</c:v>
                </c:pt>
                <c:pt idx="103">
                  <c:v>816.43047313552552</c:v>
                </c:pt>
                <c:pt idx="104">
                  <c:v>856.75263999999993</c:v>
                </c:pt>
                <c:pt idx="105">
                  <c:v>695.54685759745439</c:v>
                </c:pt>
                <c:pt idx="106">
                  <c:v>918.79872408293443</c:v>
                </c:pt>
                <c:pt idx="107">
                  <c:v>868.45687203791499</c:v>
                </c:pt>
                <c:pt idx="108">
                  <c:v>1905.0427086087475</c:v>
                </c:pt>
                <c:pt idx="109">
                  <c:v>971.66640175726889</c:v>
                </c:pt>
                <c:pt idx="110">
                  <c:v>976.34081407813926</c:v>
                </c:pt>
                <c:pt idx="111">
                  <c:v>998.83820017812968</c:v>
                </c:pt>
                <c:pt idx="112">
                  <c:v>1180.4435776834252</c:v>
                </c:pt>
                <c:pt idx="113">
                  <c:v>858.39107764534435</c:v>
                </c:pt>
                <c:pt idx="114">
                  <c:v>1023.4995508999925</c:v>
                </c:pt>
                <c:pt idx="115">
                  <c:v>862.56882588621966</c:v>
                </c:pt>
                <c:pt idx="116">
                  <c:v>955.60811421484948</c:v>
                </c:pt>
                <c:pt idx="117">
                  <c:v>698.6369375712743</c:v>
                </c:pt>
                <c:pt idx="118">
                  <c:v>963.22482821987148</c:v>
                </c:pt>
                <c:pt idx="119">
                  <c:v>906.96739075245534</c:v>
                </c:pt>
                <c:pt idx="120">
                  <c:v>1113.850824100705</c:v>
                </c:pt>
                <c:pt idx="121">
                  <c:v>1090.6702155951366</c:v>
                </c:pt>
                <c:pt idx="122">
                  <c:v>793.62191698596166</c:v>
                </c:pt>
                <c:pt idx="123">
                  <c:v>958.6026536729463</c:v>
                </c:pt>
                <c:pt idx="124">
                  <c:v>945.44001402849915</c:v>
                </c:pt>
                <c:pt idx="125">
                  <c:v>776.39288691467209</c:v>
                </c:pt>
                <c:pt idx="126">
                  <c:v>1142.1150943905293</c:v>
                </c:pt>
                <c:pt idx="127">
                  <c:v>913.18951015700009</c:v>
                </c:pt>
                <c:pt idx="128">
                  <c:v>1001.8875281908158</c:v>
                </c:pt>
                <c:pt idx="129">
                  <c:v>767.26971348766347</c:v>
                </c:pt>
                <c:pt idx="130">
                  <c:v>1015.6467459215863</c:v>
                </c:pt>
                <c:pt idx="131">
                  <c:v>901.77791742734723</c:v>
                </c:pt>
                <c:pt idx="132">
                  <c:v>1036.6645318926198</c:v>
                </c:pt>
                <c:pt idx="133">
                  <c:v>797.95930775999977</c:v>
                </c:pt>
                <c:pt idx="134">
                  <c:v>1399.478692834158</c:v>
                </c:pt>
                <c:pt idx="135">
                  <c:v>949.54687744068235</c:v>
                </c:pt>
                <c:pt idx="136">
                  <c:v>1017.7510692766142</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'Tab2'!$L$71:$L$207</c:f>
              <c:numCache>
                <c:formatCode>#,##0</c:formatCode>
                <c:ptCount val="137"/>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'Tab2'!$K$103:$K$207</c:f>
              <c:numCache>
                <c:formatCode>General</c:formatCode>
                <c:ptCount val="10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'Tab2'!$Q$103:$Q$207</c:f>
              <c:numCache>
                <c:formatCode>#\ ##0.0</c:formatCode>
                <c:ptCount val="105"/>
                <c:pt idx="0">
                  <c:v>638.30549707602336</c:v>
                </c:pt>
                <c:pt idx="1">
                  <c:v>617.4900692840647</c:v>
                </c:pt>
                <c:pt idx="2">
                  <c:v>720.4886836027714</c:v>
                </c:pt>
                <c:pt idx="3">
                  <c:v>708.24284077892378</c:v>
                </c:pt>
                <c:pt idx="4">
                  <c:v>677.66399999999999</c:v>
                </c:pt>
                <c:pt idx="5">
                  <c:v>673.33634311512424</c:v>
                </c:pt>
                <c:pt idx="6">
                  <c:v>718.93934611048496</c:v>
                </c:pt>
                <c:pt idx="7">
                  <c:v>690.11063829787224</c:v>
                </c:pt>
                <c:pt idx="8">
                  <c:v>724.64498886414253</c:v>
                </c:pt>
                <c:pt idx="9">
                  <c:v>562.77444933920708</c:v>
                </c:pt>
                <c:pt idx="10">
                  <c:v>620.91390728476858</c:v>
                </c:pt>
                <c:pt idx="11">
                  <c:v>743.09450549450526</c:v>
                </c:pt>
                <c:pt idx="12">
                  <c:v>680.40087912087915</c:v>
                </c:pt>
                <c:pt idx="13">
                  <c:v>780.53042529989102</c:v>
                </c:pt>
                <c:pt idx="14">
                  <c:v>668.97285559174827</c:v>
                </c:pt>
                <c:pt idx="15">
                  <c:v>610.78704103671703</c:v>
                </c:pt>
                <c:pt idx="16">
                  <c:v>841.8244111349037</c:v>
                </c:pt>
                <c:pt idx="17">
                  <c:v>711.53581296493121</c:v>
                </c:pt>
                <c:pt idx="18">
                  <c:v>750.7749202975557</c:v>
                </c:pt>
                <c:pt idx="19">
                  <c:v>566.18942917547554</c:v>
                </c:pt>
                <c:pt idx="20">
                  <c:v>737.68067940552021</c:v>
                </c:pt>
                <c:pt idx="21">
                  <c:v>891.18233438485822</c:v>
                </c:pt>
                <c:pt idx="22">
                  <c:v>882.29445026177996</c:v>
                </c:pt>
                <c:pt idx="23">
                  <c:v>1001.1198338525445</c:v>
                </c:pt>
                <c:pt idx="24">
                  <c:v>931.15477903391582</c:v>
                </c:pt>
                <c:pt idx="25">
                  <c:v>984.69928352098236</c:v>
                </c:pt>
                <c:pt idx="26">
                  <c:v>1067.5480040941661</c:v>
                </c:pt>
                <c:pt idx="27">
                  <c:v>829.95121951219517</c:v>
                </c:pt>
                <c:pt idx="28">
                  <c:v>874.34118831822764</c:v>
                </c:pt>
                <c:pt idx="29">
                  <c:v>837.8647943831495</c:v>
                </c:pt>
                <c:pt idx="30">
                  <c:v>627.9503006012028</c:v>
                </c:pt>
                <c:pt idx="31">
                  <c:v>1062.058391261171</c:v>
                </c:pt>
                <c:pt idx="32">
                  <c:v>984.04023668639059</c:v>
                </c:pt>
                <c:pt idx="33">
                  <c:v>1239.1592954990217</c:v>
                </c:pt>
                <c:pt idx="34">
                  <c:v>807.29203539822981</c:v>
                </c:pt>
                <c:pt idx="35">
                  <c:v>1308.7961352657005</c:v>
                </c:pt>
                <c:pt idx="36">
                  <c:v>1135.0049713193118</c:v>
                </c:pt>
                <c:pt idx="37">
                  <c:v>928.8692673644149</c:v>
                </c:pt>
                <c:pt idx="38">
                  <c:v>971.10883190883237</c:v>
                </c:pt>
                <c:pt idx="39">
                  <c:v>1002.2112359550561</c:v>
                </c:pt>
                <c:pt idx="40">
                  <c:v>1171.490774907749</c:v>
                </c:pt>
                <c:pt idx="41">
                  <c:v>1219.4379562043796</c:v>
                </c:pt>
                <c:pt idx="42">
                  <c:v>1570.1624421831636</c:v>
                </c:pt>
                <c:pt idx="43">
                  <c:v>1070.0813247470105</c:v>
                </c:pt>
                <c:pt idx="44">
                  <c:v>1086.8611161939618</c:v>
                </c:pt>
                <c:pt idx="45">
                  <c:v>907.10618181818177</c:v>
                </c:pt>
                <c:pt idx="46">
                  <c:v>1183.6343065693434</c:v>
                </c:pt>
                <c:pt idx="47">
                  <c:v>1224.2774774774775</c:v>
                </c:pt>
                <c:pt idx="48">
                  <c:v>1373.7047120418852</c:v>
                </c:pt>
                <c:pt idx="49">
                  <c:v>1054.4740872662512</c:v>
                </c:pt>
                <c:pt idx="50">
                  <c:v>1113.1095621090258</c:v>
                </c:pt>
                <c:pt idx="51">
                  <c:v>980.29342806394345</c:v>
                </c:pt>
                <c:pt idx="52">
                  <c:v>945.44369449378348</c:v>
                </c:pt>
                <c:pt idx="53">
                  <c:v>904.42539682539677</c:v>
                </c:pt>
                <c:pt idx="54">
                  <c:v>836.38017699115039</c:v>
                </c:pt>
                <c:pt idx="55">
                  <c:v>901.06245614035163</c:v>
                </c:pt>
                <c:pt idx="56">
                  <c:v>910.82638522427442</c:v>
                </c:pt>
                <c:pt idx="57">
                  <c:v>937.05208333333337</c:v>
                </c:pt>
                <c:pt idx="58">
                  <c:v>1046.8121633362298</c:v>
                </c:pt>
                <c:pt idx="59">
                  <c:v>993.37793103448246</c:v>
                </c:pt>
                <c:pt idx="60">
                  <c:v>1176.2826758147517</c:v>
                </c:pt>
                <c:pt idx="61">
                  <c:v>996.28295165394411</c:v>
                </c:pt>
                <c:pt idx="62">
                  <c:v>1056.5585677749364</c:v>
                </c:pt>
                <c:pt idx="63">
                  <c:v>1005.0823529411766</c:v>
                </c:pt>
                <c:pt idx="64">
                  <c:v>1345.9622127659575</c:v>
                </c:pt>
                <c:pt idx="65">
                  <c:v>1275.047844463229</c:v>
                </c:pt>
                <c:pt idx="66">
                  <c:v>835.36570458404128</c:v>
                </c:pt>
                <c:pt idx="67">
                  <c:v>1092.8324503311258</c:v>
                </c:pt>
                <c:pt idx="68">
                  <c:v>1144.6208367514357</c:v>
                </c:pt>
                <c:pt idx="69">
                  <c:v>1369.4281967213119</c:v>
                </c:pt>
                <c:pt idx="70">
                  <c:v>1748.5393988627129</c:v>
                </c:pt>
                <c:pt idx="71">
                  <c:v>1346.9767441860467</c:v>
                </c:pt>
                <c:pt idx="72">
                  <c:v>1216.2041600000002</c:v>
                </c:pt>
                <c:pt idx="73">
                  <c:v>1241.6859188544154</c:v>
                </c:pt>
                <c:pt idx="74">
                  <c:v>1475.8283891547048</c:v>
                </c:pt>
                <c:pt idx="75">
                  <c:v>1363.5905213270148</c:v>
                </c:pt>
                <c:pt idx="76">
                  <c:v>1854.7226107226111</c:v>
                </c:pt>
                <c:pt idx="77">
                  <c:v>1552.134678044996</c:v>
                </c:pt>
                <c:pt idx="78">
                  <c:v>1457.2907668231612</c:v>
                </c:pt>
                <c:pt idx="79">
                  <c:v>1471.3475968992261</c:v>
                </c:pt>
                <c:pt idx="80">
                  <c:v>1889.1840245775732</c:v>
                </c:pt>
                <c:pt idx="81">
                  <c:v>1694.9337404580156</c:v>
                </c:pt>
                <c:pt idx="82">
                  <c:v>1438.3765069551775</c:v>
                </c:pt>
                <c:pt idx="83">
                  <c:v>1427.8752383009585</c:v>
                </c:pt>
                <c:pt idx="84">
                  <c:v>1264.7340584392095</c:v>
                </c:pt>
                <c:pt idx="85">
                  <c:v>1141.0251725727212</c:v>
                </c:pt>
                <c:pt idx="86">
                  <c:v>1260.9417031803418</c:v>
                </c:pt>
                <c:pt idx="87">
                  <c:v>1174.8675530147818</c:v>
                </c:pt>
                <c:pt idx="88">
                  <c:v>1250.0530439382078</c:v>
                </c:pt>
                <c:pt idx="89">
                  <c:v>1222.3432902698978</c:v>
                </c:pt>
                <c:pt idx="90">
                  <c:v>1427.9189320638418</c:v>
                </c:pt>
                <c:pt idx="91">
                  <c:v>1297.8093744453488</c:v>
                </c:pt>
                <c:pt idx="92">
                  <c:v>1583.326188025231</c:v>
                </c:pt>
                <c:pt idx="93">
                  <c:v>1227.4292013294998</c:v>
                </c:pt>
                <c:pt idx="94">
                  <c:v>1331.6041044629019</c:v>
                </c:pt>
                <c:pt idx="95">
                  <c:v>1162.2334323748785</c:v>
                </c:pt>
                <c:pt idx="96">
                  <c:v>1339.019177178335</c:v>
                </c:pt>
                <c:pt idx="97">
                  <c:v>1251.6910757101889</c:v>
                </c:pt>
                <c:pt idx="98">
                  <c:v>1390.064424791404</c:v>
                </c:pt>
                <c:pt idx="99">
                  <c:v>1456.5200529001688</c:v>
                </c:pt>
                <c:pt idx="100">
                  <c:v>1285.8249220969533</c:v>
                </c:pt>
                <c:pt idx="101">
                  <c:v>994.95397419176732</c:v>
                </c:pt>
                <c:pt idx="102">
                  <c:v>1487.3175801730924</c:v>
                </c:pt>
                <c:pt idx="103">
                  <c:v>1206.2866078818604</c:v>
                </c:pt>
                <c:pt idx="104">
                  <c:v>1282.0892198738788</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'Tab2'!$O$103:$O$207</c:f>
              <c:numCache>
                <c:formatCode>#,##0</c:formatCode>
                <c:ptCount val="105"/>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a:extLst>
            <a:ext uri="{FF2B5EF4-FFF2-40B4-BE49-F238E27FC236}">
              <a16:creationId xmlns:a16="http://schemas.microsoft.com/office/drawing/2014/main" id="{A434A0A9-1F71-4BFA-90F5-ACA3D58E615A}"/>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1B2FA3EE-AC31-4C59-A4C8-00E70EE2C566}"/>
            </a:ext>
          </a:extLst>
        </xdr:cNvPr>
        <xdr:cNvSpPr txBox="1"/>
      </xdr:nvSpPr>
      <xdr:spPr>
        <a:xfrm>
          <a:off x="695325" y="9237345"/>
          <a:ext cx="3595387" cy="52578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2017 </a:t>
          </a:r>
          <a:r>
            <a:rPr lang="nb-NO" sz="1000">
              <a:effectLst/>
              <a:latin typeface="Arial"/>
              <a:ea typeface="ＭＳ 明朝"/>
              <a:cs typeface="Times New Roman"/>
            </a:rPr>
            <a:t>(22. mai 2017)</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2B9E0322-5BE0-46B1-81ED-5DC3279B3FFD}"/>
            </a:ext>
          </a:extLst>
        </xdr:cNvPr>
        <xdr:cNvSpPr txBox="1"/>
      </xdr:nvSpPr>
      <xdr:spPr>
        <a:xfrm>
          <a:off x="666750" y="7414260"/>
          <a:ext cx="5812155" cy="118364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49455CB2-FEBD-49E8-97BF-EE8FEE6B42D6}"/>
            </a:ext>
          </a:extLst>
        </xdr:cNvPr>
        <xdr:cNvSpPr txBox="1"/>
      </xdr:nvSpPr>
      <xdr:spPr>
        <a:xfrm>
          <a:off x="654050" y="8430260"/>
          <a:ext cx="5653433" cy="37282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73FA5BC7-8E91-4DA1-8ED8-A8C3440E04BA}"/>
            </a:ext>
          </a:extLst>
        </xdr:cNvPr>
        <xdr:cNvSpPr txBox="1"/>
      </xdr:nvSpPr>
      <xdr:spPr>
        <a:xfrm>
          <a:off x="108858" y="794385"/>
          <a:ext cx="2142475" cy="650693"/>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gunstig vinter for bygningsskadene, men krevende for motorkjøretøy</a:t>
          </a: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US" sz="1200" b="0" i="0" baseline="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hittil i år ble på 10,4 milliarder kr, mot 10,1 milliarder i fjor til samme tid. Erstatninger på bygninger og innbo ble noe lavere enn året før, mens motorvognerstatningene og erstatningene på barneforsikring, behandling og kritisk sykdom økte. Samlet erstatning på barn, behandling og kritisk sykdom ble anslått til rundt 664 mill. kr første kvartal i år, mot 537 mill. kr i første kvartal i fjor. Også antall meldte skader på disse produktene økte mye fra samme periode i fjor. </a:t>
          </a:r>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a:effectLst/>
              <a:latin typeface="Times New Roman" panose="02020603050405020304" pitchFamily="18" charset="0"/>
              <a:ea typeface="+mn-ea"/>
              <a:cs typeface="Times New Roman" panose="02020603050405020304" pitchFamily="18" charset="0"/>
            </a:rPr>
            <a:t>Motorvogn</a:t>
          </a:r>
          <a:r>
            <a:rPr lang="en-US" sz="1100" b="1" i="0">
              <a:effectLst/>
              <a:latin typeface="Times New Roman" panose="02020603050405020304" pitchFamily="18" charset="0"/>
              <a:ea typeface="+mn-ea"/>
              <a:cs typeface="Times New Roman" panose="02020603050405020304" pitchFamily="18" charset="0"/>
            </a:rPr>
            <a:t> – krevende kjøreforhold?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i="0">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a:effectLst/>
              <a:latin typeface="Times New Roman" panose="02020603050405020304" pitchFamily="18" charset="0"/>
              <a:cs typeface="Times New Roman" panose="02020603050405020304" pitchFamily="18" charset="0"/>
            </a:rPr>
            <a:t>I første kvartal i år økte både antall skader og erstatningsbeløp fra første kvartal i fjor; antall skader økte med 4,5 prosent og erstatningsbeløpet økte med 13 prosent. Selv om de største skadetypene har færre skader enn i fjor, har erstatningsbeløpene økt. Det er meldt 11 prosent flere tyveri fra motorkjøretøy og 15 prosent flere glasskader. Tyveri fra kjøretøy utgjør bare 18,4 mill. kr av totale erstatninger på nesten 4,2 milliarder kr første kvartal i år, mens erstatninger etter glasskader utgjør 424 mill. kr. Erstatningene etter bilansvar, både på person og ting, har økt med nesten 17 prosent fra første kvartal i fjor. Kaskoerstatningene økte med nesten 11 prosent.</a:t>
          </a: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a:t>
          </a:r>
          <a:r>
            <a:rPr lang="en-US" sz="1100" b="1" i="0">
              <a:latin typeface="Times New Roman" pitchFamily="18" charset="0"/>
              <a:ea typeface="+mn-ea"/>
              <a:cs typeface="Times New Roman" pitchFamily="18" charset="0"/>
            </a:rPr>
            <a:t> – gunstig vinter med noe flere småbranner</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Totalt ble det erstattet skader på private bygninger og innbo hittil i år med nesten 1,9 milliarder kr som er 1 prosent lavere enn samme periode i fjor. Selv om antall brannskader har økt, er erstatningene etter brann lavere. Noe som skyldes at skader etter lynnedslag og elektriske fenomenskader har økt. Vannskadene er også både færre og erstatningsbeløpet er lavere enn i fjor til samme tid, noe som blant annet skyldes færre frostskader.</a:t>
          </a: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Brann-kombinert næring</a:t>
          </a:r>
          <a:r>
            <a:rPr lang="nb-NO" sz="1100" b="1" i="0">
              <a:latin typeface="Times New Roman" pitchFamily="18" charset="0"/>
              <a:ea typeface="+mn-ea"/>
              <a:cs typeface="Times New Roman" pitchFamily="18" charset="0"/>
            </a:rPr>
            <a:t> – mindre brannskader</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0"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a:latin typeface="Times New Roman" pitchFamily="18" charset="0"/>
              <a:ea typeface="+mn-ea"/>
              <a:cs typeface="Times New Roman" pitchFamily="18" charset="0"/>
            </a:rPr>
            <a:t>På næringsrelaterte bransjer er erstatningene noe lavere enn i samme periode i fjor, men erstatningene etter brann økte med 15 prosent. Dette skyldtes at det har vært noe mer storskader hittil i år enn i fjor til samme tid. Første kvartal i år er det i gjennomsnitt betalt brannerstatning på drøye 450 000 kr, mens det første kvartal i fjor var på 388 000 kr. Erstatninger etter vannskader økte også noe fra i fjor. Av de totale erstatningene hittil i år på 1,45 milliarder kr, utgjør brannskadene 591 mill. kr og vannskadene 417 mill. kr.</a:t>
          </a:r>
          <a:endParaRPr lang="nb-NO" sz="1100" b="0" i="0">
            <a:latin typeface="Times New Roman" pitchFamily="18" charset="0"/>
            <a:ea typeface="+mn-ea"/>
            <a:cs typeface="Times New Roman"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a:t>
          </a:r>
          <a:r>
            <a:rPr lang="en-US" sz="1100" b="1" i="0">
              <a:latin typeface="Times New Roman" pitchFamily="18" charset="0"/>
              <a:ea typeface="+mn-ea"/>
              <a:cs typeface="Times New Roman" pitchFamily="18" charset="0"/>
            </a:rPr>
            <a:t> – færre skader, men fortsatt økt erstatningsnivå på sykdom</a:t>
          </a:r>
          <a:endParaRPr lang="en-US" sz="1100" b="1" i="0">
            <a:latin typeface="Times New Roman" pitchFamily="18" charset="0"/>
            <a:ea typeface="+mn-ea"/>
            <a:cs typeface="Times New Roman" pitchFamily="18" charset="0"/>
          </a:endParaRPr>
        </a:p>
        <a:p>
          <a:pPr rtl="0"/>
          <a:endParaRPr lang="nb-NO" sz="1100">
            <a:latin typeface="Times New Roman" pitchFamily="18" charset="0"/>
            <a:ea typeface="+mn-ea"/>
            <a:cs typeface="Times New Roman" pitchFamily="18" charset="0"/>
          </a:endParaRPr>
        </a:p>
        <a:p>
          <a:pPr rtl="0"/>
          <a:r>
            <a:rPr lang="nb-NO" sz="1100">
              <a:latin typeface="Times New Roman" pitchFamily="18" charset="0"/>
              <a:ea typeface="+mn-ea"/>
              <a:cs typeface="Times New Roman" pitchFamily="18" charset="0"/>
            </a:rPr>
            <a:t>I første kvartal i år er det færre reiseskader og lavere erstatningsbeløp enn samme periode i fjor. Dette gjelder alle skadetyper bortsett fra, som vanlig, økt beløp etter reisesykdom. Erstatning etter reisesykdom økte med 8 % fra første kvartal i fjor, mens øvrige skadetyper ble redusert med 12 prosent. Første kvartal i fjor utgjorde reisesykdom 43 prosent av totale erstatninger, mens de nå utgjør 49 prosent av de totale erstatningene på reise.</a:t>
          </a:r>
          <a:endParaRPr lang="nb-NO" sz="1100">
            <a:latin typeface="Times New Roman" pitchFamily="18" charset="0"/>
            <a:ea typeface="+mn-ea"/>
            <a:cs typeface="Times New Roman" pitchFamily="18" charset="0"/>
          </a:endParaRP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a:t>
          </a:r>
          <a:r>
            <a:rPr lang="nb-NO" sz="1100" b="1" i="0" baseline="0">
              <a:latin typeface="Times New Roman" pitchFamily="18" charset="0"/>
              <a:ea typeface="+mn-ea"/>
              <a:cs typeface="Times New Roman" pitchFamily="18" charset="0"/>
            </a:rPr>
            <a:t> – lavsesong og stormfritt</a:t>
          </a:r>
          <a:endParaRPr lang="nb-NO" sz="1100" b="1" i="0" baseline="0">
            <a:latin typeface="Times New Roman" pitchFamily="18" charset="0"/>
            <a:ea typeface="+mn-ea"/>
            <a:cs typeface="Times New Roman" pitchFamily="18" charset="0"/>
          </a:endParaRP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Antall fritidsbåtskader er 9 prosent færre enn første kvartal i fjor, og erstatningen er 11 prosent lavere. Det er noe flere tyveri av og fra båt enn til samme tid i fjor, men antallet er fortsatt lavere enn 1. kvartal 2015. På vinteren kan ofte storm forårsake havariskader og andre typer på fritidsbåt, men en må tilbake til 1. kvartal 2015 for å finne dette.</a:t>
          </a:r>
          <a:endParaRPr lang="nb-NO" sz="11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adestatistikken_2016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50" zoomScaleNormal="50" zoomScaleSheetLayoutView="100" workbookViewId="0"/>
  </sheetViews>
  <sheetFormatPr defaultColWidth="11.44140625" defaultRowHeight="13.2" x14ac:dyDescent="0.25"/>
  <cols>
    <col min="1" max="1" width="16.33203125" style="100" customWidth="1"/>
    <col min="2" max="4" width="11.44140625" style="100"/>
    <col min="5" max="5" width="14.109375" style="100" bestFit="1" customWidth="1"/>
    <col min="6" max="7" width="11.44140625" style="100"/>
    <col min="8" max="8" width="13.44140625" style="100" customWidth="1"/>
    <col min="9" max="9" width="11.44140625" style="100"/>
    <col min="10" max="10" width="13.44140625" style="100" bestFit="1" customWidth="1"/>
    <col min="11" max="256" width="11.44140625" style="100"/>
    <col min="257" max="257" width="16.33203125" style="100" customWidth="1"/>
    <col min="258" max="260" width="11.44140625" style="100"/>
    <col min="261" max="261" width="14.109375" style="100" bestFit="1" customWidth="1"/>
    <col min="262" max="263" width="11.44140625" style="100"/>
    <col min="264" max="264" width="13.44140625" style="100" customWidth="1"/>
    <col min="265" max="265" width="11.44140625" style="100"/>
    <col min="266" max="266" width="13.44140625" style="100" bestFit="1" customWidth="1"/>
    <col min="267" max="512" width="11.44140625" style="100"/>
    <col min="513" max="513" width="16.33203125" style="100" customWidth="1"/>
    <col min="514" max="516" width="11.44140625" style="100"/>
    <col min="517" max="517" width="14.109375" style="100" bestFit="1" customWidth="1"/>
    <col min="518" max="519" width="11.44140625" style="100"/>
    <col min="520" max="520" width="13.44140625" style="100" customWidth="1"/>
    <col min="521" max="521" width="11.44140625" style="100"/>
    <col min="522" max="522" width="13.44140625" style="100" bestFit="1" customWidth="1"/>
    <col min="523" max="768" width="11.44140625" style="100"/>
    <col min="769" max="769" width="16.33203125" style="100" customWidth="1"/>
    <col min="770" max="772" width="11.44140625" style="100"/>
    <col min="773" max="773" width="14.109375" style="100" bestFit="1" customWidth="1"/>
    <col min="774" max="775" width="11.44140625" style="100"/>
    <col min="776" max="776" width="13.44140625" style="100" customWidth="1"/>
    <col min="777" max="777" width="11.44140625" style="100"/>
    <col min="778" max="778" width="13.44140625" style="100" bestFit="1" customWidth="1"/>
    <col min="779" max="1024" width="11.44140625" style="100"/>
    <col min="1025" max="1025" width="16.33203125" style="100" customWidth="1"/>
    <col min="1026" max="1028" width="11.44140625" style="100"/>
    <col min="1029" max="1029" width="14.109375" style="100" bestFit="1" customWidth="1"/>
    <col min="1030" max="1031" width="11.44140625" style="100"/>
    <col min="1032" max="1032" width="13.44140625" style="100" customWidth="1"/>
    <col min="1033" max="1033" width="11.44140625" style="100"/>
    <col min="1034" max="1034" width="13.44140625" style="100" bestFit="1" customWidth="1"/>
    <col min="1035" max="1280" width="11.44140625" style="100"/>
    <col min="1281" max="1281" width="16.33203125" style="100" customWidth="1"/>
    <col min="1282" max="1284" width="11.44140625" style="100"/>
    <col min="1285" max="1285" width="14.109375" style="100" bestFit="1" customWidth="1"/>
    <col min="1286" max="1287" width="11.44140625" style="100"/>
    <col min="1288" max="1288" width="13.44140625" style="100" customWidth="1"/>
    <col min="1289" max="1289" width="11.44140625" style="100"/>
    <col min="1290" max="1290" width="13.44140625" style="100" bestFit="1" customWidth="1"/>
    <col min="1291" max="1536" width="11.44140625" style="100"/>
    <col min="1537" max="1537" width="16.33203125" style="100" customWidth="1"/>
    <col min="1538" max="1540" width="11.44140625" style="100"/>
    <col min="1541" max="1541" width="14.109375" style="100" bestFit="1" customWidth="1"/>
    <col min="1542" max="1543" width="11.44140625" style="100"/>
    <col min="1544" max="1544" width="13.44140625" style="100" customWidth="1"/>
    <col min="1545" max="1545" width="11.44140625" style="100"/>
    <col min="1546" max="1546" width="13.44140625" style="100" bestFit="1" customWidth="1"/>
    <col min="1547" max="1792" width="11.44140625" style="100"/>
    <col min="1793" max="1793" width="16.33203125" style="100" customWidth="1"/>
    <col min="1794" max="1796" width="11.44140625" style="100"/>
    <col min="1797" max="1797" width="14.109375" style="100" bestFit="1" customWidth="1"/>
    <col min="1798" max="1799" width="11.44140625" style="100"/>
    <col min="1800" max="1800" width="13.44140625" style="100" customWidth="1"/>
    <col min="1801" max="1801" width="11.44140625" style="100"/>
    <col min="1802" max="1802" width="13.44140625" style="100" bestFit="1" customWidth="1"/>
    <col min="1803" max="2048" width="11.44140625" style="100"/>
    <col min="2049" max="2049" width="16.33203125" style="100" customWidth="1"/>
    <col min="2050" max="2052" width="11.44140625" style="100"/>
    <col min="2053" max="2053" width="14.109375" style="100" bestFit="1" customWidth="1"/>
    <col min="2054" max="2055" width="11.44140625" style="100"/>
    <col min="2056" max="2056" width="13.44140625" style="100" customWidth="1"/>
    <col min="2057" max="2057" width="11.44140625" style="100"/>
    <col min="2058" max="2058" width="13.44140625" style="100" bestFit="1" customWidth="1"/>
    <col min="2059" max="2304" width="11.44140625" style="100"/>
    <col min="2305" max="2305" width="16.33203125" style="100" customWidth="1"/>
    <col min="2306" max="2308" width="11.44140625" style="100"/>
    <col min="2309" max="2309" width="14.109375" style="100" bestFit="1" customWidth="1"/>
    <col min="2310" max="2311" width="11.44140625" style="100"/>
    <col min="2312" max="2312" width="13.44140625" style="100" customWidth="1"/>
    <col min="2313" max="2313" width="11.44140625" style="100"/>
    <col min="2314" max="2314" width="13.44140625" style="100" bestFit="1" customWidth="1"/>
    <col min="2315" max="2560" width="11.44140625" style="100"/>
    <col min="2561" max="2561" width="16.33203125" style="100" customWidth="1"/>
    <col min="2562" max="2564" width="11.44140625" style="100"/>
    <col min="2565" max="2565" width="14.109375" style="100" bestFit="1" customWidth="1"/>
    <col min="2566" max="2567" width="11.44140625" style="100"/>
    <col min="2568" max="2568" width="13.44140625" style="100" customWidth="1"/>
    <col min="2569" max="2569" width="11.44140625" style="100"/>
    <col min="2570" max="2570" width="13.44140625" style="100" bestFit="1" customWidth="1"/>
    <col min="2571" max="2816" width="11.44140625" style="100"/>
    <col min="2817" max="2817" width="16.33203125" style="100" customWidth="1"/>
    <col min="2818" max="2820" width="11.44140625" style="100"/>
    <col min="2821" max="2821" width="14.109375" style="100" bestFit="1" customWidth="1"/>
    <col min="2822" max="2823" width="11.44140625" style="100"/>
    <col min="2824" max="2824" width="13.44140625" style="100" customWidth="1"/>
    <col min="2825" max="2825" width="11.44140625" style="100"/>
    <col min="2826" max="2826" width="13.44140625" style="100" bestFit="1" customWidth="1"/>
    <col min="2827" max="3072" width="11.44140625" style="100"/>
    <col min="3073" max="3073" width="16.33203125" style="100" customWidth="1"/>
    <col min="3074" max="3076" width="11.44140625" style="100"/>
    <col min="3077" max="3077" width="14.109375" style="100" bestFit="1" customWidth="1"/>
    <col min="3078" max="3079" width="11.44140625" style="100"/>
    <col min="3080" max="3080" width="13.44140625" style="100" customWidth="1"/>
    <col min="3081" max="3081" width="11.44140625" style="100"/>
    <col min="3082" max="3082" width="13.44140625" style="100" bestFit="1" customWidth="1"/>
    <col min="3083" max="3328" width="11.44140625" style="100"/>
    <col min="3329" max="3329" width="16.33203125" style="100" customWidth="1"/>
    <col min="3330" max="3332" width="11.44140625" style="100"/>
    <col min="3333" max="3333" width="14.109375" style="100" bestFit="1" customWidth="1"/>
    <col min="3334" max="3335" width="11.44140625" style="100"/>
    <col min="3336" max="3336" width="13.44140625" style="100" customWidth="1"/>
    <col min="3337" max="3337" width="11.44140625" style="100"/>
    <col min="3338" max="3338" width="13.44140625" style="100" bestFit="1" customWidth="1"/>
    <col min="3339" max="3584" width="11.44140625" style="100"/>
    <col min="3585" max="3585" width="16.33203125" style="100" customWidth="1"/>
    <col min="3586" max="3588" width="11.44140625" style="100"/>
    <col min="3589" max="3589" width="14.109375" style="100" bestFit="1" customWidth="1"/>
    <col min="3590" max="3591" width="11.44140625" style="100"/>
    <col min="3592" max="3592" width="13.44140625" style="100" customWidth="1"/>
    <col min="3593" max="3593" width="11.44140625" style="100"/>
    <col min="3594" max="3594" width="13.44140625" style="100" bestFit="1" customWidth="1"/>
    <col min="3595" max="3840" width="11.44140625" style="100"/>
    <col min="3841" max="3841" width="16.33203125" style="100" customWidth="1"/>
    <col min="3842" max="3844" width="11.44140625" style="100"/>
    <col min="3845" max="3845" width="14.109375" style="100" bestFit="1" customWidth="1"/>
    <col min="3846" max="3847" width="11.44140625" style="100"/>
    <col min="3848" max="3848" width="13.44140625" style="100" customWidth="1"/>
    <col min="3849" max="3849" width="11.44140625" style="100"/>
    <col min="3850" max="3850" width="13.44140625" style="100" bestFit="1" customWidth="1"/>
    <col min="3851" max="4096" width="11.44140625" style="100"/>
    <col min="4097" max="4097" width="16.33203125" style="100" customWidth="1"/>
    <col min="4098" max="4100" width="11.44140625" style="100"/>
    <col min="4101" max="4101" width="14.109375" style="100" bestFit="1" customWidth="1"/>
    <col min="4102" max="4103" width="11.44140625" style="100"/>
    <col min="4104" max="4104" width="13.44140625" style="100" customWidth="1"/>
    <col min="4105" max="4105" width="11.44140625" style="100"/>
    <col min="4106" max="4106" width="13.44140625" style="100" bestFit="1" customWidth="1"/>
    <col min="4107" max="4352" width="11.44140625" style="100"/>
    <col min="4353" max="4353" width="16.33203125" style="100" customWidth="1"/>
    <col min="4354" max="4356" width="11.44140625" style="100"/>
    <col min="4357" max="4357" width="14.109375" style="100" bestFit="1" customWidth="1"/>
    <col min="4358" max="4359" width="11.44140625" style="100"/>
    <col min="4360" max="4360" width="13.44140625" style="100" customWidth="1"/>
    <col min="4361" max="4361" width="11.44140625" style="100"/>
    <col min="4362" max="4362" width="13.44140625" style="100" bestFit="1" customWidth="1"/>
    <col min="4363" max="4608" width="11.44140625" style="100"/>
    <col min="4609" max="4609" width="16.33203125" style="100" customWidth="1"/>
    <col min="4610" max="4612" width="11.44140625" style="100"/>
    <col min="4613" max="4613" width="14.109375" style="100" bestFit="1" customWidth="1"/>
    <col min="4614" max="4615" width="11.44140625" style="100"/>
    <col min="4616" max="4616" width="13.44140625" style="100" customWidth="1"/>
    <col min="4617" max="4617" width="11.44140625" style="100"/>
    <col min="4618" max="4618" width="13.44140625" style="100" bestFit="1" customWidth="1"/>
    <col min="4619" max="4864" width="11.44140625" style="100"/>
    <col min="4865" max="4865" width="16.33203125" style="100" customWidth="1"/>
    <col min="4866" max="4868" width="11.44140625" style="100"/>
    <col min="4869" max="4869" width="14.109375" style="100" bestFit="1" customWidth="1"/>
    <col min="4870" max="4871" width="11.44140625" style="100"/>
    <col min="4872" max="4872" width="13.44140625" style="100" customWidth="1"/>
    <col min="4873" max="4873" width="11.44140625" style="100"/>
    <col min="4874" max="4874" width="13.44140625" style="100" bestFit="1" customWidth="1"/>
    <col min="4875" max="5120" width="11.44140625" style="100"/>
    <col min="5121" max="5121" width="16.33203125" style="100" customWidth="1"/>
    <col min="5122" max="5124" width="11.44140625" style="100"/>
    <col min="5125" max="5125" width="14.109375" style="100" bestFit="1" customWidth="1"/>
    <col min="5126" max="5127" width="11.44140625" style="100"/>
    <col min="5128" max="5128" width="13.44140625" style="100" customWidth="1"/>
    <col min="5129" max="5129" width="11.44140625" style="100"/>
    <col min="5130" max="5130" width="13.44140625" style="100" bestFit="1" customWidth="1"/>
    <col min="5131" max="5376" width="11.44140625" style="100"/>
    <col min="5377" max="5377" width="16.33203125" style="100" customWidth="1"/>
    <col min="5378" max="5380" width="11.44140625" style="100"/>
    <col min="5381" max="5381" width="14.109375" style="100" bestFit="1" customWidth="1"/>
    <col min="5382" max="5383" width="11.44140625" style="100"/>
    <col min="5384" max="5384" width="13.44140625" style="100" customWidth="1"/>
    <col min="5385" max="5385" width="11.44140625" style="100"/>
    <col min="5386" max="5386" width="13.44140625" style="100" bestFit="1" customWidth="1"/>
    <col min="5387" max="5632" width="11.44140625" style="100"/>
    <col min="5633" max="5633" width="16.33203125" style="100" customWidth="1"/>
    <col min="5634" max="5636" width="11.44140625" style="100"/>
    <col min="5637" max="5637" width="14.109375" style="100" bestFit="1" customWidth="1"/>
    <col min="5638" max="5639" width="11.44140625" style="100"/>
    <col min="5640" max="5640" width="13.44140625" style="100" customWidth="1"/>
    <col min="5641" max="5641" width="11.44140625" style="100"/>
    <col min="5642" max="5642" width="13.44140625" style="100" bestFit="1" customWidth="1"/>
    <col min="5643" max="5888" width="11.44140625" style="100"/>
    <col min="5889" max="5889" width="16.33203125" style="100" customWidth="1"/>
    <col min="5890" max="5892" width="11.44140625" style="100"/>
    <col min="5893" max="5893" width="14.109375" style="100" bestFit="1" customWidth="1"/>
    <col min="5894" max="5895" width="11.44140625" style="100"/>
    <col min="5896" max="5896" width="13.44140625" style="100" customWidth="1"/>
    <col min="5897" max="5897" width="11.44140625" style="100"/>
    <col min="5898" max="5898" width="13.44140625" style="100" bestFit="1" customWidth="1"/>
    <col min="5899" max="6144" width="11.44140625" style="100"/>
    <col min="6145" max="6145" width="16.33203125" style="100" customWidth="1"/>
    <col min="6146" max="6148" width="11.44140625" style="100"/>
    <col min="6149" max="6149" width="14.109375" style="100" bestFit="1" customWidth="1"/>
    <col min="6150" max="6151" width="11.44140625" style="100"/>
    <col min="6152" max="6152" width="13.44140625" style="100" customWidth="1"/>
    <col min="6153" max="6153" width="11.44140625" style="100"/>
    <col min="6154" max="6154" width="13.44140625" style="100" bestFit="1" customWidth="1"/>
    <col min="6155" max="6400" width="11.44140625" style="100"/>
    <col min="6401" max="6401" width="16.33203125" style="100" customWidth="1"/>
    <col min="6402" max="6404" width="11.44140625" style="100"/>
    <col min="6405" max="6405" width="14.109375" style="100" bestFit="1" customWidth="1"/>
    <col min="6406" max="6407" width="11.44140625" style="100"/>
    <col min="6408" max="6408" width="13.44140625" style="100" customWidth="1"/>
    <col min="6409" max="6409" width="11.44140625" style="100"/>
    <col min="6410" max="6410" width="13.44140625" style="100" bestFit="1" customWidth="1"/>
    <col min="6411" max="6656" width="11.44140625" style="100"/>
    <col min="6657" max="6657" width="16.33203125" style="100" customWidth="1"/>
    <col min="6658" max="6660" width="11.44140625" style="100"/>
    <col min="6661" max="6661" width="14.109375" style="100" bestFit="1" customWidth="1"/>
    <col min="6662" max="6663" width="11.44140625" style="100"/>
    <col min="6664" max="6664" width="13.44140625" style="100" customWidth="1"/>
    <col min="6665" max="6665" width="11.44140625" style="100"/>
    <col min="6666" max="6666" width="13.44140625" style="100" bestFit="1" customWidth="1"/>
    <col min="6667" max="6912" width="11.44140625" style="100"/>
    <col min="6913" max="6913" width="16.33203125" style="100" customWidth="1"/>
    <col min="6914" max="6916" width="11.44140625" style="100"/>
    <col min="6917" max="6917" width="14.109375" style="100" bestFit="1" customWidth="1"/>
    <col min="6918" max="6919" width="11.44140625" style="100"/>
    <col min="6920" max="6920" width="13.44140625" style="100" customWidth="1"/>
    <col min="6921" max="6921" width="11.44140625" style="100"/>
    <col min="6922" max="6922" width="13.44140625" style="100" bestFit="1" customWidth="1"/>
    <col min="6923" max="7168" width="11.44140625" style="100"/>
    <col min="7169" max="7169" width="16.33203125" style="100" customWidth="1"/>
    <col min="7170" max="7172" width="11.44140625" style="100"/>
    <col min="7173" max="7173" width="14.109375" style="100" bestFit="1" customWidth="1"/>
    <col min="7174" max="7175" width="11.44140625" style="100"/>
    <col min="7176" max="7176" width="13.44140625" style="100" customWidth="1"/>
    <col min="7177" max="7177" width="11.44140625" style="100"/>
    <col min="7178" max="7178" width="13.44140625" style="100" bestFit="1" customWidth="1"/>
    <col min="7179" max="7424" width="11.44140625" style="100"/>
    <col min="7425" max="7425" width="16.33203125" style="100" customWidth="1"/>
    <col min="7426" max="7428" width="11.44140625" style="100"/>
    <col min="7429" max="7429" width="14.109375" style="100" bestFit="1" customWidth="1"/>
    <col min="7430" max="7431" width="11.44140625" style="100"/>
    <col min="7432" max="7432" width="13.44140625" style="100" customWidth="1"/>
    <col min="7433" max="7433" width="11.44140625" style="100"/>
    <col min="7434" max="7434" width="13.44140625" style="100" bestFit="1" customWidth="1"/>
    <col min="7435" max="7680" width="11.44140625" style="100"/>
    <col min="7681" max="7681" width="16.33203125" style="100" customWidth="1"/>
    <col min="7682" max="7684" width="11.44140625" style="100"/>
    <col min="7685" max="7685" width="14.109375" style="100" bestFit="1" customWidth="1"/>
    <col min="7686" max="7687" width="11.44140625" style="100"/>
    <col min="7688" max="7688" width="13.44140625" style="100" customWidth="1"/>
    <col min="7689" max="7689" width="11.44140625" style="100"/>
    <col min="7690" max="7690" width="13.44140625" style="100" bestFit="1" customWidth="1"/>
    <col min="7691" max="7936" width="11.44140625" style="100"/>
    <col min="7937" max="7937" width="16.33203125" style="100" customWidth="1"/>
    <col min="7938" max="7940" width="11.44140625" style="100"/>
    <col min="7941" max="7941" width="14.109375" style="100" bestFit="1" customWidth="1"/>
    <col min="7942" max="7943" width="11.44140625" style="100"/>
    <col min="7944" max="7944" width="13.44140625" style="100" customWidth="1"/>
    <col min="7945" max="7945" width="11.44140625" style="100"/>
    <col min="7946" max="7946" width="13.44140625" style="100" bestFit="1" customWidth="1"/>
    <col min="7947" max="8192" width="11.44140625" style="100"/>
    <col min="8193" max="8193" width="16.33203125" style="100" customWidth="1"/>
    <col min="8194" max="8196" width="11.44140625" style="100"/>
    <col min="8197" max="8197" width="14.109375" style="100" bestFit="1" customWidth="1"/>
    <col min="8198" max="8199" width="11.44140625" style="100"/>
    <col min="8200" max="8200" width="13.44140625" style="100" customWidth="1"/>
    <col min="8201" max="8201" width="11.44140625" style="100"/>
    <col min="8202" max="8202" width="13.44140625" style="100" bestFit="1" customWidth="1"/>
    <col min="8203" max="8448" width="11.44140625" style="100"/>
    <col min="8449" max="8449" width="16.33203125" style="100" customWidth="1"/>
    <col min="8450" max="8452" width="11.44140625" style="100"/>
    <col min="8453" max="8453" width="14.109375" style="100" bestFit="1" customWidth="1"/>
    <col min="8454" max="8455" width="11.44140625" style="100"/>
    <col min="8456" max="8456" width="13.44140625" style="100" customWidth="1"/>
    <col min="8457" max="8457" width="11.44140625" style="100"/>
    <col min="8458" max="8458" width="13.44140625" style="100" bestFit="1" customWidth="1"/>
    <col min="8459" max="8704" width="11.44140625" style="100"/>
    <col min="8705" max="8705" width="16.33203125" style="100" customWidth="1"/>
    <col min="8706" max="8708" width="11.44140625" style="100"/>
    <col min="8709" max="8709" width="14.109375" style="100" bestFit="1" customWidth="1"/>
    <col min="8710" max="8711" width="11.44140625" style="100"/>
    <col min="8712" max="8712" width="13.44140625" style="100" customWidth="1"/>
    <col min="8713" max="8713" width="11.44140625" style="100"/>
    <col min="8714" max="8714" width="13.44140625" style="100" bestFit="1" customWidth="1"/>
    <col min="8715" max="8960" width="11.44140625" style="100"/>
    <col min="8961" max="8961" width="16.33203125" style="100" customWidth="1"/>
    <col min="8962" max="8964" width="11.44140625" style="100"/>
    <col min="8965" max="8965" width="14.109375" style="100" bestFit="1" customWidth="1"/>
    <col min="8966" max="8967" width="11.44140625" style="100"/>
    <col min="8968" max="8968" width="13.44140625" style="100" customWidth="1"/>
    <col min="8969" max="8969" width="11.44140625" style="100"/>
    <col min="8970" max="8970" width="13.44140625" style="100" bestFit="1" customWidth="1"/>
    <col min="8971" max="9216" width="11.44140625" style="100"/>
    <col min="9217" max="9217" width="16.33203125" style="100" customWidth="1"/>
    <col min="9218" max="9220" width="11.44140625" style="100"/>
    <col min="9221" max="9221" width="14.109375" style="100" bestFit="1" customWidth="1"/>
    <col min="9222" max="9223" width="11.44140625" style="100"/>
    <col min="9224" max="9224" width="13.44140625" style="100" customWidth="1"/>
    <col min="9225" max="9225" width="11.44140625" style="100"/>
    <col min="9226" max="9226" width="13.44140625" style="100" bestFit="1" customWidth="1"/>
    <col min="9227" max="9472" width="11.44140625" style="100"/>
    <col min="9473" max="9473" width="16.33203125" style="100" customWidth="1"/>
    <col min="9474" max="9476" width="11.44140625" style="100"/>
    <col min="9477" max="9477" width="14.109375" style="100" bestFit="1" customWidth="1"/>
    <col min="9478" max="9479" width="11.44140625" style="100"/>
    <col min="9480" max="9480" width="13.44140625" style="100" customWidth="1"/>
    <col min="9481" max="9481" width="11.44140625" style="100"/>
    <col min="9482" max="9482" width="13.44140625" style="100" bestFit="1" customWidth="1"/>
    <col min="9483" max="9728" width="11.44140625" style="100"/>
    <col min="9729" max="9729" width="16.33203125" style="100" customWidth="1"/>
    <col min="9730" max="9732" width="11.44140625" style="100"/>
    <col min="9733" max="9733" width="14.109375" style="100" bestFit="1" customWidth="1"/>
    <col min="9734" max="9735" width="11.44140625" style="100"/>
    <col min="9736" max="9736" width="13.44140625" style="100" customWidth="1"/>
    <col min="9737" max="9737" width="11.44140625" style="100"/>
    <col min="9738" max="9738" width="13.44140625" style="100" bestFit="1" customWidth="1"/>
    <col min="9739" max="9984" width="11.44140625" style="100"/>
    <col min="9985" max="9985" width="16.33203125" style="100" customWidth="1"/>
    <col min="9986" max="9988" width="11.44140625" style="100"/>
    <col min="9989" max="9989" width="14.109375" style="100" bestFit="1" customWidth="1"/>
    <col min="9990" max="9991" width="11.44140625" style="100"/>
    <col min="9992" max="9992" width="13.44140625" style="100" customWidth="1"/>
    <col min="9993" max="9993" width="11.44140625" style="100"/>
    <col min="9994" max="9994" width="13.44140625" style="100" bestFit="1" customWidth="1"/>
    <col min="9995" max="10240" width="11.44140625" style="100"/>
    <col min="10241" max="10241" width="16.33203125" style="100" customWidth="1"/>
    <col min="10242" max="10244" width="11.44140625" style="100"/>
    <col min="10245" max="10245" width="14.109375" style="100" bestFit="1" customWidth="1"/>
    <col min="10246" max="10247" width="11.44140625" style="100"/>
    <col min="10248" max="10248" width="13.44140625" style="100" customWidth="1"/>
    <col min="10249" max="10249" width="11.44140625" style="100"/>
    <col min="10250" max="10250" width="13.44140625" style="100" bestFit="1" customWidth="1"/>
    <col min="10251" max="10496" width="11.44140625" style="100"/>
    <col min="10497" max="10497" width="16.33203125" style="100" customWidth="1"/>
    <col min="10498" max="10500" width="11.44140625" style="100"/>
    <col min="10501" max="10501" width="14.109375" style="100" bestFit="1" customWidth="1"/>
    <col min="10502" max="10503" width="11.44140625" style="100"/>
    <col min="10504" max="10504" width="13.44140625" style="100" customWidth="1"/>
    <col min="10505" max="10505" width="11.44140625" style="100"/>
    <col min="10506" max="10506" width="13.44140625" style="100" bestFit="1" customWidth="1"/>
    <col min="10507" max="10752" width="11.44140625" style="100"/>
    <col min="10753" max="10753" width="16.33203125" style="100" customWidth="1"/>
    <col min="10754" max="10756" width="11.44140625" style="100"/>
    <col min="10757" max="10757" width="14.109375" style="100" bestFit="1" customWidth="1"/>
    <col min="10758" max="10759" width="11.44140625" style="100"/>
    <col min="10760" max="10760" width="13.44140625" style="100" customWidth="1"/>
    <col min="10761" max="10761" width="11.44140625" style="100"/>
    <col min="10762" max="10762" width="13.44140625" style="100" bestFit="1" customWidth="1"/>
    <col min="10763" max="11008" width="11.44140625" style="100"/>
    <col min="11009" max="11009" width="16.33203125" style="100" customWidth="1"/>
    <col min="11010" max="11012" width="11.44140625" style="100"/>
    <col min="11013" max="11013" width="14.109375" style="100" bestFit="1" customWidth="1"/>
    <col min="11014" max="11015" width="11.44140625" style="100"/>
    <col min="11016" max="11016" width="13.44140625" style="100" customWidth="1"/>
    <col min="11017" max="11017" width="11.44140625" style="100"/>
    <col min="11018" max="11018" width="13.44140625" style="100" bestFit="1" customWidth="1"/>
    <col min="11019" max="11264" width="11.44140625" style="100"/>
    <col min="11265" max="11265" width="16.33203125" style="100" customWidth="1"/>
    <col min="11266" max="11268" width="11.44140625" style="100"/>
    <col min="11269" max="11269" width="14.109375" style="100" bestFit="1" customWidth="1"/>
    <col min="11270" max="11271" width="11.44140625" style="100"/>
    <col min="11272" max="11272" width="13.44140625" style="100" customWidth="1"/>
    <col min="11273" max="11273" width="11.44140625" style="100"/>
    <col min="11274" max="11274" width="13.44140625" style="100" bestFit="1" customWidth="1"/>
    <col min="11275" max="11520" width="11.44140625" style="100"/>
    <col min="11521" max="11521" width="16.33203125" style="100" customWidth="1"/>
    <col min="11522" max="11524" width="11.44140625" style="100"/>
    <col min="11525" max="11525" width="14.109375" style="100" bestFit="1" customWidth="1"/>
    <col min="11526" max="11527" width="11.44140625" style="100"/>
    <col min="11528" max="11528" width="13.44140625" style="100" customWidth="1"/>
    <col min="11529" max="11529" width="11.44140625" style="100"/>
    <col min="11530" max="11530" width="13.44140625" style="100" bestFit="1" customWidth="1"/>
    <col min="11531" max="11776" width="11.44140625" style="100"/>
    <col min="11777" max="11777" width="16.33203125" style="100" customWidth="1"/>
    <col min="11778" max="11780" width="11.44140625" style="100"/>
    <col min="11781" max="11781" width="14.109375" style="100" bestFit="1" customWidth="1"/>
    <col min="11782" max="11783" width="11.44140625" style="100"/>
    <col min="11784" max="11784" width="13.44140625" style="100" customWidth="1"/>
    <col min="11785" max="11785" width="11.44140625" style="100"/>
    <col min="11786" max="11786" width="13.44140625" style="100" bestFit="1" customWidth="1"/>
    <col min="11787" max="12032" width="11.44140625" style="100"/>
    <col min="12033" max="12033" width="16.33203125" style="100" customWidth="1"/>
    <col min="12034" max="12036" width="11.44140625" style="100"/>
    <col min="12037" max="12037" width="14.109375" style="100" bestFit="1" customWidth="1"/>
    <col min="12038" max="12039" width="11.44140625" style="100"/>
    <col min="12040" max="12040" width="13.44140625" style="100" customWidth="1"/>
    <col min="12041" max="12041" width="11.44140625" style="100"/>
    <col min="12042" max="12042" width="13.44140625" style="100" bestFit="1" customWidth="1"/>
    <col min="12043" max="12288" width="11.44140625" style="100"/>
    <col min="12289" max="12289" width="16.33203125" style="100" customWidth="1"/>
    <col min="12290" max="12292" width="11.44140625" style="100"/>
    <col min="12293" max="12293" width="14.109375" style="100" bestFit="1" customWidth="1"/>
    <col min="12294" max="12295" width="11.44140625" style="100"/>
    <col min="12296" max="12296" width="13.44140625" style="100" customWidth="1"/>
    <col min="12297" max="12297" width="11.44140625" style="100"/>
    <col min="12298" max="12298" width="13.44140625" style="100" bestFit="1" customWidth="1"/>
    <col min="12299" max="12544" width="11.44140625" style="100"/>
    <col min="12545" max="12545" width="16.33203125" style="100" customWidth="1"/>
    <col min="12546" max="12548" width="11.44140625" style="100"/>
    <col min="12549" max="12549" width="14.109375" style="100" bestFit="1" customWidth="1"/>
    <col min="12550" max="12551" width="11.44140625" style="100"/>
    <col min="12552" max="12552" width="13.44140625" style="100" customWidth="1"/>
    <col min="12553" max="12553" width="11.44140625" style="100"/>
    <col min="12554" max="12554" width="13.44140625" style="100" bestFit="1" customWidth="1"/>
    <col min="12555" max="12800" width="11.44140625" style="100"/>
    <col min="12801" max="12801" width="16.33203125" style="100" customWidth="1"/>
    <col min="12802" max="12804" width="11.44140625" style="100"/>
    <col min="12805" max="12805" width="14.109375" style="100" bestFit="1" customWidth="1"/>
    <col min="12806" max="12807" width="11.44140625" style="100"/>
    <col min="12808" max="12808" width="13.44140625" style="100" customWidth="1"/>
    <col min="12809" max="12809" width="11.44140625" style="100"/>
    <col min="12810" max="12810" width="13.44140625" style="100" bestFit="1" customWidth="1"/>
    <col min="12811" max="13056" width="11.44140625" style="100"/>
    <col min="13057" max="13057" width="16.33203125" style="100" customWidth="1"/>
    <col min="13058" max="13060" width="11.44140625" style="100"/>
    <col min="13061" max="13061" width="14.109375" style="100" bestFit="1" customWidth="1"/>
    <col min="13062" max="13063" width="11.44140625" style="100"/>
    <col min="13064" max="13064" width="13.44140625" style="100" customWidth="1"/>
    <col min="13065" max="13065" width="11.44140625" style="100"/>
    <col min="13066" max="13066" width="13.44140625" style="100" bestFit="1" customWidth="1"/>
    <col min="13067" max="13312" width="11.44140625" style="100"/>
    <col min="13313" max="13313" width="16.33203125" style="100" customWidth="1"/>
    <col min="13314" max="13316" width="11.44140625" style="100"/>
    <col min="13317" max="13317" width="14.109375" style="100" bestFit="1" customWidth="1"/>
    <col min="13318" max="13319" width="11.44140625" style="100"/>
    <col min="13320" max="13320" width="13.44140625" style="100" customWidth="1"/>
    <col min="13321" max="13321" width="11.44140625" style="100"/>
    <col min="13322" max="13322" width="13.44140625" style="100" bestFit="1" customWidth="1"/>
    <col min="13323" max="13568" width="11.44140625" style="100"/>
    <col min="13569" max="13569" width="16.33203125" style="100" customWidth="1"/>
    <col min="13570" max="13572" width="11.44140625" style="100"/>
    <col min="13573" max="13573" width="14.109375" style="100" bestFit="1" customWidth="1"/>
    <col min="13574" max="13575" width="11.44140625" style="100"/>
    <col min="13576" max="13576" width="13.44140625" style="100" customWidth="1"/>
    <col min="13577" max="13577" width="11.44140625" style="100"/>
    <col min="13578" max="13578" width="13.44140625" style="100" bestFit="1" customWidth="1"/>
    <col min="13579" max="13824" width="11.44140625" style="100"/>
    <col min="13825" max="13825" width="16.33203125" style="100" customWidth="1"/>
    <col min="13826" max="13828" width="11.44140625" style="100"/>
    <col min="13829" max="13829" width="14.109375" style="100" bestFit="1" customWidth="1"/>
    <col min="13830" max="13831" width="11.44140625" style="100"/>
    <col min="13832" max="13832" width="13.44140625" style="100" customWidth="1"/>
    <col min="13833" max="13833" width="11.44140625" style="100"/>
    <col min="13834" max="13834" width="13.44140625" style="100" bestFit="1" customWidth="1"/>
    <col min="13835" max="14080" width="11.44140625" style="100"/>
    <col min="14081" max="14081" width="16.33203125" style="100" customWidth="1"/>
    <col min="14082" max="14084" width="11.44140625" style="100"/>
    <col min="14085" max="14085" width="14.109375" style="100" bestFit="1" customWidth="1"/>
    <col min="14086" max="14087" width="11.44140625" style="100"/>
    <col min="14088" max="14088" width="13.44140625" style="100" customWidth="1"/>
    <col min="14089" max="14089" width="11.44140625" style="100"/>
    <col min="14090" max="14090" width="13.44140625" style="100" bestFit="1" customWidth="1"/>
    <col min="14091" max="14336" width="11.44140625" style="100"/>
    <col min="14337" max="14337" width="16.33203125" style="100" customWidth="1"/>
    <col min="14338" max="14340" width="11.44140625" style="100"/>
    <col min="14341" max="14341" width="14.109375" style="100" bestFit="1" customWidth="1"/>
    <col min="14342" max="14343" width="11.44140625" style="100"/>
    <col min="14344" max="14344" width="13.44140625" style="100" customWidth="1"/>
    <col min="14345" max="14345" width="11.44140625" style="100"/>
    <col min="14346" max="14346" width="13.44140625" style="100" bestFit="1" customWidth="1"/>
    <col min="14347" max="14592" width="11.44140625" style="100"/>
    <col min="14593" max="14593" width="16.33203125" style="100" customWidth="1"/>
    <col min="14594" max="14596" width="11.44140625" style="100"/>
    <col min="14597" max="14597" width="14.109375" style="100" bestFit="1" customWidth="1"/>
    <col min="14598" max="14599" width="11.44140625" style="100"/>
    <col min="14600" max="14600" width="13.44140625" style="100" customWidth="1"/>
    <col min="14601" max="14601" width="11.44140625" style="100"/>
    <col min="14602" max="14602" width="13.44140625" style="100" bestFit="1" customWidth="1"/>
    <col min="14603" max="14848" width="11.44140625" style="100"/>
    <col min="14849" max="14849" width="16.33203125" style="100" customWidth="1"/>
    <col min="14850" max="14852" width="11.44140625" style="100"/>
    <col min="14853" max="14853" width="14.109375" style="100" bestFit="1" customWidth="1"/>
    <col min="14854" max="14855" width="11.44140625" style="100"/>
    <col min="14856" max="14856" width="13.44140625" style="100" customWidth="1"/>
    <col min="14857" max="14857" width="11.44140625" style="100"/>
    <col min="14858" max="14858" width="13.44140625" style="100" bestFit="1" customWidth="1"/>
    <col min="14859" max="15104" width="11.44140625" style="100"/>
    <col min="15105" max="15105" width="16.33203125" style="100" customWidth="1"/>
    <col min="15106" max="15108" width="11.44140625" style="100"/>
    <col min="15109" max="15109" width="14.109375" style="100" bestFit="1" customWidth="1"/>
    <col min="15110" max="15111" width="11.44140625" style="100"/>
    <col min="15112" max="15112" width="13.44140625" style="100" customWidth="1"/>
    <col min="15113" max="15113" width="11.44140625" style="100"/>
    <col min="15114" max="15114" width="13.44140625" style="100" bestFit="1" customWidth="1"/>
    <col min="15115" max="15360" width="11.44140625" style="100"/>
    <col min="15361" max="15361" width="16.33203125" style="100" customWidth="1"/>
    <col min="15362" max="15364" width="11.44140625" style="100"/>
    <col min="15365" max="15365" width="14.109375" style="100" bestFit="1" customWidth="1"/>
    <col min="15366" max="15367" width="11.44140625" style="100"/>
    <col min="15368" max="15368" width="13.44140625" style="100" customWidth="1"/>
    <col min="15369" max="15369" width="11.44140625" style="100"/>
    <col min="15370" max="15370" width="13.44140625" style="100" bestFit="1" customWidth="1"/>
    <col min="15371" max="15616" width="11.44140625" style="100"/>
    <col min="15617" max="15617" width="16.33203125" style="100" customWidth="1"/>
    <col min="15618" max="15620" width="11.44140625" style="100"/>
    <col min="15621" max="15621" width="14.109375" style="100" bestFit="1" customWidth="1"/>
    <col min="15622" max="15623" width="11.44140625" style="100"/>
    <col min="15624" max="15624" width="13.44140625" style="100" customWidth="1"/>
    <col min="15625" max="15625" width="11.44140625" style="100"/>
    <col min="15626" max="15626" width="13.44140625" style="100" bestFit="1" customWidth="1"/>
    <col min="15627" max="15872" width="11.44140625" style="100"/>
    <col min="15873" max="15873" width="16.33203125" style="100" customWidth="1"/>
    <col min="15874" max="15876" width="11.44140625" style="100"/>
    <col min="15877" max="15877" width="14.109375" style="100" bestFit="1" customWidth="1"/>
    <col min="15878" max="15879" width="11.44140625" style="100"/>
    <col min="15880" max="15880" width="13.44140625" style="100" customWidth="1"/>
    <col min="15881" max="15881" width="11.44140625" style="100"/>
    <col min="15882" max="15882" width="13.44140625" style="100" bestFit="1" customWidth="1"/>
    <col min="15883" max="16128" width="11.44140625" style="100"/>
    <col min="16129" max="16129" width="16.33203125" style="100" customWidth="1"/>
    <col min="16130" max="16132" width="11.44140625" style="100"/>
    <col min="16133" max="16133" width="14.109375" style="100" bestFit="1" customWidth="1"/>
    <col min="16134" max="16135" width="11.44140625" style="100"/>
    <col min="16136" max="16136" width="13.44140625" style="100" customWidth="1"/>
    <col min="16137" max="16137" width="11.44140625" style="100"/>
    <col min="16138" max="16138" width="13.44140625" style="100" bestFit="1" customWidth="1"/>
    <col min="16139" max="16384" width="11.44140625" style="100"/>
  </cols>
  <sheetData>
    <row r="5" spans="2:9" x14ac:dyDescent="0.25">
      <c r="B5" s="99"/>
      <c r="C5" s="99"/>
      <c r="D5" s="99"/>
      <c r="E5" s="99"/>
      <c r="F5" s="99"/>
      <c r="G5" s="99"/>
      <c r="H5" s="99"/>
    </row>
    <row r="6" spans="2:9" ht="22.8" x14ac:dyDescent="0.4">
      <c r="B6" s="101"/>
      <c r="C6" s="99"/>
      <c r="D6" s="99"/>
      <c r="E6" s="99"/>
      <c r="F6" s="99"/>
      <c r="G6" s="99"/>
      <c r="H6" s="99"/>
      <c r="I6" s="102"/>
    </row>
    <row r="7" spans="2:9" x14ac:dyDescent="0.25">
      <c r="B7" s="99"/>
      <c r="C7" s="99"/>
      <c r="D7" s="99"/>
      <c r="E7" s="99"/>
      <c r="F7" s="99"/>
      <c r="G7" s="99"/>
      <c r="H7" s="99"/>
      <c r="I7" s="99"/>
    </row>
    <row r="8" spans="2:9" x14ac:dyDescent="0.25">
      <c r="B8" s="99"/>
      <c r="C8" s="99"/>
      <c r="D8" s="99"/>
      <c r="F8" s="99"/>
      <c r="G8" s="99"/>
      <c r="H8" s="99"/>
    </row>
    <row r="9" spans="2:9" x14ac:dyDescent="0.25">
      <c r="B9" s="99"/>
      <c r="C9" s="99"/>
      <c r="D9" s="99"/>
      <c r="E9" s="99"/>
      <c r="F9" s="99"/>
      <c r="G9" s="99"/>
      <c r="H9" s="99"/>
    </row>
    <row r="10" spans="2:9" ht="22.8" x14ac:dyDescent="0.4">
      <c r="B10" s="99"/>
      <c r="C10" s="99"/>
      <c r="D10" s="99"/>
      <c r="I10" s="102"/>
    </row>
    <row r="11" spans="2:9" x14ac:dyDescent="0.25">
      <c r="B11" s="99"/>
      <c r="C11" s="99"/>
      <c r="D11" s="99"/>
    </row>
    <row r="12" spans="2:9" ht="27" customHeight="1" x14ac:dyDescent="0.4">
      <c r="B12" s="99"/>
      <c r="C12" s="99"/>
      <c r="D12" s="99"/>
      <c r="E12" s="99"/>
      <c r="F12" s="99"/>
      <c r="G12" s="99"/>
      <c r="H12" s="99"/>
      <c r="I12" s="102"/>
    </row>
    <row r="13" spans="2:9" ht="19.5" customHeight="1" x14ac:dyDescent="0.4">
      <c r="B13" s="99"/>
      <c r="C13" s="94"/>
      <c r="D13" s="94"/>
      <c r="E13" s="94"/>
      <c r="F13" s="94"/>
      <c r="G13" s="94"/>
      <c r="H13" s="94"/>
      <c r="I13" s="102"/>
    </row>
    <row r="14" spans="2:9" x14ac:dyDescent="0.25">
      <c r="B14" s="99"/>
      <c r="C14" s="99"/>
      <c r="D14" s="99"/>
      <c r="F14" s="99"/>
      <c r="G14" s="99"/>
      <c r="H14" s="99"/>
    </row>
    <row r="15" spans="2:9" x14ac:dyDescent="0.25">
      <c r="B15" s="99"/>
      <c r="C15" s="99"/>
      <c r="D15" s="99"/>
      <c r="F15" s="99"/>
      <c r="G15" s="99"/>
      <c r="H15" s="99"/>
      <c r="I15" s="99"/>
    </row>
    <row r="16" spans="2:9" ht="34.799999999999997" x14ac:dyDescent="0.55000000000000004">
      <c r="B16" s="99"/>
      <c r="C16" s="99"/>
      <c r="D16" s="99"/>
      <c r="E16" s="103"/>
      <c r="F16" s="99"/>
      <c r="G16" s="99"/>
      <c r="H16" s="99"/>
      <c r="I16" s="99"/>
    </row>
    <row r="17" spans="2:9" ht="32.4" x14ac:dyDescent="0.55000000000000004">
      <c r="B17" s="99"/>
      <c r="C17" s="99"/>
      <c r="D17" s="99"/>
      <c r="E17" s="104"/>
      <c r="F17" s="99"/>
      <c r="G17" s="99"/>
      <c r="H17" s="99"/>
      <c r="I17" s="99"/>
    </row>
    <row r="18" spans="2:9" ht="32.4" x14ac:dyDescent="0.55000000000000004">
      <c r="D18" s="104"/>
    </row>
    <row r="19" spans="2:9" ht="18" x14ac:dyDescent="0.35">
      <c r="E19" s="105"/>
      <c r="I19" s="106"/>
    </row>
    <row r="21" spans="2:9" x14ac:dyDescent="0.25">
      <c r="E21" s="107"/>
    </row>
    <row r="22" spans="2:9" ht="25.8" x14ac:dyDescent="0.5">
      <c r="E22" s="108"/>
    </row>
    <row r="25" spans="2:9" ht="18" x14ac:dyDescent="0.35">
      <c r="E25" s="109"/>
    </row>
    <row r="26" spans="2:9" ht="18" x14ac:dyDescent="0.35">
      <c r="E26" s="110"/>
    </row>
    <row r="28" spans="2:9" x14ac:dyDescent="0.25">
      <c r="D28" s="94"/>
      <c r="E28" s="94"/>
      <c r="F28" s="94"/>
      <c r="G28" s="94"/>
      <c r="H28" s="94"/>
    </row>
    <row r="33" spans="1:9" ht="35.4" x14ac:dyDescent="0.25">
      <c r="A33" s="111"/>
    </row>
    <row r="36" spans="1:9" ht="32.4" x14ac:dyDescent="0.25">
      <c r="B36" s="112"/>
    </row>
    <row r="39" spans="1:9" ht="17.399999999999999" x14ac:dyDescent="0.3">
      <c r="B39" s="113"/>
    </row>
    <row r="41" spans="1:9" ht="18" x14ac:dyDescent="0.35">
      <c r="I41" s="114"/>
    </row>
    <row r="43" spans="1:9" ht="18" x14ac:dyDescent="0.35">
      <c r="B43" s="192"/>
      <c r="C43" s="192"/>
      <c r="D43" s="192"/>
    </row>
    <row r="57" spans="10:10" ht="18" x14ac:dyDescent="0.3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42</v>
      </c>
      <c r="B7" s="19" t="s">
        <v>3</v>
      </c>
      <c r="C7" s="20">
        <v>124066.90919999999</v>
      </c>
      <c r="D7" s="20">
        <v>135636.54006907999</v>
      </c>
      <c r="E7" s="21">
        <v>177175.00927377914</v>
      </c>
      <c r="F7" s="22" t="s">
        <v>241</v>
      </c>
      <c r="G7" s="23">
        <v>42.806015251147358</v>
      </c>
      <c r="H7" s="24">
        <v>30.624836923400977</v>
      </c>
    </row>
    <row r="8" spans="1:8" x14ac:dyDescent="0.25">
      <c r="A8" s="199"/>
      <c r="B8" s="25" t="s">
        <v>242</v>
      </c>
      <c r="C8" s="26">
        <v>27189</v>
      </c>
      <c r="D8" s="26">
        <v>26862</v>
      </c>
      <c r="E8" s="26">
        <v>36252.135017269997</v>
      </c>
      <c r="F8" s="27"/>
      <c r="G8" s="28">
        <v>33.333829921181348</v>
      </c>
      <c r="H8" s="29">
        <v>34.956946680329082</v>
      </c>
    </row>
    <row r="9" spans="1:8" x14ac:dyDescent="0.25">
      <c r="A9" s="30" t="s">
        <v>18</v>
      </c>
      <c r="B9" s="31" t="s">
        <v>3</v>
      </c>
      <c r="C9" s="20">
        <v>11420.313200000001</v>
      </c>
      <c r="D9" s="20">
        <v>10335.766454119999</v>
      </c>
      <c r="E9" s="21">
        <v>10109.644058746331</v>
      </c>
      <c r="F9" s="22" t="s">
        <v>241</v>
      </c>
      <c r="G9" s="32">
        <v>-11.476647954398217</v>
      </c>
      <c r="H9" s="33">
        <v>-2.1877661069202361</v>
      </c>
    </row>
    <row r="10" spans="1:8" x14ac:dyDescent="0.25">
      <c r="A10" s="34"/>
      <c r="B10" s="25" t="s">
        <v>242</v>
      </c>
      <c r="C10" s="26">
        <v>3554</v>
      </c>
      <c r="D10" s="26">
        <v>2139</v>
      </c>
      <c r="E10" s="26">
        <v>2355.1916135299998</v>
      </c>
      <c r="F10" s="27"/>
      <c r="G10" s="35">
        <v>-33.731243288407427</v>
      </c>
      <c r="H10" s="29">
        <v>10.107134807386629</v>
      </c>
    </row>
    <row r="11" spans="1:8" x14ac:dyDescent="0.25">
      <c r="A11" s="30" t="s">
        <v>19</v>
      </c>
      <c r="B11" s="31" t="s">
        <v>3</v>
      </c>
      <c r="C11" s="20">
        <v>6407.0439999999999</v>
      </c>
      <c r="D11" s="20">
        <v>6803.5548470659996</v>
      </c>
      <c r="E11" s="21">
        <v>7452.017100679539</v>
      </c>
      <c r="F11" s="22" t="s">
        <v>241</v>
      </c>
      <c r="G11" s="37">
        <v>16.30975377536879</v>
      </c>
      <c r="H11" s="33">
        <v>9.5312269569368624</v>
      </c>
    </row>
    <row r="12" spans="1:8" x14ac:dyDescent="0.25">
      <c r="A12" s="34"/>
      <c r="B12" s="25" t="s">
        <v>242</v>
      </c>
      <c r="C12" s="26">
        <v>1377</v>
      </c>
      <c r="D12" s="26">
        <v>1450</v>
      </c>
      <c r="E12" s="26">
        <v>1592.6387117669999</v>
      </c>
      <c r="F12" s="27"/>
      <c r="G12" s="28">
        <v>15.660037165359469</v>
      </c>
      <c r="H12" s="29">
        <v>9.8371525356551643</v>
      </c>
    </row>
    <row r="13" spans="1:8" x14ac:dyDescent="0.25">
      <c r="A13" s="30" t="s">
        <v>20</v>
      </c>
      <c r="B13" s="31" t="s">
        <v>3</v>
      </c>
      <c r="C13" s="20">
        <v>23698.497142856999</v>
      </c>
      <c r="D13" s="20">
        <v>22348.216593841</v>
      </c>
      <c r="E13" s="21">
        <v>24404.880850834768</v>
      </c>
      <c r="F13" s="22" t="s">
        <v>241</v>
      </c>
      <c r="G13" s="23">
        <v>2.9807109865221264</v>
      </c>
      <c r="H13" s="24">
        <v>9.202811545868812</v>
      </c>
    </row>
    <row r="14" spans="1:8" x14ac:dyDescent="0.25">
      <c r="A14" s="34"/>
      <c r="B14" s="25" t="s">
        <v>242</v>
      </c>
      <c r="C14" s="26">
        <v>4185</v>
      </c>
      <c r="D14" s="26">
        <v>3667</v>
      </c>
      <c r="E14" s="26">
        <v>4101.3041484599999</v>
      </c>
      <c r="F14" s="27"/>
      <c r="G14" s="38">
        <v>-1.9999008731182926</v>
      </c>
      <c r="H14" s="24">
        <v>11.843581905099526</v>
      </c>
    </row>
    <row r="15" spans="1:8" x14ac:dyDescent="0.25">
      <c r="A15" s="30" t="s">
        <v>21</v>
      </c>
      <c r="B15" s="31" t="s">
        <v>3</v>
      </c>
      <c r="C15" s="20">
        <v>1663.145</v>
      </c>
      <c r="D15" s="20">
        <v>1871.35483987</v>
      </c>
      <c r="E15" s="21">
        <v>2336.5133236345905</v>
      </c>
      <c r="F15" s="22" t="s">
        <v>241</v>
      </c>
      <c r="G15" s="37">
        <v>40.487649822149621</v>
      </c>
      <c r="H15" s="33">
        <v>24.85677616314095</v>
      </c>
    </row>
    <row r="16" spans="1:8" x14ac:dyDescent="0.25">
      <c r="A16" s="34"/>
      <c r="B16" s="25" t="s">
        <v>242</v>
      </c>
      <c r="C16" s="26">
        <v>351</v>
      </c>
      <c r="D16" s="26">
        <v>376</v>
      </c>
      <c r="E16" s="26">
        <v>477.08870996799999</v>
      </c>
      <c r="F16" s="27"/>
      <c r="G16" s="28">
        <v>35.922709392592594</v>
      </c>
      <c r="H16" s="29">
        <v>26.885295204255314</v>
      </c>
    </row>
    <row r="17" spans="1:8" x14ac:dyDescent="0.25">
      <c r="A17" s="30" t="s">
        <v>22</v>
      </c>
      <c r="B17" s="31" t="s">
        <v>3</v>
      </c>
      <c r="C17" s="20">
        <v>4825.1450000000004</v>
      </c>
      <c r="D17" s="20">
        <v>5157.3548398700004</v>
      </c>
      <c r="E17" s="21">
        <v>5893.3561500034548</v>
      </c>
      <c r="F17" s="22" t="s">
        <v>241</v>
      </c>
      <c r="G17" s="37">
        <v>22.138425891935981</v>
      </c>
      <c r="H17" s="33">
        <v>14.270906947174609</v>
      </c>
    </row>
    <row r="18" spans="1:8" x14ac:dyDescent="0.25">
      <c r="A18" s="34"/>
      <c r="B18" s="25" t="s">
        <v>242</v>
      </c>
      <c r="C18" s="26">
        <v>1263</v>
      </c>
      <c r="D18" s="26">
        <v>851</v>
      </c>
      <c r="E18" s="26">
        <v>1109.0887099680001</v>
      </c>
      <c r="F18" s="27"/>
      <c r="G18" s="28">
        <v>-12.186167065083126</v>
      </c>
      <c r="H18" s="29">
        <v>30.327697998589883</v>
      </c>
    </row>
    <row r="19" spans="1:8" x14ac:dyDescent="0.25">
      <c r="A19" s="30" t="s">
        <v>190</v>
      </c>
      <c r="B19" s="31" t="s">
        <v>3</v>
      </c>
      <c r="C19" s="20">
        <v>52770.242857142999</v>
      </c>
      <c r="D19" s="20">
        <v>64641.041484601999</v>
      </c>
      <c r="E19" s="21">
        <v>94397.666508117647</v>
      </c>
      <c r="F19" s="22" t="s">
        <v>241</v>
      </c>
      <c r="G19" s="23">
        <v>78.884275298232666</v>
      </c>
      <c r="H19" s="24">
        <v>46.033641073997728</v>
      </c>
    </row>
    <row r="20" spans="1:8" x14ac:dyDescent="0.25">
      <c r="A20" s="30"/>
      <c r="B20" s="25" t="s">
        <v>242</v>
      </c>
      <c r="C20" s="26">
        <v>11334</v>
      </c>
      <c r="D20" s="26">
        <v>12846</v>
      </c>
      <c r="E20" s="26">
        <v>19238.760371150998</v>
      </c>
      <c r="F20" s="27"/>
      <c r="G20" s="38">
        <v>69.743783052329263</v>
      </c>
      <c r="H20" s="24">
        <v>49.764598872419413</v>
      </c>
    </row>
    <row r="21" spans="1:8" x14ac:dyDescent="0.25">
      <c r="A21" s="39" t="s">
        <v>12</v>
      </c>
      <c r="B21" s="31" t="s">
        <v>3</v>
      </c>
      <c r="C21" s="20">
        <v>1342.087</v>
      </c>
      <c r="D21" s="20">
        <v>1255.2129039219999</v>
      </c>
      <c r="E21" s="21">
        <v>1610.2067558489746</v>
      </c>
      <c r="F21" s="22" t="s">
        <v>241</v>
      </c>
      <c r="G21" s="37">
        <v>19.977822290877896</v>
      </c>
      <c r="H21" s="33">
        <v>28.281564889730788</v>
      </c>
    </row>
    <row r="22" spans="1:8" x14ac:dyDescent="0.25">
      <c r="A22" s="34"/>
      <c r="B22" s="25" t="s">
        <v>242</v>
      </c>
      <c r="C22" s="26">
        <v>234</v>
      </c>
      <c r="D22" s="26">
        <v>201</v>
      </c>
      <c r="E22" s="26">
        <v>265.05322598100003</v>
      </c>
      <c r="F22" s="27"/>
      <c r="G22" s="28">
        <v>13.270609393589751</v>
      </c>
      <c r="H22" s="29">
        <v>31.867276607462685</v>
      </c>
    </row>
    <row r="23" spans="1:8" x14ac:dyDescent="0.25">
      <c r="A23" s="39" t="s">
        <v>23</v>
      </c>
      <c r="B23" s="31" t="s">
        <v>3</v>
      </c>
      <c r="C23" s="20">
        <v>4004.145</v>
      </c>
      <c r="D23" s="20">
        <v>4258.3548398700004</v>
      </c>
      <c r="E23" s="21">
        <v>5205.9797573877659</v>
      </c>
      <c r="F23" s="22" t="s">
        <v>241</v>
      </c>
      <c r="G23" s="23">
        <v>30.014766133288532</v>
      </c>
      <c r="H23" s="24">
        <v>22.253310331148796</v>
      </c>
    </row>
    <row r="24" spans="1:8" x14ac:dyDescent="0.25">
      <c r="A24" s="34"/>
      <c r="B24" s="25" t="s">
        <v>242</v>
      </c>
      <c r="C24" s="26">
        <v>949</v>
      </c>
      <c r="D24" s="26">
        <v>984</v>
      </c>
      <c r="E24" s="26">
        <v>1213.0887099680001</v>
      </c>
      <c r="F24" s="27"/>
      <c r="G24" s="28">
        <v>27.828104316965224</v>
      </c>
      <c r="H24" s="29">
        <v>23.281372964227657</v>
      </c>
    </row>
    <row r="25" spans="1:8" x14ac:dyDescent="0.25">
      <c r="A25" s="30" t="s">
        <v>24</v>
      </c>
      <c r="B25" s="31" t="s">
        <v>3</v>
      </c>
      <c r="C25" s="20">
        <v>19741.29</v>
      </c>
      <c r="D25" s="20">
        <v>20760.709679741001</v>
      </c>
      <c r="E25" s="21">
        <v>28406.895664414926</v>
      </c>
      <c r="F25" s="22" t="s">
        <v>241</v>
      </c>
      <c r="G25" s="23">
        <v>43.895842999190648</v>
      </c>
      <c r="H25" s="24">
        <v>36.830080005094089</v>
      </c>
    </row>
    <row r="26" spans="1:8" ht="13.8" thickBot="1" x14ac:dyDescent="0.3">
      <c r="A26" s="41"/>
      <c r="B26" s="42" t="s">
        <v>242</v>
      </c>
      <c r="C26" s="43">
        <v>4300</v>
      </c>
      <c r="D26" s="43">
        <v>4714</v>
      </c>
      <c r="E26" s="43">
        <v>6360.1774199350002</v>
      </c>
      <c r="F26" s="44"/>
      <c r="G26" s="45">
        <v>47.911102789186032</v>
      </c>
      <c r="H26" s="46">
        <v>34.921031394463284</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42</v>
      </c>
      <c r="B35" s="19" t="s">
        <v>3</v>
      </c>
      <c r="C35" s="80">
        <v>1323.5516696760001</v>
      </c>
      <c r="D35" s="80">
        <v>1365.661892734</v>
      </c>
      <c r="E35" s="83">
        <v>1658.7957252281094</v>
      </c>
      <c r="F35" s="22" t="s">
        <v>241</v>
      </c>
      <c r="G35" s="23">
        <v>25.329124901801194</v>
      </c>
      <c r="H35" s="24">
        <v>21.464597793474866</v>
      </c>
    </row>
    <row r="36" spans="1:8" ht="12.75" customHeight="1" x14ac:dyDescent="0.25">
      <c r="A36" s="199"/>
      <c r="B36" s="25" t="s">
        <v>242</v>
      </c>
      <c r="C36" s="82">
        <v>312.73909495999999</v>
      </c>
      <c r="D36" s="82">
        <v>315.84239481700001</v>
      </c>
      <c r="E36" s="82">
        <v>386.369360836</v>
      </c>
      <c r="F36" s="27"/>
      <c r="G36" s="28">
        <v>23.543671725921399</v>
      </c>
      <c r="H36" s="29">
        <v>22.329797131845936</v>
      </c>
    </row>
    <row r="37" spans="1:8" x14ac:dyDescent="0.25">
      <c r="A37" s="30" t="s">
        <v>18</v>
      </c>
      <c r="B37" s="31" t="s">
        <v>3</v>
      </c>
      <c r="C37" s="80">
        <v>447.58915100600001</v>
      </c>
      <c r="D37" s="80">
        <v>429.32155007400002</v>
      </c>
      <c r="E37" s="83">
        <v>497.51335781195479</v>
      </c>
      <c r="F37" s="22" t="s">
        <v>241</v>
      </c>
      <c r="G37" s="32">
        <v>11.154025224638559</v>
      </c>
      <c r="H37" s="33">
        <v>15.883620965730898</v>
      </c>
    </row>
    <row r="38" spans="1:8" x14ac:dyDescent="0.25">
      <c r="A38" s="34"/>
      <c r="B38" s="25" t="s">
        <v>242</v>
      </c>
      <c r="C38" s="82">
        <v>117.239165775</v>
      </c>
      <c r="D38" s="82">
        <v>127.90706462</v>
      </c>
      <c r="E38" s="82">
        <v>141.73136685099999</v>
      </c>
      <c r="F38" s="27"/>
      <c r="G38" s="35">
        <v>20.890801221670486</v>
      </c>
      <c r="H38" s="29">
        <v>10.808083409677735</v>
      </c>
    </row>
    <row r="39" spans="1:8" x14ac:dyDescent="0.25">
      <c r="A39" s="30" t="s">
        <v>19</v>
      </c>
      <c r="B39" s="31" t="s">
        <v>3</v>
      </c>
      <c r="C39" s="80">
        <v>166.65580827100001</v>
      </c>
      <c r="D39" s="80">
        <v>206.89560650799999</v>
      </c>
      <c r="E39" s="83">
        <v>222.93734783690601</v>
      </c>
      <c r="F39" s="22" t="s">
        <v>241</v>
      </c>
      <c r="G39" s="37">
        <v>33.771123940898747</v>
      </c>
      <c r="H39" s="33">
        <v>7.7535437313821092</v>
      </c>
    </row>
    <row r="40" spans="1:8" x14ac:dyDescent="0.25">
      <c r="A40" s="34"/>
      <c r="B40" s="25" t="s">
        <v>242</v>
      </c>
      <c r="C40" s="82">
        <v>27.415682538999999</v>
      </c>
      <c r="D40" s="82">
        <v>30.323400053</v>
      </c>
      <c r="E40" s="82">
        <v>33.907187602999997</v>
      </c>
      <c r="F40" s="27"/>
      <c r="G40" s="28">
        <v>23.678072047870955</v>
      </c>
      <c r="H40" s="29">
        <v>11.818554462019961</v>
      </c>
    </row>
    <row r="41" spans="1:8" x14ac:dyDescent="0.25">
      <c r="A41" s="30" t="s">
        <v>20</v>
      </c>
      <c r="B41" s="31" t="s">
        <v>3</v>
      </c>
      <c r="C41" s="80">
        <v>290.73853262900002</v>
      </c>
      <c r="D41" s="80">
        <v>272.00910261600001</v>
      </c>
      <c r="E41" s="83">
        <v>283.82651133308599</v>
      </c>
      <c r="F41" s="22" t="s">
        <v>241</v>
      </c>
      <c r="G41" s="23">
        <v>-2.3774011767247316</v>
      </c>
      <c r="H41" s="24">
        <v>4.3444901672165201</v>
      </c>
    </row>
    <row r="42" spans="1:8" x14ac:dyDescent="0.25">
      <c r="A42" s="34"/>
      <c r="B42" s="25" t="s">
        <v>242</v>
      </c>
      <c r="C42" s="82">
        <v>64.598872231000001</v>
      </c>
      <c r="D42" s="82">
        <v>53.235969976</v>
      </c>
      <c r="E42" s="82">
        <v>57.846366705999998</v>
      </c>
      <c r="F42" s="27"/>
      <c r="G42" s="38">
        <v>-10.452977415540062</v>
      </c>
      <c r="H42" s="24">
        <v>8.6603037985002942</v>
      </c>
    </row>
    <row r="43" spans="1:8" x14ac:dyDescent="0.25">
      <c r="A43" s="30" t="s">
        <v>21</v>
      </c>
      <c r="B43" s="31" t="s">
        <v>3</v>
      </c>
      <c r="C43" s="80">
        <v>7.9317948840000003</v>
      </c>
      <c r="D43" s="80">
        <v>9.4231151929999992</v>
      </c>
      <c r="E43" s="83">
        <v>11.492190884408323</v>
      </c>
      <c r="F43" s="22" t="s">
        <v>241</v>
      </c>
      <c r="G43" s="37">
        <v>44.887645891982743</v>
      </c>
      <c r="H43" s="33">
        <v>21.957448773897468</v>
      </c>
    </row>
    <row r="44" spans="1:8" x14ac:dyDescent="0.25">
      <c r="A44" s="34"/>
      <c r="B44" s="25" t="s">
        <v>242</v>
      </c>
      <c r="C44" s="82">
        <v>1.7298811270000001</v>
      </c>
      <c r="D44" s="82">
        <v>1.8840895929999999</v>
      </c>
      <c r="E44" s="82">
        <v>2.3633517429999999</v>
      </c>
      <c r="F44" s="27"/>
      <c r="G44" s="28">
        <v>36.619314825324409</v>
      </c>
      <c r="H44" s="29">
        <v>25.437333329615171</v>
      </c>
    </row>
    <row r="45" spans="1:8" x14ac:dyDescent="0.25">
      <c r="A45" s="30" t="s">
        <v>22</v>
      </c>
      <c r="B45" s="31" t="s">
        <v>3</v>
      </c>
      <c r="C45" s="80">
        <v>24.428014526999998</v>
      </c>
      <c r="D45" s="80">
        <v>23.602795477000001</v>
      </c>
      <c r="E45" s="83">
        <v>25.509247624065964</v>
      </c>
      <c r="F45" s="22" t="s">
        <v>241</v>
      </c>
      <c r="G45" s="37">
        <v>4.4262013020783542</v>
      </c>
      <c r="H45" s="33">
        <v>8.077230296401666</v>
      </c>
    </row>
    <row r="46" spans="1:8" x14ac:dyDescent="0.25">
      <c r="A46" s="34"/>
      <c r="B46" s="25" t="s">
        <v>242</v>
      </c>
      <c r="C46" s="82">
        <v>6.7668584459999996</v>
      </c>
      <c r="D46" s="82">
        <v>4.2522698749999996</v>
      </c>
      <c r="E46" s="82">
        <v>5.2019991369999996</v>
      </c>
      <c r="F46" s="27"/>
      <c r="G46" s="28">
        <v>-23.125344227128224</v>
      </c>
      <c r="H46" s="29">
        <v>22.334642200949204</v>
      </c>
    </row>
    <row r="47" spans="1:8" x14ac:dyDescent="0.25">
      <c r="A47" s="30" t="s">
        <v>190</v>
      </c>
      <c r="B47" s="31" t="s">
        <v>3</v>
      </c>
      <c r="C47" s="80">
        <v>196.867293805</v>
      </c>
      <c r="D47" s="80">
        <v>233.15142418299999</v>
      </c>
      <c r="E47" s="83">
        <v>338.19468502259343</v>
      </c>
      <c r="F47" s="22" t="s">
        <v>241</v>
      </c>
      <c r="G47" s="23">
        <v>71.788151544146444</v>
      </c>
      <c r="H47" s="24">
        <v>45.05366467637154</v>
      </c>
    </row>
    <row r="48" spans="1:8" x14ac:dyDescent="0.25">
      <c r="A48" s="30"/>
      <c r="B48" s="25" t="s">
        <v>242</v>
      </c>
      <c r="C48" s="82">
        <v>48.494741288999997</v>
      </c>
      <c r="D48" s="82">
        <v>51.373811674999999</v>
      </c>
      <c r="E48" s="82">
        <v>77.235593105000007</v>
      </c>
      <c r="F48" s="27"/>
      <c r="G48" s="38">
        <v>59.265914307535979</v>
      </c>
      <c r="H48" s="24">
        <v>50.34039832124256</v>
      </c>
    </row>
    <row r="49" spans="1:8" x14ac:dyDescent="0.25">
      <c r="A49" s="39" t="s">
        <v>12</v>
      </c>
      <c r="B49" s="31" t="s">
        <v>3</v>
      </c>
      <c r="C49" s="80">
        <v>15.776880630999999</v>
      </c>
      <c r="D49" s="80">
        <v>13.56127234</v>
      </c>
      <c r="E49" s="83">
        <v>24.812653924153345</v>
      </c>
      <c r="F49" s="22" t="s">
        <v>241</v>
      </c>
      <c r="G49" s="37">
        <v>57.272242241593375</v>
      </c>
      <c r="H49" s="33">
        <v>82.967005617655389</v>
      </c>
    </row>
    <row r="50" spans="1:8" x14ac:dyDescent="0.25">
      <c r="A50" s="34"/>
      <c r="B50" s="25" t="s">
        <v>242</v>
      </c>
      <c r="C50" s="82">
        <v>2.4230700070000002</v>
      </c>
      <c r="D50" s="82">
        <v>2.228786736</v>
      </c>
      <c r="E50" s="82">
        <v>3.9848356570000001</v>
      </c>
      <c r="F50" s="27"/>
      <c r="G50" s="28">
        <v>64.454004444288415</v>
      </c>
      <c r="H50" s="29">
        <v>78.789454936885448</v>
      </c>
    </row>
    <row r="51" spans="1:8" x14ac:dyDescent="0.25">
      <c r="A51" s="39" t="s">
        <v>23</v>
      </c>
      <c r="B51" s="31" t="s">
        <v>3</v>
      </c>
      <c r="C51" s="80">
        <v>90.88944042</v>
      </c>
      <c r="D51" s="80">
        <v>86.480130617</v>
      </c>
      <c r="E51" s="83">
        <v>115.02668479989687</v>
      </c>
      <c r="F51" s="22" t="s">
        <v>241</v>
      </c>
      <c r="G51" s="23">
        <v>26.556709193453813</v>
      </c>
      <c r="H51" s="24">
        <v>33.009379124694874</v>
      </c>
    </row>
    <row r="52" spans="1:8" x14ac:dyDescent="0.25">
      <c r="A52" s="34"/>
      <c r="B52" s="25" t="s">
        <v>242</v>
      </c>
      <c r="C52" s="82">
        <v>21.770930032999999</v>
      </c>
      <c r="D52" s="82">
        <v>19.205169960999999</v>
      </c>
      <c r="E52" s="82">
        <v>26.180649426999999</v>
      </c>
      <c r="F52" s="27"/>
      <c r="G52" s="38">
        <v>20.255080455064729</v>
      </c>
      <c r="H52" s="24">
        <v>36.320842149093863</v>
      </c>
    </row>
    <row r="53" spans="1:8" x14ac:dyDescent="0.25">
      <c r="A53" s="30" t="s">
        <v>24</v>
      </c>
      <c r="B53" s="31" t="s">
        <v>3</v>
      </c>
      <c r="C53" s="80">
        <v>82.674753503000005</v>
      </c>
      <c r="D53" s="80">
        <v>91.216895726999994</v>
      </c>
      <c r="E53" s="83">
        <v>137.52670876692747</v>
      </c>
      <c r="F53" s="22" t="s">
        <v>241</v>
      </c>
      <c r="G53" s="37">
        <v>66.346681350476672</v>
      </c>
      <c r="H53" s="33">
        <v>50.768898317397884</v>
      </c>
    </row>
    <row r="54" spans="1:8" ht="13.8" thickBot="1" x14ac:dyDescent="0.3">
      <c r="A54" s="41"/>
      <c r="B54" s="42" t="s">
        <v>242</v>
      </c>
      <c r="C54" s="86">
        <v>22.299893513000001</v>
      </c>
      <c r="D54" s="86">
        <v>25.431832326999999</v>
      </c>
      <c r="E54" s="86">
        <v>37.918010606000003</v>
      </c>
      <c r="F54" s="44"/>
      <c r="G54" s="45">
        <v>70.036733959717026</v>
      </c>
      <c r="H54" s="46">
        <v>49.096652252397519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14</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44</v>
      </c>
      <c r="B7" s="19" t="s">
        <v>3</v>
      </c>
      <c r="C7" s="20">
        <v>108145.685466667</v>
      </c>
      <c r="D7" s="20">
        <v>110745.20394415699</v>
      </c>
      <c r="E7" s="21">
        <v>109413.03568210686</v>
      </c>
      <c r="F7" s="22" t="s">
        <v>241</v>
      </c>
      <c r="G7" s="23">
        <v>1.1718916108127928</v>
      </c>
      <c r="H7" s="24">
        <v>-1.2029128256623096</v>
      </c>
    </row>
    <row r="8" spans="1:8" x14ac:dyDescent="0.25">
      <c r="A8" s="199"/>
      <c r="B8" s="25" t="s">
        <v>242</v>
      </c>
      <c r="C8" s="26">
        <v>29310</v>
      </c>
      <c r="D8" s="26">
        <v>27740.369333333001</v>
      </c>
      <c r="E8" s="26">
        <v>28116.800986039001</v>
      </c>
      <c r="F8" s="27"/>
      <c r="G8" s="28">
        <v>-4.0709621765984281</v>
      </c>
      <c r="H8" s="29">
        <v>1.3569814020236493</v>
      </c>
    </row>
    <row r="9" spans="1:8" x14ac:dyDescent="0.25">
      <c r="A9" s="30" t="s">
        <v>18</v>
      </c>
      <c r="B9" s="31" t="s">
        <v>3</v>
      </c>
      <c r="C9" s="20">
        <v>11525.9748</v>
      </c>
      <c r="D9" s="20">
        <v>11306.750091579999</v>
      </c>
      <c r="E9" s="21">
        <v>10910.244351941834</v>
      </c>
      <c r="F9" s="22" t="s">
        <v>241</v>
      </c>
      <c r="G9" s="32">
        <v>-5.3421116976428351</v>
      </c>
      <c r="H9" s="33">
        <v>-3.5068055491333325</v>
      </c>
    </row>
    <row r="10" spans="1:8" x14ac:dyDescent="0.25">
      <c r="A10" s="34"/>
      <c r="B10" s="25" t="s">
        <v>242</v>
      </c>
      <c r="C10" s="26">
        <v>3740</v>
      </c>
      <c r="D10" s="26">
        <v>2806.3560000000002</v>
      </c>
      <c r="E10" s="26">
        <v>2938.1875228949998</v>
      </c>
      <c r="F10" s="27"/>
      <c r="G10" s="35">
        <v>-21.438836286229957</v>
      </c>
      <c r="H10" s="29">
        <v>4.6976051112189481</v>
      </c>
    </row>
    <row r="11" spans="1:8" x14ac:dyDescent="0.25">
      <c r="A11" s="30" t="s">
        <v>19</v>
      </c>
      <c r="B11" s="31" t="s">
        <v>3</v>
      </c>
      <c r="C11" s="20">
        <v>43902.915999999997</v>
      </c>
      <c r="D11" s="20">
        <v>49166.166971933999</v>
      </c>
      <c r="E11" s="21">
        <v>51196.318898693833</v>
      </c>
      <c r="F11" s="22" t="s">
        <v>241</v>
      </c>
      <c r="G11" s="37">
        <v>16.612570560674911</v>
      </c>
      <c r="H11" s="33">
        <v>4.1291645287677738</v>
      </c>
    </row>
    <row r="12" spans="1:8" x14ac:dyDescent="0.25">
      <c r="A12" s="34"/>
      <c r="B12" s="25" t="s">
        <v>242</v>
      </c>
      <c r="C12" s="26">
        <v>11705</v>
      </c>
      <c r="D12" s="26">
        <v>11551.52</v>
      </c>
      <c r="E12" s="26">
        <v>12524.291742982999</v>
      </c>
      <c r="F12" s="27"/>
      <c r="G12" s="28">
        <v>6.9995022894745631</v>
      </c>
      <c r="H12" s="29">
        <v>8.4211579340467608</v>
      </c>
    </row>
    <row r="13" spans="1:8" x14ac:dyDescent="0.25">
      <c r="A13" s="30" t="s">
        <v>20</v>
      </c>
      <c r="B13" s="31" t="s">
        <v>3</v>
      </c>
      <c r="C13" s="20">
        <v>4741.8171428570004</v>
      </c>
      <c r="D13" s="20">
        <v>4341.9366533020002</v>
      </c>
      <c r="E13" s="21">
        <v>3236.2071613156927</v>
      </c>
      <c r="F13" s="22" t="s">
        <v>241</v>
      </c>
      <c r="G13" s="23">
        <v>-31.751751199628927</v>
      </c>
      <c r="H13" s="24">
        <v>-25.46627416006659</v>
      </c>
    </row>
    <row r="14" spans="1:8" x14ac:dyDescent="0.25">
      <c r="A14" s="34"/>
      <c r="B14" s="25" t="s">
        <v>242</v>
      </c>
      <c r="C14" s="26">
        <v>1025</v>
      </c>
      <c r="D14" s="26">
        <v>927.91428571400002</v>
      </c>
      <c r="E14" s="26">
        <v>694.23416332500005</v>
      </c>
      <c r="F14" s="27"/>
      <c r="G14" s="38">
        <v>-32.269837724390243</v>
      </c>
      <c r="H14" s="24">
        <v>-25.183373721764696</v>
      </c>
    </row>
    <row r="15" spans="1:8" x14ac:dyDescent="0.25">
      <c r="A15" s="30" t="s">
        <v>21</v>
      </c>
      <c r="B15" s="31" t="s">
        <v>3</v>
      </c>
      <c r="C15" s="20">
        <v>2857.4883333329999</v>
      </c>
      <c r="D15" s="20">
        <v>2942.6065238800002</v>
      </c>
      <c r="E15" s="21">
        <v>3222.2756001240905</v>
      </c>
      <c r="F15" s="22" t="s">
        <v>241</v>
      </c>
      <c r="G15" s="37">
        <v>12.766010714227477</v>
      </c>
      <c r="H15" s="33">
        <v>9.5041275132949181</v>
      </c>
    </row>
    <row r="16" spans="1:8" x14ac:dyDescent="0.25">
      <c r="A16" s="34"/>
      <c r="B16" s="25" t="s">
        <v>242</v>
      </c>
      <c r="C16" s="26">
        <v>609</v>
      </c>
      <c r="D16" s="26">
        <v>605.01666666699998</v>
      </c>
      <c r="E16" s="26">
        <v>670.40163097000004</v>
      </c>
      <c r="F16" s="27"/>
      <c r="G16" s="28">
        <v>10.08236961740559</v>
      </c>
      <c r="H16" s="29">
        <v>10.807134398991323</v>
      </c>
    </row>
    <row r="17" spans="1:8" x14ac:dyDescent="0.25">
      <c r="A17" s="30" t="s">
        <v>22</v>
      </c>
      <c r="B17" s="31" t="s">
        <v>3</v>
      </c>
      <c r="C17" s="20">
        <v>610.48833333300001</v>
      </c>
      <c r="D17" s="20">
        <v>587.60652388000005</v>
      </c>
      <c r="E17" s="21">
        <v>470.43530193383424</v>
      </c>
      <c r="F17" s="22" t="s">
        <v>241</v>
      </c>
      <c r="G17" s="37">
        <v>-22.941147889679939</v>
      </c>
      <c r="H17" s="33">
        <v>-19.94042223569565</v>
      </c>
    </row>
    <row r="18" spans="1:8" x14ac:dyDescent="0.25">
      <c r="A18" s="34"/>
      <c r="B18" s="25" t="s">
        <v>242</v>
      </c>
      <c r="C18" s="26">
        <v>156</v>
      </c>
      <c r="D18" s="26">
        <v>108.016666667</v>
      </c>
      <c r="E18" s="26">
        <v>95.401630969999999</v>
      </c>
      <c r="F18" s="27"/>
      <c r="G18" s="28">
        <v>-38.845108352564104</v>
      </c>
      <c r="H18" s="29">
        <v>-11.678786326456787</v>
      </c>
    </row>
    <row r="19" spans="1:8" x14ac:dyDescent="0.25">
      <c r="A19" s="30" t="s">
        <v>190</v>
      </c>
      <c r="B19" s="31" t="s">
        <v>3</v>
      </c>
      <c r="C19" s="20">
        <v>27071.042857142998</v>
      </c>
      <c r="D19" s="20">
        <v>30023.341633255</v>
      </c>
      <c r="E19" s="21">
        <v>31750.747135089274</v>
      </c>
      <c r="F19" s="22" t="s">
        <v>241</v>
      </c>
      <c r="G19" s="23">
        <v>17.286752869631258</v>
      </c>
      <c r="H19" s="24">
        <v>5.753541770716609</v>
      </c>
    </row>
    <row r="20" spans="1:8" x14ac:dyDescent="0.25">
      <c r="A20" s="30"/>
      <c r="B20" s="25" t="s">
        <v>242</v>
      </c>
      <c r="C20" s="26">
        <v>6729</v>
      </c>
      <c r="D20" s="26">
        <v>6813.2857142860003</v>
      </c>
      <c r="E20" s="26">
        <v>7420.5854083140002</v>
      </c>
      <c r="F20" s="27"/>
      <c r="G20" s="38">
        <v>10.27768477209095</v>
      </c>
      <c r="H20" s="24">
        <v>8.9134628943363197</v>
      </c>
    </row>
    <row r="21" spans="1:8" x14ac:dyDescent="0.25">
      <c r="A21" s="39" t="s">
        <v>12</v>
      </c>
      <c r="B21" s="31" t="s">
        <v>3</v>
      </c>
      <c r="C21" s="20">
        <v>517.49300000000005</v>
      </c>
      <c r="D21" s="20">
        <v>423.763914328</v>
      </c>
      <c r="E21" s="21">
        <v>335.69087877596473</v>
      </c>
      <c r="F21" s="22" t="s">
        <v>241</v>
      </c>
      <c r="G21" s="37">
        <v>-35.131319887232351</v>
      </c>
      <c r="H21" s="33">
        <v>-20.783514729351253</v>
      </c>
    </row>
    <row r="22" spans="1:8" x14ac:dyDescent="0.25">
      <c r="A22" s="34"/>
      <c r="B22" s="25" t="s">
        <v>242</v>
      </c>
      <c r="C22" s="26">
        <v>132</v>
      </c>
      <c r="D22" s="26">
        <v>88.21</v>
      </c>
      <c r="E22" s="26">
        <v>74.440978582</v>
      </c>
      <c r="F22" s="27"/>
      <c r="G22" s="28">
        <v>-43.605319256060604</v>
      </c>
      <c r="H22" s="29">
        <v>-15.609365625212561</v>
      </c>
    </row>
    <row r="23" spans="1:8" x14ac:dyDescent="0.25">
      <c r="A23" s="39" t="s">
        <v>23</v>
      </c>
      <c r="B23" s="31" t="s">
        <v>3</v>
      </c>
      <c r="C23" s="20">
        <v>5843.4883333329999</v>
      </c>
      <c r="D23" s="20">
        <v>6162.6065238800002</v>
      </c>
      <c r="E23" s="21">
        <v>7189.2193296786427</v>
      </c>
      <c r="F23" s="22" t="s">
        <v>241</v>
      </c>
      <c r="G23" s="23">
        <v>23.029583008991253</v>
      </c>
      <c r="H23" s="24">
        <v>16.658743371340279</v>
      </c>
    </row>
    <row r="24" spans="1:8" x14ac:dyDescent="0.25">
      <c r="A24" s="34"/>
      <c r="B24" s="25" t="s">
        <v>242</v>
      </c>
      <c r="C24" s="26">
        <v>1381</v>
      </c>
      <c r="D24" s="26">
        <v>1391.016666667</v>
      </c>
      <c r="E24" s="26">
        <v>1647.40163097</v>
      </c>
      <c r="F24" s="27"/>
      <c r="G24" s="28">
        <v>19.29048739826213</v>
      </c>
      <c r="H24" s="29">
        <v>18.431480401835969</v>
      </c>
    </row>
    <row r="25" spans="1:8" x14ac:dyDescent="0.25">
      <c r="A25" s="30" t="s">
        <v>24</v>
      </c>
      <c r="B25" s="31" t="s">
        <v>3</v>
      </c>
      <c r="C25" s="20">
        <v>14889.976666667</v>
      </c>
      <c r="D25" s="20">
        <v>10837.213047759</v>
      </c>
      <c r="E25" s="21">
        <v>7793.8330420641569</v>
      </c>
      <c r="F25" s="22" t="s">
        <v>241</v>
      </c>
      <c r="G25" s="23">
        <v>-47.657184315731079</v>
      </c>
      <c r="H25" s="24">
        <v>-28.082681334055493</v>
      </c>
    </row>
    <row r="26" spans="1:8" ht="13.8" thickBot="1" x14ac:dyDescent="0.3">
      <c r="A26" s="41"/>
      <c r="B26" s="42" t="s">
        <v>242</v>
      </c>
      <c r="C26" s="43">
        <v>4672</v>
      </c>
      <c r="D26" s="43">
        <v>4362.033333333</v>
      </c>
      <c r="E26" s="43">
        <v>2866.8032619400001</v>
      </c>
      <c r="F26" s="44"/>
      <c r="G26" s="45">
        <v>-38.638628811215746</v>
      </c>
      <c r="H26" s="46">
        <v>-34.278281643723815</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44</v>
      </c>
      <c r="B35" s="19" t="s">
        <v>3</v>
      </c>
      <c r="C35" s="80">
        <v>4492.1725980459996</v>
      </c>
      <c r="D35" s="80">
        <v>5043.1056053210004</v>
      </c>
      <c r="E35" s="83">
        <v>4752.9374392675336</v>
      </c>
      <c r="F35" s="22" t="s">
        <v>241</v>
      </c>
      <c r="G35" s="23">
        <v>5.8048713741533788</v>
      </c>
      <c r="H35" s="24">
        <v>-5.7537594641545695</v>
      </c>
    </row>
    <row r="36" spans="1:8" ht="12.75" customHeight="1" x14ac:dyDescent="0.25">
      <c r="A36" s="199"/>
      <c r="B36" s="25" t="s">
        <v>242</v>
      </c>
      <c r="C36" s="82">
        <v>1253.0742204969999</v>
      </c>
      <c r="D36" s="82">
        <v>1342.524233499</v>
      </c>
      <c r="E36" s="82">
        <v>1284.833231434</v>
      </c>
      <c r="F36" s="27"/>
      <c r="G36" s="28">
        <v>2.5344876159373513</v>
      </c>
      <c r="H36" s="29">
        <v>-4.2972037766976285</v>
      </c>
    </row>
    <row r="37" spans="1:8" x14ac:dyDescent="0.25">
      <c r="A37" s="30" t="s">
        <v>18</v>
      </c>
      <c r="B37" s="31" t="s">
        <v>3</v>
      </c>
      <c r="C37" s="80">
        <v>1806.1311491710001</v>
      </c>
      <c r="D37" s="80">
        <v>1839.5446309690001</v>
      </c>
      <c r="E37" s="83">
        <v>1620.017512473152</v>
      </c>
      <c r="F37" s="22" t="s">
        <v>241</v>
      </c>
      <c r="G37" s="32">
        <v>-10.30454719654621</v>
      </c>
      <c r="H37" s="33">
        <v>-11.933775065854732</v>
      </c>
    </row>
    <row r="38" spans="1:8" x14ac:dyDescent="0.25">
      <c r="A38" s="34"/>
      <c r="B38" s="25" t="s">
        <v>242</v>
      </c>
      <c r="C38" s="82">
        <v>543.02990940999996</v>
      </c>
      <c r="D38" s="82">
        <v>562.32122605799998</v>
      </c>
      <c r="E38" s="82">
        <v>492.47101880100001</v>
      </c>
      <c r="F38" s="27"/>
      <c r="G38" s="35">
        <v>-9.3105167381907279</v>
      </c>
      <c r="H38" s="29">
        <v>-12.421762512268273</v>
      </c>
    </row>
    <row r="39" spans="1:8" x14ac:dyDescent="0.25">
      <c r="A39" s="30" t="s">
        <v>19</v>
      </c>
      <c r="B39" s="31" t="s">
        <v>3</v>
      </c>
      <c r="C39" s="80">
        <v>1752.8804751109999</v>
      </c>
      <c r="D39" s="80">
        <v>2283.2039715880001</v>
      </c>
      <c r="E39" s="83">
        <v>2266.3617164010348</v>
      </c>
      <c r="F39" s="22" t="s">
        <v>241</v>
      </c>
      <c r="G39" s="37">
        <v>29.293568419576303</v>
      </c>
      <c r="H39" s="33">
        <v>-0.7376588073842214</v>
      </c>
    </row>
    <row r="40" spans="1:8" x14ac:dyDescent="0.25">
      <c r="A40" s="34"/>
      <c r="B40" s="25" t="s">
        <v>242</v>
      </c>
      <c r="C40" s="82">
        <v>462.03785790699999</v>
      </c>
      <c r="D40" s="82">
        <v>502.06141565500002</v>
      </c>
      <c r="E40" s="82">
        <v>527.50576297400005</v>
      </c>
      <c r="F40" s="27"/>
      <c r="G40" s="28">
        <v>14.169381133304796</v>
      </c>
      <c r="H40" s="29">
        <v>5.0679750575544347</v>
      </c>
    </row>
    <row r="41" spans="1:8" x14ac:dyDescent="0.25">
      <c r="A41" s="30" t="s">
        <v>20</v>
      </c>
      <c r="B41" s="31" t="s">
        <v>3</v>
      </c>
      <c r="C41" s="80">
        <v>88.555282128000002</v>
      </c>
      <c r="D41" s="80">
        <v>76.574071103999998</v>
      </c>
      <c r="E41" s="83">
        <v>66.659213268886589</v>
      </c>
      <c r="F41" s="22" t="s">
        <v>241</v>
      </c>
      <c r="G41" s="23">
        <v>-24.725875558122311</v>
      </c>
      <c r="H41" s="24">
        <v>-12.948061520259813</v>
      </c>
    </row>
    <row r="42" spans="1:8" x14ac:dyDescent="0.25">
      <c r="A42" s="34"/>
      <c r="B42" s="25" t="s">
        <v>242</v>
      </c>
      <c r="C42" s="82">
        <v>23.705675134</v>
      </c>
      <c r="D42" s="82">
        <v>20.252786732000001</v>
      </c>
      <c r="E42" s="82">
        <v>17.701137250999999</v>
      </c>
      <c r="F42" s="27"/>
      <c r="G42" s="38">
        <v>-25.329537543471844</v>
      </c>
      <c r="H42" s="24">
        <v>-12.599004348218017</v>
      </c>
    </row>
    <row r="43" spans="1:8" x14ac:dyDescent="0.25">
      <c r="A43" s="30" t="s">
        <v>21</v>
      </c>
      <c r="B43" s="31" t="s">
        <v>3</v>
      </c>
      <c r="C43" s="80">
        <v>21.615658198999999</v>
      </c>
      <c r="D43" s="80">
        <v>21.809884699000001</v>
      </c>
      <c r="E43" s="83">
        <v>27.416553294375881</v>
      </c>
      <c r="F43" s="22" t="s">
        <v>241</v>
      </c>
      <c r="G43" s="37">
        <v>26.83654155691751</v>
      </c>
      <c r="H43" s="33">
        <v>25.707007041779306</v>
      </c>
    </row>
    <row r="44" spans="1:8" x14ac:dyDescent="0.25">
      <c r="A44" s="34"/>
      <c r="B44" s="25" t="s">
        <v>242</v>
      </c>
      <c r="C44" s="82">
        <v>4.8923840700000003</v>
      </c>
      <c r="D44" s="82">
        <v>4.9688949600000001</v>
      </c>
      <c r="E44" s="82">
        <v>6.2325498479999997</v>
      </c>
      <c r="F44" s="27"/>
      <c r="G44" s="28">
        <v>27.392897998705152</v>
      </c>
      <c r="H44" s="29">
        <v>25.431306118815584</v>
      </c>
    </row>
    <row r="45" spans="1:8" x14ac:dyDescent="0.25">
      <c r="A45" s="30" t="s">
        <v>22</v>
      </c>
      <c r="B45" s="31" t="s">
        <v>3</v>
      </c>
      <c r="C45" s="80">
        <v>3.5826513050000002</v>
      </c>
      <c r="D45" s="80">
        <v>3.8347147189999999</v>
      </c>
      <c r="E45" s="83">
        <v>3.0234025830413169</v>
      </c>
      <c r="F45" s="22" t="s">
        <v>241</v>
      </c>
      <c r="G45" s="37">
        <v>-15.609912166952654</v>
      </c>
      <c r="H45" s="33">
        <v>-21.157040234019121</v>
      </c>
    </row>
    <row r="46" spans="1:8" x14ac:dyDescent="0.25">
      <c r="A46" s="34"/>
      <c r="B46" s="25" t="s">
        <v>242</v>
      </c>
      <c r="C46" s="82">
        <v>1.3372046639999999</v>
      </c>
      <c r="D46" s="82">
        <v>0.80524464399999995</v>
      </c>
      <c r="E46" s="82">
        <v>0.74324298799999999</v>
      </c>
      <c r="F46" s="27"/>
      <c r="G46" s="28">
        <v>-44.418157668047144</v>
      </c>
      <c r="H46" s="29">
        <v>-7.6997290776143217</v>
      </c>
    </row>
    <row r="47" spans="1:8" x14ac:dyDescent="0.25">
      <c r="A47" s="30" t="s">
        <v>190</v>
      </c>
      <c r="B47" s="31" t="s">
        <v>3</v>
      </c>
      <c r="C47" s="80">
        <v>325.71855430400001</v>
      </c>
      <c r="D47" s="80">
        <v>406.92351700299997</v>
      </c>
      <c r="E47" s="83">
        <v>457.52799382146952</v>
      </c>
      <c r="F47" s="22" t="s">
        <v>241</v>
      </c>
      <c r="G47" s="23">
        <v>40.46728004154437</v>
      </c>
      <c r="H47" s="24">
        <v>12.435869322857656</v>
      </c>
    </row>
    <row r="48" spans="1:8" x14ac:dyDescent="0.25">
      <c r="A48" s="30"/>
      <c r="B48" s="25" t="s">
        <v>242</v>
      </c>
      <c r="C48" s="82">
        <v>98.053471875</v>
      </c>
      <c r="D48" s="82">
        <v>97.695538076999995</v>
      </c>
      <c r="E48" s="82">
        <v>117.795228858</v>
      </c>
      <c r="F48" s="27"/>
      <c r="G48" s="38">
        <v>20.133664423598475</v>
      </c>
      <c r="H48" s="24">
        <v>20.573806313608898</v>
      </c>
    </row>
    <row r="49" spans="1:8" x14ac:dyDescent="0.25">
      <c r="A49" s="39" t="s">
        <v>12</v>
      </c>
      <c r="B49" s="31" t="s">
        <v>3</v>
      </c>
      <c r="C49" s="80">
        <v>3.5029887359999998</v>
      </c>
      <c r="D49" s="80">
        <v>5.5450821440000002</v>
      </c>
      <c r="E49" s="83">
        <v>2.7440778418377829</v>
      </c>
      <c r="F49" s="22" t="s">
        <v>241</v>
      </c>
      <c r="G49" s="37">
        <v>-21.664668411945954</v>
      </c>
      <c r="H49" s="33">
        <v>-50.513305834306088</v>
      </c>
    </row>
    <row r="50" spans="1:8" x14ac:dyDescent="0.25">
      <c r="A50" s="34"/>
      <c r="B50" s="25" t="s">
        <v>242</v>
      </c>
      <c r="C50" s="82">
        <v>1.524180734</v>
      </c>
      <c r="D50" s="82">
        <v>1.0749399070000001</v>
      </c>
      <c r="E50" s="82">
        <v>0.65256024400000001</v>
      </c>
      <c r="F50" s="27"/>
      <c r="G50" s="28">
        <v>-57.186163724334286</v>
      </c>
      <c r="H50" s="29">
        <v>-39.293327957169247</v>
      </c>
    </row>
    <row r="51" spans="1:8" x14ac:dyDescent="0.25">
      <c r="A51" s="39" t="s">
        <v>23</v>
      </c>
      <c r="B51" s="31" t="s">
        <v>3</v>
      </c>
      <c r="C51" s="80">
        <v>142.29272244500001</v>
      </c>
      <c r="D51" s="80">
        <v>145.168091729</v>
      </c>
      <c r="E51" s="83">
        <v>165.45246171389215</v>
      </c>
      <c r="F51" s="22" t="s">
        <v>241</v>
      </c>
      <c r="G51" s="23">
        <v>16.276123522651716</v>
      </c>
      <c r="H51" s="24">
        <v>13.973022406851669</v>
      </c>
    </row>
    <row r="52" spans="1:8" x14ac:dyDescent="0.25">
      <c r="A52" s="34"/>
      <c r="B52" s="25" t="s">
        <v>242</v>
      </c>
      <c r="C52" s="82">
        <v>35.261979457000002</v>
      </c>
      <c r="D52" s="82">
        <v>33.290388129</v>
      </c>
      <c r="E52" s="82">
        <v>38.909778410999998</v>
      </c>
      <c r="F52" s="27"/>
      <c r="G52" s="28">
        <v>10.344850204590131</v>
      </c>
      <c r="H52" s="29">
        <v>16.879918192076659</v>
      </c>
    </row>
    <row r="53" spans="1:8" x14ac:dyDescent="0.25">
      <c r="A53" s="30" t="s">
        <v>24</v>
      </c>
      <c r="B53" s="31" t="s">
        <v>3</v>
      </c>
      <c r="C53" s="80">
        <v>347.89311664899998</v>
      </c>
      <c r="D53" s="80">
        <v>260.50164136500001</v>
      </c>
      <c r="E53" s="83">
        <v>235.20249102928275</v>
      </c>
      <c r="F53" s="22" t="s">
        <v>241</v>
      </c>
      <c r="G53" s="23">
        <v>-32.392312531269269</v>
      </c>
      <c r="H53" s="24">
        <v>-9.7117047720515188</v>
      </c>
    </row>
    <row r="54" spans="1:8" ht="13.8" thickBot="1" x14ac:dyDescent="0.3">
      <c r="A54" s="41"/>
      <c r="B54" s="42" t="s">
        <v>242</v>
      </c>
      <c r="C54" s="86">
        <v>83.231557245999994</v>
      </c>
      <c r="D54" s="86">
        <v>120.053799338</v>
      </c>
      <c r="E54" s="86">
        <v>82.821952057000004</v>
      </c>
      <c r="F54" s="44"/>
      <c r="G54" s="45">
        <v>-0.49212726825398079</v>
      </c>
      <c r="H54" s="46">
        <v>-31.012635573637525</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15</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45</v>
      </c>
      <c r="B7" s="19" t="s">
        <v>3</v>
      </c>
      <c r="C7" s="20">
        <v>16072.498266667</v>
      </c>
      <c r="D7" s="20">
        <v>14653.806941663001</v>
      </c>
      <c r="E7" s="21">
        <v>13613.806683085118</v>
      </c>
      <c r="F7" s="22" t="s">
        <v>241</v>
      </c>
      <c r="G7" s="23">
        <v>-15.297507225003088</v>
      </c>
      <c r="H7" s="24">
        <v>-7.0971336166645074</v>
      </c>
    </row>
    <row r="8" spans="1:8" ht="12.75" customHeight="1" x14ac:dyDescent="0.25">
      <c r="A8" s="199"/>
      <c r="B8" s="25" t="s">
        <v>242</v>
      </c>
      <c r="C8" s="26">
        <v>4262</v>
      </c>
      <c r="D8" s="26">
        <v>3580.6615999999999</v>
      </c>
      <c r="E8" s="26">
        <v>3415.9517354159998</v>
      </c>
      <c r="F8" s="27"/>
      <c r="G8" s="28">
        <v>-19.850968197653685</v>
      </c>
      <c r="H8" s="29">
        <v>-4.5999841086351267</v>
      </c>
    </row>
    <row r="9" spans="1:8" x14ac:dyDescent="0.25">
      <c r="A9" s="30" t="s">
        <v>18</v>
      </c>
      <c r="B9" s="31" t="s">
        <v>3</v>
      </c>
      <c r="C9" s="20">
        <v>1877.5236</v>
      </c>
      <c r="D9" s="20">
        <v>1689.5725934</v>
      </c>
      <c r="E9" s="21">
        <v>2001.1086850183324</v>
      </c>
      <c r="F9" s="22" t="s">
        <v>241</v>
      </c>
      <c r="G9" s="32">
        <v>6.5823452242268701</v>
      </c>
      <c r="H9" s="33">
        <v>18.438751482788618</v>
      </c>
    </row>
    <row r="10" spans="1:8" x14ac:dyDescent="0.25">
      <c r="A10" s="34"/>
      <c r="B10" s="25" t="s">
        <v>242</v>
      </c>
      <c r="C10" s="26">
        <v>557</v>
      </c>
      <c r="D10" s="26">
        <v>363.45359999999999</v>
      </c>
      <c r="E10" s="26">
        <v>473.89314834999999</v>
      </c>
      <c r="F10" s="27"/>
      <c r="G10" s="35">
        <v>-14.920440152603234</v>
      </c>
      <c r="H10" s="29">
        <v>30.386147874171542</v>
      </c>
    </row>
    <row r="11" spans="1:8" x14ac:dyDescent="0.25">
      <c r="A11" s="30" t="s">
        <v>19</v>
      </c>
      <c r="B11" s="31" t="s">
        <v>3</v>
      </c>
      <c r="C11" s="20">
        <v>3615.4119999999998</v>
      </c>
      <c r="D11" s="20">
        <v>4269.9086446680003</v>
      </c>
      <c r="E11" s="21">
        <v>3066.1049872408357</v>
      </c>
      <c r="F11" s="22" t="s">
        <v>241</v>
      </c>
      <c r="G11" s="37">
        <v>-15.193483142700316</v>
      </c>
      <c r="H11" s="33">
        <v>-28.192726299435009</v>
      </c>
    </row>
    <row r="12" spans="1:8" x14ac:dyDescent="0.25">
      <c r="A12" s="34"/>
      <c r="B12" s="25" t="s">
        <v>242</v>
      </c>
      <c r="C12" s="26">
        <v>915</v>
      </c>
      <c r="D12" s="26">
        <v>1546.5119999999999</v>
      </c>
      <c r="E12" s="26">
        <v>970.97716116699996</v>
      </c>
      <c r="F12" s="27"/>
      <c r="G12" s="28">
        <v>6.1177225319125625</v>
      </c>
      <c r="H12" s="29">
        <v>-37.215025737465993</v>
      </c>
    </row>
    <row r="13" spans="1:8" x14ac:dyDescent="0.25">
      <c r="A13" s="30" t="s">
        <v>20</v>
      </c>
      <c r="B13" s="31" t="s">
        <v>3</v>
      </c>
      <c r="C13" s="20">
        <v>1697.0057142860001</v>
      </c>
      <c r="D13" s="20">
        <v>1531.670783175</v>
      </c>
      <c r="E13" s="21">
        <v>2032.4684193922342</v>
      </c>
      <c r="F13" s="22" t="s">
        <v>241</v>
      </c>
      <c r="G13" s="23">
        <v>19.767918415488481</v>
      </c>
      <c r="H13" s="24">
        <v>32.696166938637475</v>
      </c>
    </row>
    <row r="14" spans="1:8" x14ac:dyDescent="0.25">
      <c r="A14" s="34"/>
      <c r="B14" s="25" t="s">
        <v>242</v>
      </c>
      <c r="C14" s="26">
        <v>370</v>
      </c>
      <c r="D14" s="26">
        <v>243.72</v>
      </c>
      <c r="E14" s="26">
        <v>355.417695794</v>
      </c>
      <c r="F14" s="27"/>
      <c r="G14" s="38">
        <v>-3.9411632989189087</v>
      </c>
      <c r="H14" s="24">
        <v>45.830336367142621</v>
      </c>
    </row>
    <row r="15" spans="1:8" x14ac:dyDescent="0.25">
      <c r="A15" s="30" t="s">
        <v>21</v>
      </c>
      <c r="B15" s="31" t="s">
        <v>3</v>
      </c>
      <c r="C15" s="20">
        <v>413.16833333300002</v>
      </c>
      <c r="D15" s="20">
        <v>343.65397842599998</v>
      </c>
      <c r="E15" s="21">
        <v>382.27189268606463</v>
      </c>
      <c r="F15" s="22" t="s">
        <v>241</v>
      </c>
      <c r="G15" s="37">
        <v>-7.4779304594076734</v>
      </c>
      <c r="H15" s="33">
        <v>11.237441346362971</v>
      </c>
    </row>
    <row r="16" spans="1:8" x14ac:dyDescent="0.25">
      <c r="A16" s="34"/>
      <c r="B16" s="25" t="s">
        <v>242</v>
      </c>
      <c r="C16" s="26">
        <v>73</v>
      </c>
      <c r="D16" s="26">
        <v>59.21</v>
      </c>
      <c r="E16" s="26">
        <v>66.413494607000004</v>
      </c>
      <c r="F16" s="27"/>
      <c r="G16" s="28">
        <v>-9.0226101273972574</v>
      </c>
      <c r="H16" s="29">
        <v>12.166010145245735</v>
      </c>
    </row>
    <row r="17" spans="1:8" x14ac:dyDescent="0.25">
      <c r="A17" s="30" t="s">
        <v>22</v>
      </c>
      <c r="B17" s="31" t="s">
        <v>3</v>
      </c>
      <c r="C17" s="20">
        <v>285.16833333300002</v>
      </c>
      <c r="D17" s="20">
        <v>291.65397842599998</v>
      </c>
      <c r="E17" s="21">
        <v>315.78247818979384</v>
      </c>
      <c r="F17" s="22" t="s">
        <v>241</v>
      </c>
      <c r="G17" s="37">
        <v>10.735464383082373</v>
      </c>
      <c r="H17" s="33">
        <v>8.2729883864470821</v>
      </c>
    </row>
    <row r="18" spans="1:8" x14ac:dyDescent="0.25">
      <c r="A18" s="34"/>
      <c r="B18" s="25" t="s">
        <v>242</v>
      </c>
      <c r="C18" s="26">
        <v>82</v>
      </c>
      <c r="D18" s="26">
        <v>64.209999999999994</v>
      </c>
      <c r="E18" s="26">
        <v>75.413494607000004</v>
      </c>
      <c r="F18" s="27"/>
      <c r="G18" s="28">
        <v>-8.032323649999995</v>
      </c>
      <c r="H18" s="29">
        <v>17.448208389658944</v>
      </c>
    </row>
    <row r="19" spans="1:8" x14ac:dyDescent="0.25">
      <c r="A19" s="30" t="s">
        <v>190</v>
      </c>
      <c r="B19" s="31" t="s">
        <v>3</v>
      </c>
      <c r="C19" s="20">
        <v>4681.0142857139999</v>
      </c>
      <c r="D19" s="20">
        <v>3726.1769579380002</v>
      </c>
      <c r="E19" s="21">
        <v>4076.3434332822358</v>
      </c>
      <c r="F19" s="22" t="s">
        <v>241</v>
      </c>
      <c r="G19" s="23">
        <v>-12.917517775520594</v>
      </c>
      <c r="H19" s="24">
        <v>9.397473048032893</v>
      </c>
    </row>
    <row r="20" spans="1:8" x14ac:dyDescent="0.25">
      <c r="A20" s="30"/>
      <c r="B20" s="25" t="s">
        <v>242</v>
      </c>
      <c r="C20" s="26">
        <v>836</v>
      </c>
      <c r="D20" s="26">
        <v>637.79999999999995</v>
      </c>
      <c r="E20" s="26">
        <v>707.54423948399995</v>
      </c>
      <c r="F20" s="27"/>
      <c r="G20" s="38">
        <v>-15.365521592822972</v>
      </c>
      <c r="H20" s="24">
        <v>10.935126918156172</v>
      </c>
    </row>
    <row r="21" spans="1:8" x14ac:dyDescent="0.25">
      <c r="A21" s="39" t="s">
        <v>12</v>
      </c>
      <c r="B21" s="31" t="s">
        <v>3</v>
      </c>
      <c r="C21" s="20">
        <v>44.701000000000001</v>
      </c>
      <c r="D21" s="20">
        <v>44.992387055999998</v>
      </c>
      <c r="E21" s="21">
        <v>34.913293040320248</v>
      </c>
      <c r="F21" s="22" t="s">
        <v>241</v>
      </c>
      <c r="G21" s="37">
        <v>-21.895946309209535</v>
      </c>
      <c r="H21" s="33">
        <v>-22.401776556408876</v>
      </c>
    </row>
    <row r="22" spans="1:8" x14ac:dyDescent="0.25">
      <c r="A22" s="34"/>
      <c r="B22" s="25" t="s">
        <v>242</v>
      </c>
      <c r="C22" s="26">
        <v>10</v>
      </c>
      <c r="D22" s="26">
        <v>13.125999999999999</v>
      </c>
      <c r="E22" s="26">
        <v>9.2480967639999996</v>
      </c>
      <c r="F22" s="27"/>
      <c r="G22" s="28">
        <v>-7.5190323599999971</v>
      </c>
      <c r="H22" s="29">
        <v>-29.543678470211802</v>
      </c>
    </row>
    <row r="23" spans="1:8" x14ac:dyDescent="0.25">
      <c r="A23" s="39" t="s">
        <v>23</v>
      </c>
      <c r="B23" s="31" t="s">
        <v>3</v>
      </c>
      <c r="C23" s="20">
        <v>1718.168333333</v>
      </c>
      <c r="D23" s="20">
        <v>1891.6539784260001</v>
      </c>
      <c r="E23" s="21">
        <v>2475.1264812404847</v>
      </c>
      <c r="F23" s="22" t="s">
        <v>241</v>
      </c>
      <c r="G23" s="23">
        <v>44.056110988793193</v>
      </c>
      <c r="H23" s="24">
        <v>30.8445682703545</v>
      </c>
    </row>
    <row r="24" spans="1:8" x14ac:dyDescent="0.25">
      <c r="A24" s="34"/>
      <c r="B24" s="25" t="s">
        <v>242</v>
      </c>
      <c r="C24" s="26">
        <v>399</v>
      </c>
      <c r="D24" s="26">
        <v>359.21</v>
      </c>
      <c r="E24" s="26">
        <v>500.41349460700002</v>
      </c>
      <c r="F24" s="27"/>
      <c r="G24" s="28">
        <v>25.416915941604017</v>
      </c>
      <c r="H24" s="29">
        <v>39.309455362322893</v>
      </c>
    </row>
    <row r="25" spans="1:8" x14ac:dyDescent="0.25">
      <c r="A25" s="30" t="s">
        <v>24</v>
      </c>
      <c r="B25" s="31" t="s">
        <v>3</v>
      </c>
      <c r="C25" s="20">
        <v>2353.3366666669999</v>
      </c>
      <c r="D25" s="20">
        <v>1332.307956852</v>
      </c>
      <c r="E25" s="21">
        <v>941.52567811353072</v>
      </c>
      <c r="F25" s="22" t="s">
        <v>241</v>
      </c>
      <c r="G25" s="23">
        <v>-59.991883377782862</v>
      </c>
      <c r="H25" s="24">
        <v>-29.331227568573283</v>
      </c>
    </row>
    <row r="26" spans="1:8" ht="13.8" thickBot="1" x14ac:dyDescent="0.3">
      <c r="A26" s="41"/>
      <c r="B26" s="42" t="s">
        <v>242</v>
      </c>
      <c r="C26" s="43">
        <v>1125</v>
      </c>
      <c r="D26" s="43">
        <v>408.42</v>
      </c>
      <c r="E26" s="43">
        <v>327.82698921299999</v>
      </c>
      <c r="F26" s="44"/>
      <c r="G26" s="45">
        <v>-70.859823181066673</v>
      </c>
      <c r="H26" s="46">
        <v>-19.73287566402233</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45</v>
      </c>
      <c r="B35" s="19" t="s">
        <v>3</v>
      </c>
      <c r="C35" s="80">
        <v>734.41756642099995</v>
      </c>
      <c r="D35" s="80">
        <v>746.15060483299999</v>
      </c>
      <c r="E35" s="83">
        <v>642.38572937408185</v>
      </c>
      <c r="F35" s="22" t="s">
        <v>241</v>
      </c>
      <c r="G35" s="23">
        <v>-12.531268484686748</v>
      </c>
      <c r="H35" s="24">
        <v>-13.906693204670432</v>
      </c>
    </row>
    <row r="36" spans="1:8" ht="12.75" customHeight="1" x14ac:dyDescent="0.25">
      <c r="A36" s="199"/>
      <c r="B36" s="25" t="s">
        <v>242</v>
      </c>
      <c r="C36" s="82">
        <v>193.4490572</v>
      </c>
      <c r="D36" s="82">
        <v>191.16767985999999</v>
      </c>
      <c r="E36" s="82">
        <v>166.095847749</v>
      </c>
      <c r="F36" s="27"/>
      <c r="G36" s="28">
        <v>-14.139748131581996</v>
      </c>
      <c r="H36" s="29">
        <v>-13.11509985859594</v>
      </c>
    </row>
    <row r="37" spans="1:8" x14ac:dyDescent="0.25">
      <c r="A37" s="30" t="s">
        <v>18</v>
      </c>
      <c r="B37" s="31" t="s">
        <v>3</v>
      </c>
      <c r="C37" s="80">
        <v>300.22438638900002</v>
      </c>
      <c r="D37" s="80">
        <v>305.17532433700001</v>
      </c>
      <c r="E37" s="83">
        <v>293.55541408716147</v>
      </c>
      <c r="F37" s="22" t="s">
        <v>241</v>
      </c>
      <c r="G37" s="32">
        <v>-2.2213293137345573</v>
      </c>
      <c r="H37" s="33">
        <v>-3.8076178914802625</v>
      </c>
    </row>
    <row r="38" spans="1:8" x14ac:dyDescent="0.25">
      <c r="A38" s="34"/>
      <c r="B38" s="25" t="s">
        <v>242</v>
      </c>
      <c r="C38" s="82">
        <v>85.364024802000003</v>
      </c>
      <c r="D38" s="82">
        <v>59.951370027999999</v>
      </c>
      <c r="E38" s="82">
        <v>64.292757567999999</v>
      </c>
      <c r="F38" s="27"/>
      <c r="G38" s="35">
        <v>-24.684013298194813</v>
      </c>
      <c r="H38" s="29">
        <v>7.2415151446453478</v>
      </c>
    </row>
    <row r="39" spans="1:8" x14ac:dyDescent="0.25">
      <c r="A39" s="30" t="s">
        <v>19</v>
      </c>
      <c r="B39" s="31" t="s">
        <v>3</v>
      </c>
      <c r="C39" s="80">
        <v>154.376926005</v>
      </c>
      <c r="D39" s="80">
        <v>224.48284302299999</v>
      </c>
      <c r="E39" s="83">
        <v>138.23681583265821</v>
      </c>
      <c r="F39" s="22" t="s">
        <v>241</v>
      </c>
      <c r="G39" s="37">
        <v>-10.455001657319599</v>
      </c>
      <c r="H39" s="33">
        <v>-38.419874779252147</v>
      </c>
    </row>
    <row r="40" spans="1:8" x14ac:dyDescent="0.25">
      <c r="A40" s="34"/>
      <c r="B40" s="25" t="s">
        <v>242</v>
      </c>
      <c r="C40" s="82">
        <v>47.172210557</v>
      </c>
      <c r="D40" s="82">
        <v>82.744243917999995</v>
      </c>
      <c r="E40" s="82">
        <v>47.675709337000001</v>
      </c>
      <c r="F40" s="27"/>
      <c r="G40" s="28">
        <v>1.0673631234465972</v>
      </c>
      <c r="H40" s="29">
        <v>-42.381841830294697</v>
      </c>
    </row>
    <row r="41" spans="1:8" x14ac:dyDescent="0.25">
      <c r="A41" s="30" t="s">
        <v>20</v>
      </c>
      <c r="B41" s="31" t="s">
        <v>3</v>
      </c>
      <c r="C41" s="80">
        <v>44.724691919000001</v>
      </c>
      <c r="D41" s="80">
        <v>45.466021824000002</v>
      </c>
      <c r="E41" s="83">
        <v>56.582089151655893</v>
      </c>
      <c r="F41" s="22" t="s">
        <v>241</v>
      </c>
      <c r="G41" s="23">
        <v>26.511970734489537</v>
      </c>
      <c r="H41" s="24">
        <v>24.449175189961508</v>
      </c>
    </row>
    <row r="42" spans="1:8" x14ac:dyDescent="0.25">
      <c r="A42" s="34"/>
      <c r="B42" s="25" t="s">
        <v>242</v>
      </c>
      <c r="C42" s="82">
        <v>12.029352483</v>
      </c>
      <c r="D42" s="82">
        <v>9.1660829750000001</v>
      </c>
      <c r="E42" s="82">
        <v>12.446151363</v>
      </c>
      <c r="F42" s="27"/>
      <c r="G42" s="38">
        <v>3.4648488402765167</v>
      </c>
      <c r="H42" s="24">
        <v>35.78484284886153</v>
      </c>
    </row>
    <row r="43" spans="1:8" x14ac:dyDescent="0.25">
      <c r="A43" s="30" t="s">
        <v>21</v>
      </c>
      <c r="B43" s="31" t="s">
        <v>3</v>
      </c>
      <c r="C43" s="80">
        <v>9.7928673289999999</v>
      </c>
      <c r="D43" s="80">
        <v>7.1380364309999997</v>
      </c>
      <c r="E43" s="83">
        <v>6.3112714034530653</v>
      </c>
      <c r="F43" s="22" t="s">
        <v>241</v>
      </c>
      <c r="G43" s="37">
        <v>-35.552364885376818</v>
      </c>
      <c r="H43" s="33">
        <v>-11.582527429481189</v>
      </c>
    </row>
    <row r="44" spans="1:8" x14ac:dyDescent="0.25">
      <c r="A44" s="34"/>
      <c r="B44" s="25" t="s">
        <v>242</v>
      </c>
      <c r="C44" s="82">
        <v>1.6363660799999999</v>
      </c>
      <c r="D44" s="82">
        <v>1.3790466189999999</v>
      </c>
      <c r="E44" s="82">
        <v>1.15897754</v>
      </c>
      <c r="F44" s="27"/>
      <c r="G44" s="28">
        <v>-29.173700545051631</v>
      </c>
      <c r="H44" s="29">
        <v>-15.958059428011254</v>
      </c>
    </row>
    <row r="45" spans="1:8" x14ac:dyDescent="0.25">
      <c r="A45" s="30" t="s">
        <v>22</v>
      </c>
      <c r="B45" s="31" t="s">
        <v>3</v>
      </c>
      <c r="C45" s="80">
        <v>1.438553446</v>
      </c>
      <c r="D45" s="80">
        <v>1.8862829290000001</v>
      </c>
      <c r="E45" s="83">
        <v>1.7954348963725453</v>
      </c>
      <c r="F45" s="22" t="s">
        <v>241</v>
      </c>
      <c r="G45" s="37">
        <v>24.808355321443187</v>
      </c>
      <c r="H45" s="33">
        <v>-4.8162463451661068</v>
      </c>
    </row>
    <row r="46" spans="1:8" x14ac:dyDescent="0.25">
      <c r="A46" s="34"/>
      <c r="B46" s="25" t="s">
        <v>242</v>
      </c>
      <c r="C46" s="82">
        <v>0.46193433099999998</v>
      </c>
      <c r="D46" s="82">
        <v>0.465957344</v>
      </c>
      <c r="E46" s="82">
        <v>0.480466591</v>
      </c>
      <c r="F46" s="27"/>
      <c r="G46" s="28">
        <v>4.0118819399894221</v>
      </c>
      <c r="H46" s="29">
        <v>3.1138573491396642</v>
      </c>
    </row>
    <row r="47" spans="1:8" x14ac:dyDescent="0.25">
      <c r="A47" s="30" t="s">
        <v>190</v>
      </c>
      <c r="B47" s="31" t="s">
        <v>3</v>
      </c>
      <c r="C47" s="80">
        <v>146.905877734</v>
      </c>
      <c r="D47" s="80">
        <v>87.990470318000007</v>
      </c>
      <c r="E47" s="83">
        <v>93.967757449069907</v>
      </c>
      <c r="F47" s="22" t="s">
        <v>241</v>
      </c>
      <c r="G47" s="23">
        <v>-36.035399741312091</v>
      </c>
      <c r="H47" s="24">
        <v>6.7931073779556215</v>
      </c>
    </row>
    <row r="48" spans="1:8" x14ac:dyDescent="0.25">
      <c r="A48" s="30"/>
      <c r="B48" s="25" t="s">
        <v>242</v>
      </c>
      <c r="C48" s="82">
        <v>23.610047990000002</v>
      </c>
      <c r="D48" s="82">
        <v>21.670277984999998</v>
      </c>
      <c r="E48" s="82">
        <v>19.654387634999999</v>
      </c>
      <c r="F48" s="27"/>
      <c r="G48" s="38">
        <v>-16.754139409947058</v>
      </c>
      <c r="H48" s="24">
        <v>-9.302558792256292</v>
      </c>
    </row>
    <row r="49" spans="1:8" x14ac:dyDescent="0.25">
      <c r="A49" s="39" t="s">
        <v>12</v>
      </c>
      <c r="B49" s="31" t="s">
        <v>3</v>
      </c>
      <c r="C49" s="80">
        <v>0.53863706099999997</v>
      </c>
      <c r="D49" s="80">
        <v>0.399393104</v>
      </c>
      <c r="E49" s="83">
        <v>9.8578712906293858E-2</v>
      </c>
      <c r="F49" s="22" t="s">
        <v>241</v>
      </c>
      <c r="G49" s="37">
        <v>-81.698490496870235</v>
      </c>
      <c r="H49" s="33">
        <v>-75.317873063152874</v>
      </c>
    </row>
    <row r="50" spans="1:8" x14ac:dyDescent="0.25">
      <c r="A50" s="34"/>
      <c r="B50" s="25" t="s">
        <v>242</v>
      </c>
      <c r="C50" s="82">
        <v>0.193341027</v>
      </c>
      <c r="D50" s="82">
        <v>0.162613012</v>
      </c>
      <c r="E50" s="82">
        <v>3.8416600000000002E-2</v>
      </c>
      <c r="F50" s="27"/>
      <c r="G50" s="28">
        <v>-80.130135545416337</v>
      </c>
      <c r="H50" s="29">
        <v>-76.375445281094727</v>
      </c>
    </row>
    <row r="51" spans="1:8" x14ac:dyDescent="0.25">
      <c r="A51" s="39" t="s">
        <v>23</v>
      </c>
      <c r="B51" s="31" t="s">
        <v>3</v>
      </c>
      <c r="C51" s="80">
        <v>44.321216325999998</v>
      </c>
      <c r="D51" s="80">
        <v>49.364097039999997</v>
      </c>
      <c r="E51" s="83">
        <v>64.861567314585798</v>
      </c>
      <c r="F51" s="22" t="s">
        <v>241</v>
      </c>
      <c r="G51" s="23">
        <v>46.344285403864887</v>
      </c>
      <c r="H51" s="24">
        <v>31.394214021636259</v>
      </c>
    </row>
    <row r="52" spans="1:8" x14ac:dyDescent="0.25">
      <c r="A52" s="34"/>
      <c r="B52" s="25" t="s">
        <v>242</v>
      </c>
      <c r="C52" s="82">
        <v>10.0866074</v>
      </c>
      <c r="D52" s="82">
        <v>9.3130697070000004</v>
      </c>
      <c r="E52" s="82">
        <v>12.976550301</v>
      </c>
      <c r="F52" s="27"/>
      <c r="G52" s="28">
        <v>28.651287656938052</v>
      </c>
      <c r="H52" s="29">
        <v>39.33698242638954</v>
      </c>
    </row>
    <row r="53" spans="1:8" x14ac:dyDescent="0.25">
      <c r="A53" s="30" t="s">
        <v>24</v>
      </c>
      <c r="B53" s="31" t="s">
        <v>3</v>
      </c>
      <c r="C53" s="80">
        <v>32.094410214</v>
      </c>
      <c r="D53" s="80">
        <v>24.248135826999999</v>
      </c>
      <c r="E53" s="83">
        <v>24.98856980396182</v>
      </c>
      <c r="F53" s="22" t="s">
        <v>241</v>
      </c>
      <c r="G53" s="23">
        <v>-22.140429946079905</v>
      </c>
      <c r="H53" s="24">
        <v>3.0535707249600392</v>
      </c>
    </row>
    <row r="54" spans="1:8" ht="13.8" thickBot="1" x14ac:dyDescent="0.3">
      <c r="A54" s="41"/>
      <c r="B54" s="42" t="s">
        <v>242</v>
      </c>
      <c r="C54" s="86">
        <v>12.895172531</v>
      </c>
      <c r="D54" s="86">
        <v>6.3150182729999997</v>
      </c>
      <c r="E54" s="86">
        <v>7.3724308299999999</v>
      </c>
      <c r="F54" s="44"/>
      <c r="G54" s="45">
        <v>-42.827978359524288</v>
      </c>
      <c r="H54" s="46">
        <v>16.744410091748918</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16</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166</v>
      </c>
      <c r="B7" s="19" t="s">
        <v>3</v>
      </c>
      <c r="C7" s="20">
        <v>42956.936227273</v>
      </c>
      <c r="D7" s="20">
        <v>40113.599095906997</v>
      </c>
      <c r="E7" s="79">
        <v>37510.004322768451</v>
      </c>
      <c r="F7" s="22" t="s">
        <v>241</v>
      </c>
      <c r="G7" s="23">
        <v>-12.679982286647203</v>
      </c>
      <c r="H7" s="24">
        <v>-6.4905539064536413</v>
      </c>
    </row>
    <row r="8" spans="1:8" x14ac:dyDescent="0.25">
      <c r="A8" s="199"/>
      <c r="B8" s="25" t="s">
        <v>242</v>
      </c>
      <c r="C8" s="26">
        <v>12417</v>
      </c>
      <c r="D8" s="26">
        <v>10872.838718182</v>
      </c>
      <c r="E8" s="26">
        <v>10382.715628411999</v>
      </c>
      <c r="F8" s="27"/>
      <c r="G8" s="28">
        <v>-16.383058481017969</v>
      </c>
      <c r="H8" s="29">
        <v>-4.5077748550651933</v>
      </c>
    </row>
    <row r="9" spans="1:8" x14ac:dyDescent="0.25">
      <c r="A9" s="30" t="s">
        <v>18</v>
      </c>
      <c r="B9" s="31" t="s">
        <v>3</v>
      </c>
      <c r="C9" s="20">
        <v>6046.3249999999998</v>
      </c>
      <c r="D9" s="20">
        <v>4773.6505913069996</v>
      </c>
      <c r="E9" s="36">
        <v>4518.8961430566815</v>
      </c>
      <c r="F9" s="22" t="s">
        <v>241</v>
      </c>
      <c r="G9" s="32">
        <v>-25.26210312782257</v>
      </c>
      <c r="H9" s="33">
        <v>-5.3366798297771538</v>
      </c>
    </row>
    <row r="10" spans="1:8" x14ac:dyDescent="0.25">
      <c r="A10" s="34"/>
      <c r="B10" s="25" t="s">
        <v>242</v>
      </c>
      <c r="C10" s="26">
        <v>1935</v>
      </c>
      <c r="D10" s="26">
        <v>1323.2550000000001</v>
      </c>
      <c r="E10" s="26">
        <v>1311.126198551</v>
      </c>
      <c r="F10" s="27"/>
      <c r="G10" s="35">
        <v>-32.241540126563308</v>
      </c>
      <c r="H10" s="29">
        <v>-0.91658837102448842</v>
      </c>
    </row>
    <row r="11" spans="1:8" x14ac:dyDescent="0.25">
      <c r="A11" s="30" t="s">
        <v>19</v>
      </c>
      <c r="B11" s="31" t="s">
        <v>3</v>
      </c>
      <c r="C11" s="20">
        <v>18245.972727273002</v>
      </c>
      <c r="D11" s="20">
        <v>18400.492844278</v>
      </c>
      <c r="E11" s="36">
        <v>17404.656129403287</v>
      </c>
      <c r="F11" s="22" t="s">
        <v>241</v>
      </c>
      <c r="G11" s="37">
        <v>-4.6109714754323079</v>
      </c>
      <c r="H11" s="33">
        <v>-5.4120110983026564</v>
      </c>
    </row>
    <row r="12" spans="1:8" x14ac:dyDescent="0.25">
      <c r="A12" s="34"/>
      <c r="B12" s="25" t="s">
        <v>242</v>
      </c>
      <c r="C12" s="26">
        <v>5070</v>
      </c>
      <c r="D12" s="26">
        <v>5285.561818182</v>
      </c>
      <c r="E12" s="26">
        <v>4943.8675588960004</v>
      </c>
      <c r="F12" s="27"/>
      <c r="G12" s="28">
        <v>-2.4878193511636937</v>
      </c>
      <c r="H12" s="29">
        <v>-6.4646724613189264</v>
      </c>
    </row>
    <row r="13" spans="1:8" x14ac:dyDescent="0.25">
      <c r="A13" s="30" t="s">
        <v>20</v>
      </c>
      <c r="B13" s="31" t="s">
        <v>3</v>
      </c>
      <c r="C13" s="20">
        <v>3402.9949999999999</v>
      </c>
      <c r="D13" s="20">
        <v>2924.9903547839999</v>
      </c>
      <c r="E13" s="36">
        <v>2625.3281850169842</v>
      </c>
      <c r="F13" s="22" t="s">
        <v>241</v>
      </c>
      <c r="G13" s="23">
        <v>-22.852423085635323</v>
      </c>
      <c r="H13" s="24">
        <v>-10.244894287493977</v>
      </c>
    </row>
    <row r="14" spans="1:8" x14ac:dyDescent="0.25">
      <c r="A14" s="34"/>
      <c r="B14" s="25" t="s">
        <v>242</v>
      </c>
      <c r="C14" s="26">
        <v>873</v>
      </c>
      <c r="D14" s="26">
        <v>740.35299999999995</v>
      </c>
      <c r="E14" s="26">
        <v>667.47571913100001</v>
      </c>
      <c r="F14" s="27"/>
      <c r="G14" s="38">
        <v>-23.542300214089352</v>
      </c>
      <c r="H14" s="24">
        <v>-9.8435855421670482</v>
      </c>
    </row>
    <row r="15" spans="1:8" x14ac:dyDescent="0.25">
      <c r="A15" s="30" t="s">
        <v>21</v>
      </c>
      <c r="B15" s="31" t="s">
        <v>3</v>
      </c>
      <c r="C15" s="20">
        <v>1193.9949999999999</v>
      </c>
      <c r="D15" s="20">
        <v>1181.9903547839999</v>
      </c>
      <c r="E15" s="36">
        <v>1108.1701941491608</v>
      </c>
      <c r="F15" s="22" t="s">
        <v>241</v>
      </c>
      <c r="G15" s="37">
        <v>-7.1880372908462107</v>
      </c>
      <c r="H15" s="33">
        <v>-6.2454114228647057</v>
      </c>
    </row>
    <row r="16" spans="1:8" x14ac:dyDescent="0.25">
      <c r="A16" s="34"/>
      <c r="B16" s="25" t="s">
        <v>242</v>
      </c>
      <c r="C16" s="26">
        <v>342</v>
      </c>
      <c r="D16" s="26">
        <v>321.35300000000001</v>
      </c>
      <c r="E16" s="26">
        <v>306.47571913100001</v>
      </c>
      <c r="F16" s="27"/>
      <c r="G16" s="28">
        <v>-10.387216628362566</v>
      </c>
      <c r="H16" s="29">
        <v>-4.6295758461878336</v>
      </c>
    </row>
    <row r="17" spans="1:8" x14ac:dyDescent="0.25">
      <c r="A17" s="30" t="s">
        <v>190</v>
      </c>
      <c r="B17" s="31" t="s">
        <v>3</v>
      </c>
      <c r="C17" s="20">
        <v>8019.3249999999998</v>
      </c>
      <c r="D17" s="20">
        <v>7974.6505913069996</v>
      </c>
      <c r="E17" s="36">
        <v>7775.9618214487282</v>
      </c>
      <c r="F17" s="22" t="s">
        <v>241</v>
      </c>
      <c r="G17" s="37">
        <v>-3.0347090129315291</v>
      </c>
      <c r="H17" s="33">
        <v>-2.4915043936201755</v>
      </c>
    </row>
    <row r="18" spans="1:8" x14ac:dyDescent="0.25">
      <c r="A18" s="34"/>
      <c r="B18" s="25" t="s">
        <v>242</v>
      </c>
      <c r="C18" s="26">
        <v>2201</v>
      </c>
      <c r="D18" s="26">
        <v>2003.2550000000001</v>
      </c>
      <c r="E18" s="26">
        <v>2010.126198551</v>
      </c>
      <c r="F18" s="27"/>
      <c r="G18" s="28">
        <v>-8.6721400022262571</v>
      </c>
      <c r="H18" s="29">
        <v>0.34300169229577193</v>
      </c>
    </row>
    <row r="19" spans="1:8" x14ac:dyDescent="0.25">
      <c r="A19" s="39" t="s">
        <v>12</v>
      </c>
      <c r="B19" s="31" t="s">
        <v>3</v>
      </c>
      <c r="C19" s="20">
        <v>615.995</v>
      </c>
      <c r="D19" s="20">
        <v>495.99035478399998</v>
      </c>
      <c r="E19" s="36">
        <v>474.79431777501452</v>
      </c>
      <c r="F19" s="22" t="s">
        <v>241</v>
      </c>
      <c r="G19" s="37">
        <v>-22.92237473112371</v>
      </c>
      <c r="H19" s="33">
        <v>-4.2734776603097799</v>
      </c>
    </row>
    <row r="20" spans="1:8" x14ac:dyDescent="0.25">
      <c r="A20" s="34"/>
      <c r="B20" s="25" t="s">
        <v>242</v>
      </c>
      <c r="C20" s="26">
        <v>180</v>
      </c>
      <c r="D20" s="26">
        <v>138.35300000000001</v>
      </c>
      <c r="E20" s="26">
        <v>134.47571913100001</v>
      </c>
      <c r="F20" s="27"/>
      <c r="G20" s="28">
        <v>-25.291267149444437</v>
      </c>
      <c r="H20" s="29">
        <v>-2.802455218896597</v>
      </c>
    </row>
    <row r="21" spans="1:8" x14ac:dyDescent="0.25">
      <c r="A21" s="39" t="s">
        <v>23</v>
      </c>
      <c r="B21" s="31" t="s">
        <v>3</v>
      </c>
      <c r="C21" s="20">
        <v>924.33</v>
      </c>
      <c r="D21" s="20">
        <v>580.66023652299998</v>
      </c>
      <c r="E21" s="36">
        <v>538.34928891195102</v>
      </c>
      <c r="F21" s="22" t="s">
        <v>241</v>
      </c>
      <c r="G21" s="23">
        <v>-41.757890697916224</v>
      </c>
      <c r="H21" s="24">
        <v>-7.286696238131853</v>
      </c>
    </row>
    <row r="22" spans="1:8" x14ac:dyDescent="0.25">
      <c r="A22" s="34"/>
      <c r="B22" s="25" t="s">
        <v>242</v>
      </c>
      <c r="C22" s="26">
        <v>267</v>
      </c>
      <c r="D22" s="26">
        <v>198.90199999999999</v>
      </c>
      <c r="E22" s="26">
        <v>173.650479421</v>
      </c>
      <c r="F22" s="27"/>
      <c r="G22" s="38">
        <v>-34.962367258052424</v>
      </c>
      <c r="H22" s="24">
        <v>-12.69545835587374</v>
      </c>
    </row>
    <row r="23" spans="1:8" x14ac:dyDescent="0.25">
      <c r="A23" s="30" t="s">
        <v>24</v>
      </c>
      <c r="B23" s="31" t="s">
        <v>3</v>
      </c>
      <c r="C23" s="20">
        <v>5593.9984999999997</v>
      </c>
      <c r="D23" s="20">
        <v>5128.9971064350002</v>
      </c>
      <c r="E23" s="36">
        <v>4515.4818740720148</v>
      </c>
      <c r="F23" s="22" t="s">
        <v>241</v>
      </c>
      <c r="G23" s="37">
        <v>-19.279887649737219</v>
      </c>
      <c r="H23" s="33">
        <v>-11.961699716953433</v>
      </c>
    </row>
    <row r="24" spans="1:8" ht="13.8" thickBot="1" x14ac:dyDescent="0.3">
      <c r="A24" s="41"/>
      <c r="B24" s="42" t="s">
        <v>242</v>
      </c>
      <c r="C24" s="43">
        <v>1780</v>
      </c>
      <c r="D24" s="43">
        <v>1094.8059000000001</v>
      </c>
      <c r="E24" s="43">
        <v>1082.6427157390001</v>
      </c>
      <c r="F24" s="44"/>
      <c r="G24" s="45">
        <v>-39.17737552028089</v>
      </c>
      <c r="H24" s="46">
        <v>-1.1109900175912344</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166</v>
      </c>
      <c r="B35" s="19" t="s">
        <v>3</v>
      </c>
      <c r="C35" s="80">
        <v>5832.965228219</v>
      </c>
      <c r="D35" s="80">
        <v>5391.969568126</v>
      </c>
      <c r="E35" s="81">
        <v>5636.5798038850216</v>
      </c>
      <c r="F35" s="22" t="s">
        <v>241</v>
      </c>
      <c r="G35" s="23">
        <v>-3.3668197331932674</v>
      </c>
      <c r="H35" s="24">
        <v>4.5365655845872368</v>
      </c>
    </row>
    <row r="36" spans="1:8" ht="12.75" customHeight="1" x14ac:dyDescent="0.25">
      <c r="A36" s="199"/>
      <c r="B36" s="25" t="s">
        <v>242</v>
      </c>
      <c r="C36" s="82">
        <v>1355.8104302940001</v>
      </c>
      <c r="D36" s="82">
        <v>1467.4023715779999</v>
      </c>
      <c r="E36" s="82">
        <v>1451.330581295</v>
      </c>
      <c r="F36" s="27"/>
      <c r="G36" s="28">
        <v>7.0452438531754638</v>
      </c>
      <c r="H36" s="29">
        <v>-1.0952544846794012</v>
      </c>
    </row>
    <row r="37" spans="1:8" x14ac:dyDescent="0.25">
      <c r="A37" s="30" t="s">
        <v>18</v>
      </c>
      <c r="B37" s="31" t="s">
        <v>3</v>
      </c>
      <c r="C37" s="80">
        <v>2688.5944829650002</v>
      </c>
      <c r="D37" s="80">
        <v>2389.417706966</v>
      </c>
      <c r="E37" s="83">
        <v>2834.5770083012367</v>
      </c>
      <c r="F37" s="22" t="s">
        <v>241</v>
      </c>
      <c r="G37" s="32">
        <v>5.4296966783643086</v>
      </c>
      <c r="H37" s="33">
        <v>18.630451261721177</v>
      </c>
    </row>
    <row r="38" spans="1:8" x14ac:dyDescent="0.25">
      <c r="A38" s="34"/>
      <c r="B38" s="25" t="s">
        <v>242</v>
      </c>
      <c r="C38" s="82">
        <v>528.75572469799999</v>
      </c>
      <c r="D38" s="82">
        <v>513.84953179299998</v>
      </c>
      <c r="E38" s="82">
        <v>591.15985776399998</v>
      </c>
      <c r="F38" s="27"/>
      <c r="G38" s="35">
        <v>11.802072327754416</v>
      </c>
      <c r="H38" s="29">
        <v>15.045323813225494</v>
      </c>
    </row>
    <row r="39" spans="1:8" x14ac:dyDescent="0.25">
      <c r="A39" s="30" t="s">
        <v>19</v>
      </c>
      <c r="B39" s="31" t="s">
        <v>3</v>
      </c>
      <c r="C39" s="80">
        <v>1471.397036653</v>
      </c>
      <c r="D39" s="80">
        <v>1446.6180713900001</v>
      </c>
      <c r="E39" s="83">
        <v>1489.7897250480994</v>
      </c>
      <c r="F39" s="22" t="s">
        <v>241</v>
      </c>
      <c r="G39" s="37">
        <v>1.2500153212852325</v>
      </c>
      <c r="H39" s="33">
        <v>2.9843159374206749</v>
      </c>
    </row>
    <row r="40" spans="1:8" x14ac:dyDescent="0.25">
      <c r="A40" s="34"/>
      <c r="B40" s="25" t="s">
        <v>242</v>
      </c>
      <c r="C40" s="82">
        <v>418.914918554</v>
      </c>
      <c r="D40" s="82">
        <v>402.03865079600001</v>
      </c>
      <c r="E40" s="82">
        <v>417.35427922000002</v>
      </c>
      <c r="F40" s="27"/>
      <c r="G40" s="28">
        <v>-0.3725432694989621</v>
      </c>
      <c r="H40" s="29">
        <v>3.8094915485554566</v>
      </c>
    </row>
    <row r="41" spans="1:8" x14ac:dyDescent="0.25">
      <c r="A41" s="30" t="s">
        <v>20</v>
      </c>
      <c r="B41" s="31" t="s">
        <v>3</v>
      </c>
      <c r="C41" s="80">
        <v>165.40193741499999</v>
      </c>
      <c r="D41" s="80">
        <v>154.991751193</v>
      </c>
      <c r="E41" s="83">
        <v>178.50090917114773</v>
      </c>
      <c r="F41" s="22" t="s">
        <v>241</v>
      </c>
      <c r="G41" s="23">
        <v>7.9194790344455868</v>
      </c>
      <c r="H41" s="24">
        <v>15.168005908181186</v>
      </c>
    </row>
    <row r="42" spans="1:8" x14ac:dyDescent="0.25">
      <c r="A42" s="34"/>
      <c r="B42" s="25" t="s">
        <v>242</v>
      </c>
      <c r="C42" s="82">
        <v>50.043667618999997</v>
      </c>
      <c r="D42" s="82">
        <v>40.136081883000003</v>
      </c>
      <c r="E42" s="82">
        <v>48.556416818000002</v>
      </c>
      <c r="F42" s="27"/>
      <c r="G42" s="38">
        <v>-2.971906080751225</v>
      </c>
      <c r="H42" s="24">
        <v>20.979464212640323</v>
      </c>
    </row>
    <row r="43" spans="1:8" x14ac:dyDescent="0.25">
      <c r="A43" s="30" t="s">
        <v>21</v>
      </c>
      <c r="B43" s="31" t="s">
        <v>3</v>
      </c>
      <c r="C43" s="80">
        <v>15.654153259999999</v>
      </c>
      <c r="D43" s="80">
        <v>24.551870165</v>
      </c>
      <c r="E43" s="83">
        <v>30.188582063739013</v>
      </c>
      <c r="F43" s="22" t="s">
        <v>241</v>
      </c>
      <c r="G43" s="37">
        <v>92.847109405002811</v>
      </c>
      <c r="H43" s="33">
        <v>22.958381014797169</v>
      </c>
    </row>
    <row r="44" spans="1:8" x14ac:dyDescent="0.25">
      <c r="A44" s="34"/>
      <c r="B44" s="25" t="s">
        <v>242</v>
      </c>
      <c r="C44" s="82">
        <v>4.5724136959999999</v>
      </c>
      <c r="D44" s="82">
        <v>4.1681803779999997</v>
      </c>
      <c r="E44" s="82">
        <v>5.9566166239999996</v>
      </c>
      <c r="F44" s="27"/>
      <c r="G44" s="28">
        <v>30.272915357832034</v>
      </c>
      <c r="H44" s="29">
        <v>42.906882231861033</v>
      </c>
    </row>
    <row r="45" spans="1:8" x14ac:dyDescent="0.25">
      <c r="A45" s="30" t="s">
        <v>190</v>
      </c>
      <c r="B45" s="31" t="s">
        <v>3</v>
      </c>
      <c r="C45" s="80">
        <v>583.87298741400002</v>
      </c>
      <c r="D45" s="80">
        <v>509.62744555799998</v>
      </c>
      <c r="E45" s="83">
        <v>576.01562373453044</v>
      </c>
      <c r="F45" s="22" t="s">
        <v>241</v>
      </c>
      <c r="G45" s="37">
        <v>-1.345731665763509</v>
      </c>
      <c r="H45" s="33">
        <v>13.026805905996852</v>
      </c>
    </row>
    <row r="46" spans="1:8" x14ac:dyDescent="0.25">
      <c r="A46" s="34"/>
      <c r="B46" s="25" t="s">
        <v>242</v>
      </c>
      <c r="C46" s="82">
        <v>175.29928895399999</v>
      </c>
      <c r="D46" s="82">
        <v>116.28815614600001</v>
      </c>
      <c r="E46" s="82">
        <v>142.86541211100001</v>
      </c>
      <c r="F46" s="27"/>
      <c r="G46" s="28">
        <v>-18.502001369504072</v>
      </c>
      <c r="H46" s="29">
        <v>22.854654201956919</v>
      </c>
    </row>
    <row r="47" spans="1:8" x14ac:dyDescent="0.25">
      <c r="A47" s="39" t="s">
        <v>12</v>
      </c>
      <c r="B47" s="31" t="s">
        <v>3</v>
      </c>
      <c r="C47" s="80">
        <v>29.310601472999998</v>
      </c>
      <c r="D47" s="80">
        <v>13.515949715</v>
      </c>
      <c r="E47" s="83">
        <v>15.116077531904573</v>
      </c>
      <c r="F47" s="22" t="s">
        <v>241</v>
      </c>
      <c r="G47" s="37">
        <v>-48.427951757219901</v>
      </c>
      <c r="H47" s="33">
        <v>11.838811557050647</v>
      </c>
    </row>
    <row r="48" spans="1:8" x14ac:dyDescent="0.25">
      <c r="A48" s="34"/>
      <c r="B48" s="25" t="s">
        <v>242</v>
      </c>
      <c r="C48" s="82">
        <v>8.6363894670000008</v>
      </c>
      <c r="D48" s="82">
        <v>5.0359715950000004</v>
      </c>
      <c r="E48" s="82">
        <v>5.1757867620000004</v>
      </c>
      <c r="F48" s="27"/>
      <c r="G48" s="28">
        <v>-40.070016738164782</v>
      </c>
      <c r="H48" s="29">
        <v>2.7763295396426884</v>
      </c>
    </row>
    <row r="49" spans="1:8" x14ac:dyDescent="0.25">
      <c r="A49" s="39" t="s">
        <v>23</v>
      </c>
      <c r="B49" s="31" t="s">
        <v>3</v>
      </c>
      <c r="C49" s="80">
        <v>29.976083490000001</v>
      </c>
      <c r="D49" s="80">
        <v>18.271812063999999</v>
      </c>
      <c r="E49" s="83">
        <v>23.703247342568389</v>
      </c>
      <c r="F49" s="22" t="s">
        <v>241</v>
      </c>
      <c r="G49" s="23">
        <v>-20.926136496531385</v>
      </c>
      <c r="H49" s="24">
        <v>29.725761514752378</v>
      </c>
    </row>
    <row r="50" spans="1:8" x14ac:dyDescent="0.25">
      <c r="A50" s="34"/>
      <c r="B50" s="25" t="s">
        <v>242</v>
      </c>
      <c r="C50" s="82">
        <v>6.5076680150000001</v>
      </c>
      <c r="D50" s="82">
        <v>4.9980290729999997</v>
      </c>
      <c r="E50" s="82">
        <v>5.9666445110000002</v>
      </c>
      <c r="F50" s="27"/>
      <c r="G50" s="38">
        <v>-8.3136309773786223</v>
      </c>
      <c r="H50" s="24">
        <v>19.379948052575102</v>
      </c>
    </row>
    <row r="51" spans="1:8" x14ac:dyDescent="0.25">
      <c r="A51" s="30" t="s">
        <v>24</v>
      </c>
      <c r="B51" s="31" t="s">
        <v>3</v>
      </c>
      <c r="C51" s="80">
        <v>848.75794555000004</v>
      </c>
      <c r="D51" s="80">
        <v>834.974961076</v>
      </c>
      <c r="E51" s="83">
        <v>748.8789430305859</v>
      </c>
      <c r="F51" s="22" t="s">
        <v>241</v>
      </c>
      <c r="G51" s="37">
        <v>-11.767666275535362</v>
      </c>
      <c r="H51" s="33">
        <v>-10.311209564232385</v>
      </c>
    </row>
    <row r="52" spans="1:8" ht="13.8" thickBot="1" x14ac:dyDescent="0.3">
      <c r="A52" s="41"/>
      <c r="B52" s="42" t="s">
        <v>242</v>
      </c>
      <c r="C52" s="86">
        <v>163.08035929100001</v>
      </c>
      <c r="D52" s="86">
        <v>380.88776991200001</v>
      </c>
      <c r="E52" s="86">
        <v>234.29556748499999</v>
      </c>
      <c r="F52" s="44"/>
      <c r="G52" s="45">
        <v>43.668782987486452</v>
      </c>
      <c r="H52" s="46">
        <v>-38.48698068222788</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17</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58</v>
      </c>
      <c r="B7" s="19" t="s">
        <v>3</v>
      </c>
      <c r="C7" s="20">
        <v>9685</v>
      </c>
      <c r="D7" s="20">
        <v>9463</v>
      </c>
      <c r="E7" s="79">
        <v>10075.282384131868</v>
      </c>
      <c r="F7" s="22" t="s">
        <v>241</v>
      </c>
      <c r="G7" s="23">
        <v>4.0297613229929539</v>
      </c>
      <c r="H7" s="24">
        <v>6.4702777568621741</v>
      </c>
    </row>
    <row r="8" spans="1:9" x14ac:dyDescent="0.25">
      <c r="A8" s="199"/>
      <c r="B8" s="25" t="s">
        <v>242</v>
      </c>
      <c r="C8" s="26">
        <v>2628</v>
      </c>
      <c r="D8" s="26">
        <v>2645</v>
      </c>
      <c r="E8" s="26">
        <v>2788.1823510200002</v>
      </c>
      <c r="F8" s="27"/>
      <c r="G8" s="28">
        <v>6.0952188363774695</v>
      </c>
      <c r="H8" s="29">
        <v>5.4133213996219354</v>
      </c>
    </row>
    <row r="9" spans="1:9" x14ac:dyDescent="0.25">
      <c r="A9" s="30" t="s">
        <v>9</v>
      </c>
      <c r="B9" s="31" t="s">
        <v>3</v>
      </c>
      <c r="C9" s="20">
        <v>8938</v>
      </c>
      <c r="D9" s="20">
        <v>8892</v>
      </c>
      <c r="E9" s="21">
        <v>8394.8312768701817</v>
      </c>
      <c r="F9" s="22" t="s">
        <v>241</v>
      </c>
      <c r="G9" s="32">
        <v>-6.0770723106938789</v>
      </c>
      <c r="H9" s="33">
        <v>-5.5911912182840524</v>
      </c>
    </row>
    <row r="10" spans="1:9" x14ac:dyDescent="0.25">
      <c r="A10" s="34"/>
      <c r="B10" s="25" t="s">
        <v>242</v>
      </c>
      <c r="C10" s="26">
        <v>2363</v>
      </c>
      <c r="D10" s="26">
        <v>2360</v>
      </c>
      <c r="E10" s="26">
        <v>2225.1573714289998</v>
      </c>
      <c r="F10" s="27"/>
      <c r="G10" s="35">
        <v>-5.8333740402454595</v>
      </c>
      <c r="H10" s="29">
        <v>-5.7136707021610249</v>
      </c>
    </row>
    <row r="11" spans="1:9" x14ac:dyDescent="0.25">
      <c r="A11" s="30" t="s">
        <v>46</v>
      </c>
      <c r="B11" s="31" t="s">
        <v>3</v>
      </c>
      <c r="C11" s="20">
        <v>751</v>
      </c>
      <c r="D11" s="20">
        <v>536</v>
      </c>
      <c r="E11" s="21">
        <v>1251.6909496615895</v>
      </c>
      <c r="F11" s="22" t="s">
        <v>241</v>
      </c>
      <c r="G11" s="37">
        <v>66.669900088094465</v>
      </c>
      <c r="H11" s="33">
        <v>133.52443090701294</v>
      </c>
    </row>
    <row r="12" spans="1:9" ht="13.8" thickBot="1" x14ac:dyDescent="0.3">
      <c r="A12" s="56"/>
      <c r="B12" s="42" t="s">
        <v>242</v>
      </c>
      <c r="C12" s="43">
        <v>278</v>
      </c>
      <c r="D12" s="43">
        <v>285</v>
      </c>
      <c r="E12" s="43">
        <v>581.02497959200002</v>
      </c>
      <c r="F12" s="44"/>
      <c r="G12" s="57">
        <v>109.00179122014387</v>
      </c>
      <c r="H12" s="46">
        <v>103.86841389192983</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58</v>
      </c>
      <c r="B35" s="19" t="s">
        <v>3</v>
      </c>
      <c r="C35" s="80">
        <v>2427.3984782100001</v>
      </c>
      <c r="D35" s="80">
        <v>1966.977229306</v>
      </c>
      <c r="E35" s="81">
        <v>1989.4816870209772</v>
      </c>
      <c r="F35" s="22" t="s">
        <v>241</v>
      </c>
      <c r="G35" s="23">
        <v>-18.040581104423751</v>
      </c>
      <c r="H35" s="24">
        <v>1.1441137894065747</v>
      </c>
    </row>
    <row r="36" spans="1:9" ht="12.75" customHeight="1" x14ac:dyDescent="0.25">
      <c r="A36" s="199"/>
      <c r="B36" s="25" t="s">
        <v>242</v>
      </c>
      <c r="C36" s="82">
        <v>593.13974705299995</v>
      </c>
      <c r="D36" s="82">
        <v>531.14983787400001</v>
      </c>
      <c r="E36" s="82">
        <v>519.04290963000005</v>
      </c>
      <c r="F36" s="27"/>
      <c r="G36" s="28">
        <v>-12.492306878968776</v>
      </c>
      <c r="H36" s="29">
        <v>-2.2793809544326677</v>
      </c>
    </row>
    <row r="37" spans="1:9" x14ac:dyDescent="0.25">
      <c r="A37" s="30" t="s">
        <v>9</v>
      </c>
      <c r="B37" s="31" t="s">
        <v>3</v>
      </c>
      <c r="C37" s="80">
        <v>1763.7225609120001</v>
      </c>
      <c r="D37" s="80">
        <v>1431.049438328</v>
      </c>
      <c r="E37" s="83">
        <v>1427.0342952097351</v>
      </c>
      <c r="F37" s="22" t="s">
        <v>241</v>
      </c>
      <c r="G37" s="32">
        <v>-19.089638765417135</v>
      </c>
      <c r="H37" s="33">
        <v>-0.28057333385743277</v>
      </c>
    </row>
    <row r="38" spans="1:9" x14ac:dyDescent="0.25">
      <c r="A38" s="34"/>
      <c r="B38" s="25" t="s">
        <v>242</v>
      </c>
      <c r="C38" s="82">
        <v>421.40122863300002</v>
      </c>
      <c r="D38" s="82">
        <v>371.482778559</v>
      </c>
      <c r="E38" s="82">
        <v>360.06207311899999</v>
      </c>
      <c r="F38" s="27"/>
      <c r="G38" s="35">
        <v>-14.555998261557164</v>
      </c>
      <c r="H38" s="29">
        <v>-3.0743566321705345</v>
      </c>
    </row>
    <row r="39" spans="1:9" x14ac:dyDescent="0.25">
      <c r="A39" s="30" t="s">
        <v>46</v>
      </c>
      <c r="B39" s="31" t="s">
        <v>3</v>
      </c>
      <c r="C39" s="80">
        <v>663.67591729699996</v>
      </c>
      <c r="D39" s="80">
        <v>535.92779097799996</v>
      </c>
      <c r="E39" s="83">
        <v>560.58643748643203</v>
      </c>
      <c r="F39" s="22" t="s">
        <v>241</v>
      </c>
      <c r="G39" s="37">
        <v>-15.533105409403404</v>
      </c>
      <c r="H39" s="33">
        <v>4.6011136058895516</v>
      </c>
    </row>
    <row r="40" spans="1:9" ht="13.8" thickBot="1" x14ac:dyDescent="0.3">
      <c r="A40" s="56"/>
      <c r="B40" s="42" t="s">
        <v>242</v>
      </c>
      <c r="C40" s="86">
        <v>171.70051841899999</v>
      </c>
      <c r="D40" s="86">
        <v>159.66705931499999</v>
      </c>
      <c r="E40" s="86">
        <v>158.98083650999999</v>
      </c>
      <c r="F40" s="44"/>
      <c r="G40" s="57">
        <v>-7.4080626116458319</v>
      </c>
      <c r="H40" s="46">
        <v>-0.42978358087385971</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18</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57</v>
      </c>
      <c r="B7" s="19" t="s">
        <v>3</v>
      </c>
      <c r="C7" s="20">
        <v>5158</v>
      </c>
      <c r="D7" s="20">
        <v>4979</v>
      </c>
      <c r="E7" s="79">
        <v>5770.7248390531022</v>
      </c>
      <c r="F7" s="22" t="s">
        <v>241</v>
      </c>
      <c r="G7" s="23">
        <v>11.879116693545996</v>
      </c>
      <c r="H7" s="24">
        <v>15.901282166159916</v>
      </c>
    </row>
    <row r="8" spans="1:9" x14ac:dyDescent="0.25">
      <c r="A8" s="199"/>
      <c r="B8" s="25" t="s">
        <v>242</v>
      </c>
      <c r="C8" s="26">
        <v>1219</v>
      </c>
      <c r="D8" s="26">
        <v>1428</v>
      </c>
      <c r="E8" s="26">
        <v>1545.0778285710001</v>
      </c>
      <c r="F8" s="27"/>
      <c r="G8" s="28">
        <v>26.749616781870401</v>
      </c>
      <c r="H8" s="29">
        <v>8.198727490966391</v>
      </c>
    </row>
    <row r="9" spans="1:9" x14ac:dyDescent="0.25">
      <c r="A9" s="30" t="s">
        <v>9</v>
      </c>
      <c r="B9" s="31" t="s">
        <v>3</v>
      </c>
      <c r="C9" s="20">
        <v>1817</v>
      </c>
      <c r="D9" s="20">
        <v>1520</v>
      </c>
      <c r="E9" s="21">
        <v>1812.995799022312</v>
      </c>
      <c r="F9" s="22" t="s">
        <v>241</v>
      </c>
      <c r="G9" s="32">
        <v>-0.22037429706593059</v>
      </c>
      <c r="H9" s="33">
        <v>19.276039409362625</v>
      </c>
    </row>
    <row r="10" spans="1:9" x14ac:dyDescent="0.25">
      <c r="A10" s="34"/>
      <c r="B10" s="25" t="s">
        <v>242</v>
      </c>
      <c r="C10" s="26">
        <v>447</v>
      </c>
      <c r="D10" s="26">
        <v>471</v>
      </c>
      <c r="E10" s="26">
        <v>517.05188571400004</v>
      </c>
      <c r="F10" s="27"/>
      <c r="G10" s="35">
        <v>15.671562799552575</v>
      </c>
      <c r="H10" s="29">
        <v>9.7774704276008606</v>
      </c>
    </row>
    <row r="11" spans="1:9" x14ac:dyDescent="0.25">
      <c r="A11" s="30" t="s">
        <v>46</v>
      </c>
      <c r="B11" s="31" t="s">
        <v>3</v>
      </c>
      <c r="C11" s="20">
        <v>2391</v>
      </c>
      <c r="D11" s="20">
        <v>2367</v>
      </c>
      <c r="E11" s="21">
        <v>2580.523602054237</v>
      </c>
      <c r="F11" s="22" t="s">
        <v>241</v>
      </c>
      <c r="G11" s="37">
        <v>7.9265412820676175</v>
      </c>
      <c r="H11" s="33">
        <v>9.0208534877159678</v>
      </c>
    </row>
    <row r="12" spans="1:9" x14ac:dyDescent="0.25">
      <c r="A12" s="34"/>
      <c r="B12" s="25" t="s">
        <v>242</v>
      </c>
      <c r="C12" s="26">
        <v>498</v>
      </c>
      <c r="D12" s="26">
        <v>608</v>
      </c>
      <c r="E12" s="26">
        <v>615.02594285700002</v>
      </c>
      <c r="F12" s="27"/>
      <c r="G12" s="28">
        <v>23.49918531265061</v>
      </c>
      <c r="H12" s="29">
        <v>1.1555827067434308</v>
      </c>
    </row>
    <row r="13" spans="1:9" x14ac:dyDescent="0.25">
      <c r="A13" s="30" t="s">
        <v>24</v>
      </c>
      <c r="B13" s="31" t="s">
        <v>3</v>
      </c>
      <c r="C13" s="20">
        <v>1005</v>
      </c>
      <c r="D13" s="20">
        <v>1332</v>
      </c>
      <c r="E13" s="21">
        <v>1492.4161762425717</v>
      </c>
      <c r="F13" s="22" t="s">
        <v>241</v>
      </c>
      <c r="G13" s="23">
        <v>48.499122014186241</v>
      </c>
      <c r="H13" s="24">
        <v>12.043256474667558</v>
      </c>
    </row>
    <row r="14" spans="1:9" ht="13.8" thickBot="1" x14ac:dyDescent="0.3">
      <c r="A14" s="56"/>
      <c r="B14" s="42" t="s">
        <v>242</v>
      </c>
      <c r="C14" s="43">
        <v>288</v>
      </c>
      <c r="D14" s="43">
        <v>365</v>
      </c>
      <c r="E14" s="43">
        <v>415.012971429</v>
      </c>
      <c r="F14" s="44"/>
      <c r="G14" s="57">
        <v>44.101726190625016</v>
      </c>
      <c r="H14" s="46">
        <v>13.70218395315068</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57</v>
      </c>
      <c r="B35" s="19" t="s">
        <v>3</v>
      </c>
      <c r="C35" s="80">
        <v>1969.2178060450001</v>
      </c>
      <c r="D35" s="80">
        <v>1986.7947992970001</v>
      </c>
      <c r="E35" s="81">
        <v>1732.1493291100214</v>
      </c>
      <c r="F35" s="22" t="s">
        <v>241</v>
      </c>
      <c r="G35" s="23">
        <v>-12.038712843609204</v>
      </c>
      <c r="H35" s="24">
        <v>-12.816898367012115</v>
      </c>
    </row>
    <row r="36" spans="1:9" ht="12.75" customHeight="1" x14ac:dyDescent="0.25">
      <c r="A36" s="199"/>
      <c r="B36" s="25" t="s">
        <v>242</v>
      </c>
      <c r="C36" s="82">
        <v>562.93635801599999</v>
      </c>
      <c r="D36" s="82">
        <v>560.28907401900005</v>
      </c>
      <c r="E36" s="82">
        <v>490.686782053</v>
      </c>
      <c r="F36" s="27"/>
      <c r="G36" s="28">
        <v>-12.834412795370824</v>
      </c>
      <c r="H36" s="29">
        <v>-12.422568133755846</v>
      </c>
    </row>
    <row r="37" spans="1:9" x14ac:dyDescent="0.25">
      <c r="A37" s="30" t="s">
        <v>9</v>
      </c>
      <c r="B37" s="31" t="s">
        <v>3</v>
      </c>
      <c r="C37" s="80">
        <v>471.23420600200001</v>
      </c>
      <c r="D37" s="80">
        <v>465.374435898</v>
      </c>
      <c r="E37" s="83">
        <v>381.36011511329684</v>
      </c>
      <c r="F37" s="22" t="s">
        <v>241</v>
      </c>
      <c r="G37" s="32">
        <v>-19.072064324702637</v>
      </c>
      <c r="H37" s="33">
        <v>-18.053058849824168</v>
      </c>
    </row>
    <row r="38" spans="1:9" x14ac:dyDescent="0.25">
      <c r="A38" s="34"/>
      <c r="B38" s="25" t="s">
        <v>242</v>
      </c>
      <c r="C38" s="82">
        <v>125.919942006</v>
      </c>
      <c r="D38" s="82">
        <v>136.00315288600001</v>
      </c>
      <c r="E38" s="82">
        <v>108.075717517</v>
      </c>
      <c r="F38" s="27"/>
      <c r="G38" s="35">
        <v>-14.171086965835585</v>
      </c>
      <c r="H38" s="29">
        <v>-20.534402899033694</v>
      </c>
    </row>
    <row r="39" spans="1:9" x14ac:dyDescent="0.25">
      <c r="A39" s="30" t="s">
        <v>46</v>
      </c>
      <c r="B39" s="31" t="s">
        <v>3</v>
      </c>
      <c r="C39" s="80">
        <v>1008.436840941</v>
      </c>
      <c r="D39" s="80">
        <v>1040.744808511</v>
      </c>
      <c r="E39" s="83">
        <v>965.27497468475576</v>
      </c>
      <c r="F39" s="22" t="s">
        <v>241</v>
      </c>
      <c r="G39" s="37">
        <v>-4.2800763026436783</v>
      </c>
      <c r="H39" s="33">
        <v>-7.2515215266093236</v>
      </c>
    </row>
    <row r="40" spans="1:9" x14ac:dyDescent="0.25">
      <c r="A40" s="34"/>
      <c r="B40" s="25" t="s">
        <v>242</v>
      </c>
      <c r="C40" s="82">
        <v>281.518013505</v>
      </c>
      <c r="D40" s="82">
        <v>291.41298952199998</v>
      </c>
      <c r="E40" s="82">
        <v>270.00980823399999</v>
      </c>
      <c r="F40" s="27"/>
      <c r="G40" s="28">
        <v>-4.0879107975076749</v>
      </c>
      <c r="H40" s="29">
        <v>-7.3446215706126594</v>
      </c>
    </row>
    <row r="41" spans="1:9" x14ac:dyDescent="0.25">
      <c r="A41" s="30" t="s">
        <v>24</v>
      </c>
      <c r="B41" s="31" t="s">
        <v>3</v>
      </c>
      <c r="C41" s="80">
        <v>489.54675910100002</v>
      </c>
      <c r="D41" s="80">
        <v>480.67555488800002</v>
      </c>
      <c r="E41" s="83">
        <v>389.72643339456982</v>
      </c>
      <c r="F41" s="22" t="s">
        <v>241</v>
      </c>
      <c r="G41" s="23">
        <v>-20.390355742470746</v>
      </c>
      <c r="H41" s="24">
        <v>-18.92110396889683</v>
      </c>
    </row>
    <row r="42" spans="1:9" ht="13.8" thickBot="1" x14ac:dyDescent="0.3">
      <c r="A42" s="56"/>
      <c r="B42" s="42" t="s">
        <v>242</v>
      </c>
      <c r="C42" s="86">
        <v>155.498402505</v>
      </c>
      <c r="D42" s="86">
        <v>132.87293161100001</v>
      </c>
      <c r="E42" s="86">
        <v>112.601256302</v>
      </c>
      <c r="F42" s="44"/>
      <c r="G42" s="57">
        <v>-27.58687260573025</v>
      </c>
      <c r="H42" s="46">
        <v>-15.256437156325831</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19</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ht="12.75" customHeight="1" x14ac:dyDescent="0.25">
      <c r="A7" s="198" t="s">
        <v>60</v>
      </c>
      <c r="B7" s="19" t="s">
        <v>3</v>
      </c>
      <c r="C7" s="20">
        <v>24133</v>
      </c>
      <c r="D7" s="20">
        <v>25480.007092866999</v>
      </c>
      <c r="E7" s="79">
        <v>27661.974758950808</v>
      </c>
      <c r="F7" s="22" t="s">
        <v>241</v>
      </c>
      <c r="G7" s="23">
        <v>14.623025562303923</v>
      </c>
      <c r="H7" s="24">
        <v>8.5634499948574927</v>
      </c>
    </row>
    <row r="8" spans="1:9" ht="13.5" customHeight="1" thickBot="1" x14ac:dyDescent="0.3">
      <c r="A8" s="204"/>
      <c r="B8" s="42" t="s">
        <v>242</v>
      </c>
      <c r="C8" s="43">
        <v>6525</v>
      </c>
      <c r="D8" s="43">
        <v>6986</v>
      </c>
      <c r="E8" s="43">
        <v>7548.885939883</v>
      </c>
      <c r="F8" s="44"/>
      <c r="G8" s="57">
        <v>15.691738542268197</v>
      </c>
      <c r="H8" s="46">
        <v>8.0573423974091014</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60</v>
      </c>
      <c r="B35" s="19" t="s">
        <v>3</v>
      </c>
      <c r="C35" s="80">
        <v>617.195755996</v>
      </c>
      <c r="D35" s="80">
        <v>507.423043302</v>
      </c>
      <c r="E35" s="81">
        <v>484.67882784835672</v>
      </c>
      <c r="F35" s="22" t="s">
        <v>241</v>
      </c>
      <c r="G35" s="23">
        <v>-21.470810008049071</v>
      </c>
      <c r="H35" s="24">
        <v>-4.4822984990271095</v>
      </c>
    </row>
    <row r="36" spans="1:9" ht="12.75" customHeight="1" thickBot="1" x14ac:dyDescent="0.3">
      <c r="A36" s="204"/>
      <c r="B36" s="42" t="s">
        <v>242</v>
      </c>
      <c r="C36" s="86">
        <v>174.30084543000001</v>
      </c>
      <c r="D36" s="86">
        <v>153.419094763</v>
      </c>
      <c r="E36" s="86">
        <v>143.17242980200001</v>
      </c>
      <c r="F36" s="44"/>
      <c r="G36" s="57">
        <v>-17.859015859163634</v>
      </c>
      <c r="H36" s="46">
        <v>-6.6788719988401226</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20</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217</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197</v>
      </c>
      <c r="B7" s="133" t="s">
        <v>3</v>
      </c>
      <c r="C7" s="20">
        <v>4554</v>
      </c>
      <c r="D7" s="20">
        <v>5258</v>
      </c>
      <c r="E7" s="79">
        <v>6378.1771317789444</v>
      </c>
      <c r="F7" s="22" t="s">
        <v>241</v>
      </c>
      <c r="G7" s="134">
        <v>40.056590508979895</v>
      </c>
      <c r="H7" s="135">
        <v>21.304243662589272</v>
      </c>
    </row>
    <row r="8" spans="1:8" ht="12.75" customHeight="1" x14ac:dyDescent="0.25">
      <c r="A8" s="210"/>
      <c r="B8" s="136" t="s">
        <v>242</v>
      </c>
      <c r="C8" s="26">
        <v>1427</v>
      </c>
      <c r="D8" s="26">
        <v>1222</v>
      </c>
      <c r="E8" s="26">
        <v>1622</v>
      </c>
      <c r="F8" s="27"/>
      <c r="G8" s="137">
        <v>13.665031534688168</v>
      </c>
      <c r="H8" s="138">
        <v>32.733224222585932</v>
      </c>
    </row>
    <row r="9" spans="1:8" x14ac:dyDescent="0.25">
      <c r="A9" s="139" t="s">
        <v>198</v>
      </c>
      <c r="B9" s="140" t="s">
        <v>3</v>
      </c>
      <c r="C9" s="20">
        <v>1793</v>
      </c>
      <c r="D9" s="20">
        <v>1714</v>
      </c>
      <c r="E9" s="20">
        <v>2085.3554392430538</v>
      </c>
      <c r="F9" s="22" t="s">
        <v>241</v>
      </c>
      <c r="G9" s="141">
        <v>16.305378652707958</v>
      </c>
      <c r="H9" s="142">
        <v>21.666011624448885</v>
      </c>
    </row>
    <row r="10" spans="1:8" x14ac:dyDescent="0.25">
      <c r="A10" s="143"/>
      <c r="B10" s="136" t="s">
        <v>242</v>
      </c>
      <c r="C10" s="26">
        <v>468</v>
      </c>
      <c r="D10" s="26">
        <v>436</v>
      </c>
      <c r="E10" s="26">
        <v>535</v>
      </c>
      <c r="F10" s="27"/>
      <c r="G10" s="144">
        <v>14.316239316239304</v>
      </c>
      <c r="H10" s="138">
        <v>22.706422018348633</v>
      </c>
    </row>
    <row r="11" spans="1:8" x14ac:dyDescent="0.25">
      <c r="A11" s="139" t="s">
        <v>199</v>
      </c>
      <c r="B11" s="140" t="s">
        <v>3</v>
      </c>
      <c r="C11" s="20">
        <v>355</v>
      </c>
      <c r="D11" s="20">
        <v>344</v>
      </c>
      <c r="E11" s="20">
        <v>535.61756601962782</v>
      </c>
      <c r="F11" s="22" t="s">
        <v>241</v>
      </c>
      <c r="G11" s="145">
        <v>50.878187611162758</v>
      </c>
      <c r="H11" s="142">
        <v>55.702780819659239</v>
      </c>
    </row>
    <row r="12" spans="1:8" x14ac:dyDescent="0.25">
      <c r="A12" s="143"/>
      <c r="B12" s="136" t="s">
        <v>242</v>
      </c>
      <c r="C12" s="26">
        <v>97</v>
      </c>
      <c r="D12" s="26">
        <v>111</v>
      </c>
      <c r="E12" s="26">
        <v>163</v>
      </c>
      <c r="F12" s="27"/>
      <c r="G12" s="137">
        <v>68.041237113402076</v>
      </c>
      <c r="H12" s="138">
        <v>46.846846846846859</v>
      </c>
    </row>
    <row r="13" spans="1:8" x14ac:dyDescent="0.25">
      <c r="A13" s="139" t="s">
        <v>233</v>
      </c>
      <c r="B13" s="140" t="s">
        <v>3</v>
      </c>
      <c r="C13" s="20">
        <v>154</v>
      </c>
      <c r="D13" s="20">
        <v>157</v>
      </c>
      <c r="E13" s="20">
        <v>168.53047619047618</v>
      </c>
      <c r="F13" s="22" t="s">
        <v>241</v>
      </c>
      <c r="G13" s="134">
        <v>9.4353741496598502</v>
      </c>
      <c r="H13" s="135">
        <v>7.3442523506217725</v>
      </c>
    </row>
    <row r="14" spans="1:8" x14ac:dyDescent="0.25">
      <c r="A14" s="143"/>
      <c r="B14" s="136" t="s">
        <v>242</v>
      </c>
      <c r="C14" s="26">
        <v>75</v>
      </c>
      <c r="D14" s="26">
        <v>56</v>
      </c>
      <c r="E14" s="26">
        <v>66</v>
      </c>
      <c r="F14" s="27"/>
      <c r="G14" s="146">
        <v>-12</v>
      </c>
      <c r="H14" s="135">
        <v>17.857142857142861</v>
      </c>
    </row>
    <row r="15" spans="1:8" x14ac:dyDescent="0.25">
      <c r="A15" s="139" t="s">
        <v>200</v>
      </c>
      <c r="B15" s="140" t="s">
        <v>3</v>
      </c>
      <c r="C15" s="20">
        <v>1833</v>
      </c>
      <c r="D15" s="20">
        <v>1989</v>
      </c>
      <c r="E15" s="20">
        <v>2261.8579983893405</v>
      </c>
      <c r="F15" s="22" t="s">
        <v>241</v>
      </c>
      <c r="G15" s="145">
        <v>23.396508368212793</v>
      </c>
      <c r="H15" s="142">
        <v>13.718350849137281</v>
      </c>
    </row>
    <row r="16" spans="1:8" x14ac:dyDescent="0.25">
      <c r="A16" s="143"/>
      <c r="B16" s="136" t="s">
        <v>242</v>
      </c>
      <c r="C16" s="26">
        <v>435</v>
      </c>
      <c r="D16" s="26">
        <v>471</v>
      </c>
      <c r="E16" s="26">
        <v>536</v>
      </c>
      <c r="F16" s="27"/>
      <c r="G16" s="137">
        <v>23.218390804597703</v>
      </c>
      <c r="H16" s="138">
        <v>13.800424628450102</v>
      </c>
    </row>
    <row r="17" spans="1:9" x14ac:dyDescent="0.25">
      <c r="A17" s="139" t="s">
        <v>201</v>
      </c>
      <c r="B17" s="140" t="s">
        <v>3</v>
      </c>
      <c r="C17" s="20">
        <v>436</v>
      </c>
      <c r="D17" s="20">
        <v>385</v>
      </c>
      <c r="E17" s="20">
        <v>560.19433807887401</v>
      </c>
      <c r="F17" s="22" t="s">
        <v>241</v>
      </c>
      <c r="G17" s="145">
        <v>28.484939926347238</v>
      </c>
      <c r="H17" s="142">
        <v>45.505022877629614</v>
      </c>
    </row>
    <row r="18" spans="1:9" x14ac:dyDescent="0.25">
      <c r="A18" s="139"/>
      <c r="B18" s="136" t="s">
        <v>242</v>
      </c>
      <c r="C18" s="26">
        <v>105</v>
      </c>
      <c r="D18" s="26">
        <v>97</v>
      </c>
      <c r="E18" s="26">
        <v>139</v>
      </c>
      <c r="F18" s="27"/>
      <c r="G18" s="137">
        <v>32.38095238095238</v>
      </c>
      <c r="H18" s="138">
        <v>43.298969072164937</v>
      </c>
    </row>
    <row r="19" spans="1:9" x14ac:dyDescent="0.25">
      <c r="A19" s="147" t="s">
        <v>202</v>
      </c>
      <c r="B19" s="140" t="s">
        <v>3</v>
      </c>
      <c r="C19" s="20">
        <v>35</v>
      </c>
      <c r="D19" s="20">
        <v>33</v>
      </c>
      <c r="E19" s="20">
        <v>17.481481481481481</v>
      </c>
      <c r="F19" s="22" t="s">
        <v>241</v>
      </c>
      <c r="G19" s="134">
        <v>-50.052910052910057</v>
      </c>
      <c r="H19" s="135">
        <v>-47.025813692480355</v>
      </c>
    </row>
    <row r="20" spans="1:9" x14ac:dyDescent="0.25">
      <c r="A20" s="143"/>
      <c r="B20" s="136" t="s">
        <v>242</v>
      </c>
      <c r="C20" s="26">
        <v>9</v>
      </c>
      <c r="D20" s="26">
        <v>10</v>
      </c>
      <c r="E20" s="26">
        <v>5</v>
      </c>
      <c r="F20" s="27"/>
      <c r="G20" s="146">
        <v>-44.444444444444443</v>
      </c>
      <c r="H20" s="135">
        <v>-50</v>
      </c>
    </row>
    <row r="21" spans="1:9" x14ac:dyDescent="0.25">
      <c r="A21" s="147" t="s">
        <v>203</v>
      </c>
      <c r="B21" s="140" t="s">
        <v>3</v>
      </c>
      <c r="C21" s="20">
        <v>19</v>
      </c>
      <c r="D21" s="20">
        <v>19</v>
      </c>
      <c r="E21" s="20">
        <v>4</v>
      </c>
      <c r="F21" s="22" t="s">
        <v>241</v>
      </c>
      <c r="G21" s="145">
        <v>-78.94736842105263</v>
      </c>
      <c r="H21" s="142">
        <v>-78.94736842105263</v>
      </c>
    </row>
    <row r="22" spans="1:9" x14ac:dyDescent="0.25">
      <c r="A22" s="143"/>
      <c r="B22" s="136" t="s">
        <v>242</v>
      </c>
      <c r="C22" s="26">
        <v>9</v>
      </c>
      <c r="D22" s="26">
        <v>0</v>
      </c>
      <c r="E22" s="26">
        <v>4</v>
      </c>
      <c r="F22" s="27"/>
      <c r="G22" s="137">
        <v>-55.555555555555557</v>
      </c>
      <c r="H22" s="138" t="s">
        <v>245</v>
      </c>
    </row>
    <row r="23" spans="1:9" x14ac:dyDescent="0.25">
      <c r="A23" s="147" t="s">
        <v>204</v>
      </c>
      <c r="B23" s="140" t="s">
        <v>3</v>
      </c>
      <c r="C23" s="20">
        <v>157</v>
      </c>
      <c r="D23" s="20">
        <v>178</v>
      </c>
      <c r="E23" s="20">
        <v>433.80847953216369</v>
      </c>
      <c r="F23" s="22" t="s">
        <v>241</v>
      </c>
      <c r="G23" s="145">
        <v>176.31113345997687</v>
      </c>
      <c r="H23" s="142">
        <v>143.71262895065377</v>
      </c>
    </row>
    <row r="24" spans="1:9" x14ac:dyDescent="0.25">
      <c r="A24" s="143"/>
      <c r="B24" s="136" t="s">
        <v>242</v>
      </c>
      <c r="C24" s="26">
        <v>19</v>
      </c>
      <c r="D24" s="26">
        <v>48</v>
      </c>
      <c r="E24" s="26">
        <v>83</v>
      </c>
      <c r="F24" s="27"/>
      <c r="G24" s="137">
        <v>336.84210526315786</v>
      </c>
      <c r="H24" s="138">
        <v>72.916666666666686</v>
      </c>
    </row>
    <row r="25" spans="1:9" x14ac:dyDescent="0.25">
      <c r="A25" s="139" t="s">
        <v>24</v>
      </c>
      <c r="B25" s="140" t="s">
        <v>3</v>
      </c>
      <c r="C25" s="20">
        <v>1010</v>
      </c>
      <c r="D25" s="20">
        <v>1507</v>
      </c>
      <c r="E25" s="20">
        <v>1762.6453642572747</v>
      </c>
      <c r="F25" s="22" t="s">
        <v>241</v>
      </c>
      <c r="G25" s="134">
        <v>74.519342995769762</v>
      </c>
      <c r="H25" s="135">
        <v>16.963859605658556</v>
      </c>
      <c r="I25" s="148"/>
    </row>
    <row r="26" spans="1:9" ht="13.8" thickBot="1" x14ac:dyDescent="0.3">
      <c r="A26" s="149"/>
      <c r="B26" s="150" t="s">
        <v>242</v>
      </c>
      <c r="C26" s="43">
        <v>661</v>
      </c>
      <c r="D26" s="43">
        <v>239</v>
      </c>
      <c r="E26" s="43">
        <v>374</v>
      </c>
      <c r="F26" s="44"/>
      <c r="G26" s="151">
        <v>-43.419062027231469</v>
      </c>
      <c r="H26" s="152">
        <v>56.485355648535574</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218</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197</v>
      </c>
      <c r="B35" s="133" t="s">
        <v>3</v>
      </c>
      <c r="C35" s="80">
        <v>800.24281891500004</v>
      </c>
      <c r="D35" s="80">
        <v>831.72795936499995</v>
      </c>
      <c r="E35" s="81">
        <v>902.25184439664508</v>
      </c>
      <c r="F35" s="22" t="s">
        <v>241</v>
      </c>
      <c r="G35" s="134">
        <v>12.747259090678597</v>
      </c>
      <c r="H35" s="135">
        <v>8.4792009499702345</v>
      </c>
    </row>
    <row r="36" spans="1:8" ht="12.75" customHeight="1" x14ac:dyDescent="0.25">
      <c r="A36" s="210"/>
      <c r="B36" s="136" t="s">
        <v>242</v>
      </c>
      <c r="C36" s="82">
        <v>262.31420857299997</v>
      </c>
      <c r="D36" s="82">
        <v>245.09358086500001</v>
      </c>
      <c r="E36" s="82">
        <v>275.140341089</v>
      </c>
      <c r="F36" s="27"/>
      <c r="G36" s="137">
        <v>4.8896064707187179</v>
      </c>
      <c r="H36" s="138">
        <v>12.259301168948227</v>
      </c>
    </row>
    <row r="37" spans="1:8" x14ac:dyDescent="0.25">
      <c r="A37" s="139" t="s">
        <v>198</v>
      </c>
      <c r="B37" s="140" t="s">
        <v>3</v>
      </c>
      <c r="C37" s="80">
        <v>407.49456307100002</v>
      </c>
      <c r="D37" s="80">
        <v>412.13149725199997</v>
      </c>
      <c r="E37" s="80">
        <v>419.90381592344824</v>
      </c>
      <c r="F37" s="22" t="s">
        <v>241</v>
      </c>
      <c r="G37" s="141">
        <v>3.0452560541982336</v>
      </c>
      <c r="H37" s="142">
        <v>1.8858832006950053</v>
      </c>
    </row>
    <row r="38" spans="1:8" x14ac:dyDescent="0.25">
      <c r="A38" s="143"/>
      <c r="B38" s="136" t="s">
        <v>242</v>
      </c>
      <c r="C38" s="82">
        <v>133.06925834699999</v>
      </c>
      <c r="D38" s="82">
        <v>128.58971695899999</v>
      </c>
      <c r="E38" s="82">
        <v>132.98901683400001</v>
      </c>
      <c r="F38" s="27"/>
      <c r="G38" s="144">
        <v>-6.0300563779151162E-2</v>
      </c>
      <c r="H38" s="138">
        <v>3.4211910400290435</v>
      </c>
    </row>
    <row r="39" spans="1:8" x14ac:dyDescent="0.25">
      <c r="A39" s="139" t="s">
        <v>199</v>
      </c>
      <c r="B39" s="140" t="s">
        <v>3</v>
      </c>
      <c r="C39" s="80">
        <v>57.949384959</v>
      </c>
      <c r="D39" s="80">
        <v>52.074247155999998</v>
      </c>
      <c r="E39" s="80">
        <v>56.358827954262267</v>
      </c>
      <c r="F39" s="22" t="s">
        <v>241</v>
      </c>
      <c r="G39" s="145">
        <v>-2.7447349197287849</v>
      </c>
      <c r="H39" s="142">
        <v>8.2278305155845146</v>
      </c>
    </row>
    <row r="40" spans="1:8" x14ac:dyDescent="0.25">
      <c r="A40" s="143"/>
      <c r="B40" s="136" t="s">
        <v>242</v>
      </c>
      <c r="C40" s="82">
        <v>16.11947185</v>
      </c>
      <c r="D40" s="82">
        <v>16.268179379999999</v>
      </c>
      <c r="E40" s="82">
        <v>16.912774979000002</v>
      </c>
      <c r="F40" s="27"/>
      <c r="G40" s="137">
        <v>4.9213965344652593</v>
      </c>
      <c r="H40" s="138">
        <v>3.962309389042403</v>
      </c>
    </row>
    <row r="41" spans="1:8" x14ac:dyDescent="0.25">
      <c r="A41" s="139" t="s">
        <v>233</v>
      </c>
      <c r="B41" s="140" t="s">
        <v>3</v>
      </c>
      <c r="C41" s="80">
        <v>86.781303187000006</v>
      </c>
      <c r="D41" s="80">
        <v>85.579461268000003</v>
      </c>
      <c r="E41" s="80">
        <v>89.155632928922117</v>
      </c>
      <c r="F41" s="22" t="s">
        <v>241</v>
      </c>
      <c r="G41" s="134">
        <v>2.7359922641468017</v>
      </c>
      <c r="H41" s="135">
        <v>4.178773280335335</v>
      </c>
    </row>
    <row r="42" spans="1:8" x14ac:dyDescent="0.25">
      <c r="A42" s="143"/>
      <c r="B42" s="136" t="s">
        <v>242</v>
      </c>
      <c r="C42" s="82">
        <v>33.497674171</v>
      </c>
      <c r="D42" s="82">
        <v>29.309260063</v>
      </c>
      <c r="E42" s="82">
        <v>31.726393679000001</v>
      </c>
      <c r="F42" s="27"/>
      <c r="G42" s="146">
        <v>-5.2877715717154246</v>
      </c>
      <c r="H42" s="135">
        <v>8.2469963786338809</v>
      </c>
    </row>
    <row r="43" spans="1:8" x14ac:dyDescent="0.25">
      <c r="A43" s="139" t="s">
        <v>200</v>
      </c>
      <c r="B43" s="140" t="s">
        <v>3</v>
      </c>
      <c r="C43" s="80">
        <v>30.984959708000002</v>
      </c>
      <c r="D43" s="80">
        <v>34.345372112</v>
      </c>
      <c r="E43" s="80">
        <v>34.435850018779817</v>
      </c>
      <c r="F43" s="22" t="s">
        <v>241</v>
      </c>
      <c r="G43" s="145">
        <v>11.137307723814246</v>
      </c>
      <c r="H43" s="142">
        <v>0.26343551173290791</v>
      </c>
    </row>
    <row r="44" spans="1:8" x14ac:dyDescent="0.25">
      <c r="A44" s="143"/>
      <c r="B44" s="136" t="s">
        <v>242</v>
      </c>
      <c r="C44" s="82">
        <v>10.846251321</v>
      </c>
      <c r="D44" s="82">
        <v>11.058371192999999</v>
      </c>
      <c r="E44" s="82">
        <v>11.392043699</v>
      </c>
      <c r="F44" s="27"/>
      <c r="G44" s="137">
        <v>5.0320830842565982</v>
      </c>
      <c r="H44" s="138">
        <v>3.0173748030018857</v>
      </c>
    </row>
    <row r="45" spans="1:8" x14ac:dyDescent="0.25">
      <c r="A45" s="139" t="s">
        <v>201</v>
      </c>
      <c r="B45" s="140" t="s">
        <v>3</v>
      </c>
      <c r="C45" s="80">
        <v>10.324812846</v>
      </c>
      <c r="D45" s="80">
        <v>11.843247022</v>
      </c>
      <c r="E45" s="80">
        <v>17.592323405733044</v>
      </c>
      <c r="F45" s="22" t="s">
        <v>241</v>
      </c>
      <c r="G45" s="145">
        <v>70.388787362364582</v>
      </c>
      <c r="H45" s="142">
        <v>48.543075839367077</v>
      </c>
    </row>
    <row r="46" spans="1:8" x14ac:dyDescent="0.25">
      <c r="A46" s="139"/>
      <c r="B46" s="136" t="s">
        <v>242</v>
      </c>
      <c r="C46" s="82">
        <v>3.1195698639999998</v>
      </c>
      <c r="D46" s="82">
        <v>2.6784963390000001</v>
      </c>
      <c r="E46" s="82">
        <v>4.3427481400000003</v>
      </c>
      <c r="F46" s="27"/>
      <c r="G46" s="137">
        <v>39.209837552142744</v>
      </c>
      <c r="H46" s="138">
        <v>62.13380906174163</v>
      </c>
    </row>
    <row r="47" spans="1:8" x14ac:dyDescent="0.25">
      <c r="A47" s="147" t="s">
        <v>202</v>
      </c>
      <c r="B47" s="140" t="s">
        <v>3</v>
      </c>
      <c r="C47" s="80">
        <v>7.4859547659999999</v>
      </c>
      <c r="D47" s="80">
        <v>8.7836500219999998</v>
      </c>
      <c r="E47" s="80">
        <v>6.9704599810943355</v>
      </c>
      <c r="F47" s="22" t="s">
        <v>241</v>
      </c>
      <c r="G47" s="134">
        <v>-6.8861594949378997</v>
      </c>
      <c r="H47" s="135">
        <v>-20.642785588727364</v>
      </c>
    </row>
    <row r="48" spans="1:8" x14ac:dyDescent="0.25">
      <c r="A48" s="143"/>
      <c r="B48" s="136" t="s">
        <v>242</v>
      </c>
      <c r="C48" s="82">
        <v>2.1862932640000001</v>
      </c>
      <c r="D48" s="82">
        <v>2.3875858390000002</v>
      </c>
      <c r="E48" s="82">
        <v>1.93950614</v>
      </c>
      <c r="F48" s="27"/>
      <c r="G48" s="146">
        <v>-11.287924088851796</v>
      </c>
      <c r="H48" s="135">
        <v>-18.767061342082286</v>
      </c>
    </row>
    <row r="49" spans="1:9" x14ac:dyDescent="0.25">
      <c r="A49" s="147" t="s">
        <v>203</v>
      </c>
      <c r="B49" s="140" t="s">
        <v>3</v>
      </c>
      <c r="C49" s="80">
        <v>5.0159747660000003</v>
      </c>
      <c r="D49" s="80">
        <v>5.6724030220000001</v>
      </c>
      <c r="E49" s="80">
        <v>6.1051292533673829</v>
      </c>
      <c r="F49" s="22" t="s">
        <v>241</v>
      </c>
      <c r="G49" s="145">
        <v>21.713715442710082</v>
      </c>
      <c r="H49" s="142">
        <v>7.6286228198011656</v>
      </c>
    </row>
    <row r="50" spans="1:9" x14ac:dyDescent="0.25">
      <c r="A50" s="143"/>
      <c r="B50" s="136" t="s">
        <v>242</v>
      </c>
      <c r="C50" s="82">
        <v>2.2753262639999998</v>
      </c>
      <c r="D50" s="82">
        <v>1.799517839</v>
      </c>
      <c r="E50" s="82">
        <v>2.1525061399999998</v>
      </c>
      <c r="F50" s="27"/>
      <c r="G50" s="137">
        <v>-5.3979126397496628</v>
      </c>
      <c r="H50" s="138">
        <v>19.615715573909355</v>
      </c>
    </row>
    <row r="51" spans="1:9" x14ac:dyDescent="0.25">
      <c r="A51" s="147" t="s">
        <v>204</v>
      </c>
      <c r="B51" s="140" t="s">
        <v>3</v>
      </c>
      <c r="C51" s="80">
        <v>58.015099827999997</v>
      </c>
      <c r="D51" s="80">
        <v>64.914662112000002</v>
      </c>
      <c r="E51" s="80">
        <v>116.97885096475724</v>
      </c>
      <c r="F51" s="22" t="s">
        <v>241</v>
      </c>
      <c r="G51" s="145">
        <v>101.63517999894816</v>
      </c>
      <c r="H51" s="142">
        <v>80.204051224866106</v>
      </c>
    </row>
    <row r="52" spans="1:9" x14ac:dyDescent="0.25">
      <c r="A52" s="143"/>
      <c r="B52" s="136" t="s">
        <v>242</v>
      </c>
      <c r="C52" s="82">
        <v>12.424774320999999</v>
      </c>
      <c r="D52" s="82">
        <v>17.004958193</v>
      </c>
      <c r="E52" s="82">
        <v>28.521918699</v>
      </c>
      <c r="F52" s="27"/>
      <c r="G52" s="137">
        <v>129.5568350951298</v>
      </c>
      <c r="H52" s="138">
        <v>67.727073335239936</v>
      </c>
    </row>
    <row r="53" spans="1:9" x14ac:dyDescent="0.25">
      <c r="A53" s="139" t="s">
        <v>24</v>
      </c>
      <c r="B53" s="140" t="s">
        <v>3</v>
      </c>
      <c r="C53" s="80">
        <v>136.190765787</v>
      </c>
      <c r="D53" s="80">
        <v>156.383419398</v>
      </c>
      <c r="E53" s="80">
        <v>172.83689543086425</v>
      </c>
      <c r="F53" s="22" t="s">
        <v>241</v>
      </c>
      <c r="G53" s="134">
        <v>26.907940073689105</v>
      </c>
      <c r="H53" s="135">
        <v>10.521240740356049</v>
      </c>
      <c r="I53" s="148"/>
    </row>
    <row r="54" spans="1:9" ht="13.8" thickBot="1" x14ac:dyDescent="0.3">
      <c r="A54" s="149"/>
      <c r="B54" s="150" t="s">
        <v>242</v>
      </c>
      <c r="C54" s="86">
        <v>48.775589171</v>
      </c>
      <c r="D54" s="86">
        <v>35.997495063000002</v>
      </c>
      <c r="E54" s="86">
        <v>45.163432778999997</v>
      </c>
      <c r="F54" s="44"/>
      <c r="G54" s="151">
        <v>-7.4056642951791218</v>
      </c>
      <c r="H54" s="152">
        <v>25.462709835666303</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21</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219</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205</v>
      </c>
      <c r="B7" s="133" t="s">
        <v>3</v>
      </c>
      <c r="C7" s="20">
        <v>733</v>
      </c>
      <c r="D7" s="20">
        <v>918</v>
      </c>
      <c r="E7" s="79">
        <v>1043.8057142857142</v>
      </c>
      <c r="F7" s="22" t="s">
        <v>241</v>
      </c>
      <c r="G7" s="134">
        <v>42.401870980315721</v>
      </c>
      <c r="H7" s="135">
        <v>13.704326174914399</v>
      </c>
    </row>
    <row r="8" spans="1:8" ht="12.75" customHeight="1" x14ac:dyDescent="0.25">
      <c r="A8" s="210"/>
      <c r="B8" s="136" t="s">
        <v>242</v>
      </c>
      <c r="C8" s="26">
        <v>200</v>
      </c>
      <c r="D8" s="26">
        <v>224</v>
      </c>
      <c r="E8" s="26">
        <v>264</v>
      </c>
      <c r="F8" s="27"/>
      <c r="G8" s="137">
        <v>32</v>
      </c>
      <c r="H8" s="138">
        <v>17.857142857142861</v>
      </c>
    </row>
    <row r="9" spans="1:8" x14ac:dyDescent="0.25">
      <c r="A9" s="139" t="s">
        <v>206</v>
      </c>
      <c r="B9" s="140" t="s">
        <v>3</v>
      </c>
      <c r="C9" s="20">
        <v>350</v>
      </c>
      <c r="D9" s="20">
        <v>318</v>
      </c>
      <c r="E9" s="20">
        <v>320.29050482959724</v>
      </c>
      <c r="F9" s="22" t="s">
        <v>241</v>
      </c>
      <c r="G9" s="141">
        <v>-8.48842719154365</v>
      </c>
      <c r="H9" s="142">
        <v>0.72028453760918865</v>
      </c>
    </row>
    <row r="10" spans="1:8" x14ac:dyDescent="0.25">
      <c r="A10" s="143"/>
      <c r="B10" s="136" t="s">
        <v>242</v>
      </c>
      <c r="C10" s="26">
        <v>118</v>
      </c>
      <c r="D10" s="26">
        <v>93</v>
      </c>
      <c r="E10" s="26">
        <v>98</v>
      </c>
      <c r="F10" s="27"/>
      <c r="G10" s="144">
        <v>-16.949152542372886</v>
      </c>
      <c r="H10" s="138">
        <v>5.3763440860215042</v>
      </c>
    </row>
    <row r="11" spans="1:8" x14ac:dyDescent="0.25">
      <c r="A11" s="139" t="s">
        <v>207</v>
      </c>
      <c r="B11" s="140" t="s">
        <v>3</v>
      </c>
      <c r="C11" s="20">
        <v>97</v>
      </c>
      <c r="D11" s="20">
        <v>86</v>
      </c>
      <c r="E11" s="20">
        <v>105.17499999999998</v>
      </c>
      <c r="F11" s="22" t="s">
        <v>241</v>
      </c>
      <c r="G11" s="145">
        <v>8.4278350515463814</v>
      </c>
      <c r="H11" s="142">
        <v>22.296511627906952</v>
      </c>
    </row>
    <row r="12" spans="1:8" x14ac:dyDescent="0.25">
      <c r="A12" s="143"/>
      <c r="B12" s="136" t="s">
        <v>242</v>
      </c>
      <c r="C12" s="26">
        <v>32</v>
      </c>
      <c r="D12" s="26">
        <v>30</v>
      </c>
      <c r="E12" s="26">
        <v>36</v>
      </c>
      <c r="F12" s="27"/>
      <c r="G12" s="137">
        <v>12.5</v>
      </c>
      <c r="H12" s="138">
        <v>20</v>
      </c>
    </row>
    <row r="13" spans="1:8" x14ac:dyDescent="0.25">
      <c r="A13" s="139" t="s">
        <v>208</v>
      </c>
      <c r="B13" s="140" t="s">
        <v>3</v>
      </c>
      <c r="C13" s="20">
        <v>34</v>
      </c>
      <c r="D13" s="20">
        <v>38</v>
      </c>
      <c r="E13" s="20">
        <v>45.422222222222224</v>
      </c>
      <c r="F13" s="22" t="s">
        <v>241</v>
      </c>
      <c r="G13" s="134">
        <v>33.594771241830074</v>
      </c>
      <c r="H13" s="135">
        <v>19.532163742690074</v>
      </c>
    </row>
    <row r="14" spans="1:8" x14ac:dyDescent="0.25">
      <c r="A14" s="143"/>
      <c r="B14" s="136" t="s">
        <v>242</v>
      </c>
      <c r="C14" s="26">
        <v>10</v>
      </c>
      <c r="D14" s="26">
        <v>12</v>
      </c>
      <c r="E14" s="26">
        <v>14</v>
      </c>
      <c r="F14" s="27"/>
      <c r="G14" s="146">
        <v>40</v>
      </c>
      <c r="H14" s="135">
        <v>16.666666666666671</v>
      </c>
    </row>
    <row r="15" spans="1:8" x14ac:dyDescent="0.25">
      <c r="A15" s="139" t="s">
        <v>209</v>
      </c>
      <c r="B15" s="140" t="s">
        <v>3</v>
      </c>
      <c r="C15" s="20">
        <v>3</v>
      </c>
      <c r="D15" s="20">
        <v>5</v>
      </c>
      <c r="E15" s="20">
        <v>2</v>
      </c>
      <c r="F15" s="22" t="s">
        <v>241</v>
      </c>
      <c r="G15" s="145">
        <v>-33.333333333333343</v>
      </c>
      <c r="H15" s="142">
        <v>-60</v>
      </c>
    </row>
    <row r="16" spans="1:8" x14ac:dyDescent="0.25">
      <c r="A16" s="143"/>
      <c r="B16" s="136" t="s">
        <v>242</v>
      </c>
      <c r="C16" s="26">
        <v>2</v>
      </c>
      <c r="D16" s="26">
        <v>0</v>
      </c>
      <c r="E16" s="26">
        <v>2</v>
      </c>
      <c r="F16" s="27"/>
      <c r="G16" s="137">
        <v>0</v>
      </c>
      <c r="H16" s="138" t="s">
        <v>245</v>
      </c>
    </row>
    <row r="17" spans="1:9" x14ac:dyDescent="0.25">
      <c r="A17" s="139" t="s">
        <v>210</v>
      </c>
      <c r="B17" s="140" t="s">
        <v>3</v>
      </c>
      <c r="C17" s="20">
        <v>23</v>
      </c>
      <c r="D17" s="20">
        <v>53</v>
      </c>
      <c r="E17" s="20">
        <v>35.93333333333333</v>
      </c>
      <c r="F17" s="22" t="s">
        <v>241</v>
      </c>
      <c r="G17" s="145">
        <v>56.231884057971001</v>
      </c>
      <c r="H17" s="142">
        <v>-32.201257861635227</v>
      </c>
    </row>
    <row r="18" spans="1:9" x14ac:dyDescent="0.25">
      <c r="A18" s="143"/>
      <c r="B18" s="136" t="s">
        <v>242</v>
      </c>
      <c r="C18" s="26">
        <v>12</v>
      </c>
      <c r="D18" s="26">
        <v>15</v>
      </c>
      <c r="E18" s="26">
        <v>12</v>
      </c>
      <c r="F18" s="27"/>
      <c r="G18" s="137">
        <v>0</v>
      </c>
      <c r="H18" s="138">
        <v>-20</v>
      </c>
    </row>
    <row r="19" spans="1:9" x14ac:dyDescent="0.25">
      <c r="A19" s="139" t="s">
        <v>211</v>
      </c>
      <c r="B19" s="140" t="s">
        <v>3</v>
      </c>
      <c r="C19" s="20">
        <v>227</v>
      </c>
      <c r="D19" s="20">
        <v>431</v>
      </c>
      <c r="E19" s="20">
        <v>691.4527027027026</v>
      </c>
      <c r="F19" s="22" t="s">
        <v>241</v>
      </c>
      <c r="G19" s="134">
        <v>204.60471484700554</v>
      </c>
      <c r="H19" s="135">
        <v>60.42986141594028</v>
      </c>
    </row>
    <row r="20" spans="1:9" ht="13.8" thickBot="1" x14ac:dyDescent="0.3">
      <c r="A20" s="149"/>
      <c r="B20" s="150" t="s">
        <v>242</v>
      </c>
      <c r="C20" s="43">
        <v>28</v>
      </c>
      <c r="D20" s="43">
        <v>74</v>
      </c>
      <c r="E20" s="43">
        <v>105</v>
      </c>
      <c r="F20" s="44"/>
      <c r="G20" s="151">
        <v>275</v>
      </c>
      <c r="H20" s="152">
        <v>41.891891891891873</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220</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205</v>
      </c>
      <c r="B35" s="133" t="s">
        <v>3</v>
      </c>
      <c r="C35" s="80">
        <v>307.38186722199998</v>
      </c>
      <c r="D35" s="80">
        <v>330.10029545899999</v>
      </c>
      <c r="E35" s="81">
        <v>386.97290090086653</v>
      </c>
      <c r="F35" s="22" t="s">
        <v>241</v>
      </c>
      <c r="G35" s="134">
        <v>25.893210422000479</v>
      </c>
      <c r="H35" s="135">
        <v>17.228886560912017</v>
      </c>
    </row>
    <row r="36" spans="1:8" ht="12.75" customHeight="1" x14ac:dyDescent="0.25">
      <c r="A36" s="210"/>
      <c r="B36" s="136" t="s">
        <v>242</v>
      </c>
      <c r="C36" s="82">
        <v>126.957982495</v>
      </c>
      <c r="D36" s="82">
        <v>94.593060199999996</v>
      </c>
      <c r="E36" s="82">
        <v>123.495325025</v>
      </c>
      <c r="F36" s="27"/>
      <c r="G36" s="137">
        <v>-2.7274042970369123</v>
      </c>
      <c r="H36" s="138">
        <v>30.55431842874242</v>
      </c>
    </row>
    <row r="37" spans="1:8" x14ac:dyDescent="0.25">
      <c r="A37" s="139" t="s">
        <v>206</v>
      </c>
      <c r="B37" s="140" t="s">
        <v>3</v>
      </c>
      <c r="C37" s="80">
        <v>176.81630336500001</v>
      </c>
      <c r="D37" s="80">
        <v>144.50953465699999</v>
      </c>
      <c r="E37" s="80">
        <v>174.70568889963818</v>
      </c>
      <c r="F37" s="22" t="s">
        <v>241</v>
      </c>
      <c r="G37" s="141">
        <v>-1.1936763891081483</v>
      </c>
      <c r="H37" s="142">
        <v>20.895613783761831</v>
      </c>
    </row>
    <row r="38" spans="1:8" x14ac:dyDescent="0.25">
      <c r="A38" s="143"/>
      <c r="B38" s="136" t="s">
        <v>242</v>
      </c>
      <c r="C38" s="82">
        <v>73.765676396999993</v>
      </c>
      <c r="D38" s="82">
        <v>46.947134632000001</v>
      </c>
      <c r="E38" s="82">
        <v>61.276833774000004</v>
      </c>
      <c r="F38" s="27"/>
      <c r="G38" s="144">
        <v>-16.930425142157176</v>
      </c>
      <c r="H38" s="138">
        <v>30.523053758924448</v>
      </c>
    </row>
    <row r="39" spans="1:8" x14ac:dyDescent="0.25">
      <c r="A39" s="139" t="s">
        <v>207</v>
      </c>
      <c r="B39" s="140" t="s">
        <v>3</v>
      </c>
      <c r="C39" s="80">
        <v>51.040145717999998</v>
      </c>
      <c r="D39" s="80">
        <v>46.373355377999999</v>
      </c>
      <c r="E39" s="80">
        <v>45.396661424186163</v>
      </c>
      <c r="F39" s="22" t="s">
        <v>241</v>
      </c>
      <c r="G39" s="145">
        <v>-11.056951766937416</v>
      </c>
      <c r="H39" s="142">
        <v>-2.1061532982734974</v>
      </c>
    </row>
    <row r="40" spans="1:8" x14ac:dyDescent="0.25">
      <c r="A40" s="143"/>
      <c r="B40" s="136" t="s">
        <v>242</v>
      </c>
      <c r="C40" s="82">
        <v>21.485595923999998</v>
      </c>
      <c r="D40" s="82">
        <v>16.878107424</v>
      </c>
      <c r="E40" s="82">
        <v>17.303543573999999</v>
      </c>
      <c r="F40" s="27"/>
      <c r="G40" s="137">
        <v>-19.464446621787829</v>
      </c>
      <c r="H40" s="138">
        <v>2.520638951468257</v>
      </c>
    </row>
    <row r="41" spans="1:8" x14ac:dyDescent="0.25">
      <c r="A41" s="139" t="s">
        <v>208</v>
      </c>
      <c r="B41" s="140" t="s">
        <v>3</v>
      </c>
      <c r="C41" s="80">
        <v>17.991160296</v>
      </c>
      <c r="D41" s="80">
        <v>17.830273332000001</v>
      </c>
      <c r="E41" s="80">
        <v>28.69291314117018</v>
      </c>
      <c r="F41" s="22" t="s">
        <v>241</v>
      </c>
      <c r="G41" s="134">
        <v>59.483394450937766</v>
      </c>
      <c r="H41" s="135">
        <v>60.922452544095307</v>
      </c>
    </row>
    <row r="42" spans="1:8" x14ac:dyDescent="0.25">
      <c r="A42" s="143"/>
      <c r="B42" s="136" t="s">
        <v>242</v>
      </c>
      <c r="C42" s="82">
        <v>7.6537396749999997</v>
      </c>
      <c r="D42" s="82">
        <v>4.9015397040000002</v>
      </c>
      <c r="E42" s="82">
        <v>8.942304472</v>
      </c>
      <c r="F42" s="27"/>
      <c r="G42" s="146">
        <v>16.835754176601256</v>
      </c>
      <c r="H42" s="135">
        <v>82.438682781707399</v>
      </c>
    </row>
    <row r="43" spans="1:8" x14ac:dyDescent="0.25">
      <c r="A43" s="139" t="s">
        <v>209</v>
      </c>
      <c r="B43" s="140" t="s">
        <v>3</v>
      </c>
      <c r="C43" s="80">
        <v>1.6878840420000001</v>
      </c>
      <c r="D43" s="80">
        <v>2.0636149050000001</v>
      </c>
      <c r="E43" s="80">
        <v>2.995321111687649</v>
      </c>
      <c r="F43" s="22" t="s">
        <v>241</v>
      </c>
      <c r="G43" s="145">
        <v>77.460123868369919</v>
      </c>
      <c r="H43" s="142">
        <v>45.149228396741449</v>
      </c>
    </row>
    <row r="44" spans="1:8" x14ac:dyDescent="0.25">
      <c r="A44" s="143"/>
      <c r="B44" s="136" t="s">
        <v>242</v>
      </c>
      <c r="C44" s="82">
        <v>0.81654852499999997</v>
      </c>
      <c r="D44" s="82">
        <v>0.38550567200000002</v>
      </c>
      <c r="E44" s="82">
        <v>0.70350621000000002</v>
      </c>
      <c r="F44" s="27"/>
      <c r="G44" s="137">
        <v>-13.843918828951402</v>
      </c>
      <c r="H44" s="138">
        <v>82.489198239345228</v>
      </c>
    </row>
    <row r="45" spans="1:8" x14ac:dyDescent="0.25">
      <c r="A45" s="139" t="s">
        <v>210</v>
      </c>
      <c r="B45" s="140" t="s">
        <v>3</v>
      </c>
      <c r="C45" s="80">
        <v>12.739420211000001</v>
      </c>
      <c r="D45" s="80">
        <v>17.034349522999999</v>
      </c>
      <c r="E45" s="80">
        <v>14.142238396006125</v>
      </c>
      <c r="F45" s="22" t="s">
        <v>241</v>
      </c>
      <c r="G45" s="145">
        <v>11.011632882592608</v>
      </c>
      <c r="H45" s="142">
        <v>-16.978113094890475</v>
      </c>
    </row>
    <row r="46" spans="1:8" x14ac:dyDescent="0.25">
      <c r="A46" s="143"/>
      <c r="B46" s="136" t="s">
        <v>242</v>
      </c>
      <c r="C46" s="82">
        <v>7.1187426250000003</v>
      </c>
      <c r="D46" s="82">
        <v>5.9185283599999998</v>
      </c>
      <c r="E46" s="82">
        <v>5.6225310510000002</v>
      </c>
      <c r="F46" s="27"/>
      <c r="G46" s="137">
        <v>-21.017919214350016</v>
      </c>
      <c r="H46" s="138">
        <v>-5.0011977808618582</v>
      </c>
    </row>
    <row r="47" spans="1:8" x14ac:dyDescent="0.25">
      <c r="A47" s="139" t="s">
        <v>211</v>
      </c>
      <c r="B47" s="140" t="s">
        <v>3</v>
      </c>
      <c r="C47" s="80">
        <v>47.106953591</v>
      </c>
      <c r="D47" s="80">
        <v>102.289167664</v>
      </c>
      <c r="E47" s="80">
        <v>132.22883784258147</v>
      </c>
      <c r="F47" s="22" t="s">
        <v>241</v>
      </c>
      <c r="G47" s="134">
        <v>180.69919144133405</v>
      </c>
      <c r="H47" s="135">
        <v>29.269639065719502</v>
      </c>
    </row>
    <row r="48" spans="1:8" ht="13.8" thickBot="1" x14ac:dyDescent="0.3">
      <c r="A48" s="149"/>
      <c r="B48" s="150" t="s">
        <v>242</v>
      </c>
      <c r="C48" s="86">
        <v>16.117679348999999</v>
      </c>
      <c r="D48" s="86">
        <v>19.562244408000002</v>
      </c>
      <c r="E48" s="86">
        <v>29.646605943000001</v>
      </c>
      <c r="F48" s="44"/>
      <c r="G48" s="151">
        <v>83.938427493529872</v>
      </c>
      <c r="H48" s="152">
        <v>51.550125459407866</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22</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221</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212</v>
      </c>
      <c r="B7" s="133" t="s">
        <v>3</v>
      </c>
      <c r="C7" s="20">
        <v>241263</v>
      </c>
      <c r="D7" s="20">
        <v>247116.93649583799</v>
      </c>
      <c r="E7" s="79">
        <v>308765.87697419367</v>
      </c>
      <c r="F7" s="22" t="s">
        <v>241</v>
      </c>
      <c r="G7" s="134">
        <v>27.978959465062474</v>
      </c>
      <c r="H7" s="135">
        <v>24.947274497874815</v>
      </c>
    </row>
    <row r="8" spans="1:8" ht="12.75" customHeight="1" x14ac:dyDescent="0.25">
      <c r="A8" s="210"/>
      <c r="B8" s="136" t="s">
        <v>242</v>
      </c>
      <c r="C8" s="26">
        <v>37684.925586627003</v>
      </c>
      <c r="D8" s="26">
        <v>43216.967054234003</v>
      </c>
      <c r="E8" s="26">
        <v>51927.704899880002</v>
      </c>
      <c r="F8" s="27"/>
      <c r="G8" s="137">
        <v>37.79436761925632</v>
      </c>
      <c r="H8" s="138">
        <v>20.155828692732385</v>
      </c>
    </row>
    <row r="9" spans="1:8" x14ac:dyDescent="0.25">
      <c r="A9" s="139" t="s">
        <v>232</v>
      </c>
      <c r="B9" s="140" t="s">
        <v>3</v>
      </c>
      <c r="C9" s="20">
        <v>10965</v>
      </c>
      <c r="D9" s="20">
        <v>10549.791249242</v>
      </c>
      <c r="E9" s="20">
        <v>14643.19005284485</v>
      </c>
      <c r="F9" s="22" t="s">
        <v>241</v>
      </c>
      <c r="G9" s="141">
        <v>33.544824923345658</v>
      </c>
      <c r="H9" s="142">
        <v>38.800756402615633</v>
      </c>
    </row>
    <row r="10" spans="1:8" x14ac:dyDescent="0.25">
      <c r="A10" s="143"/>
      <c r="B10" s="136" t="s">
        <v>242</v>
      </c>
      <c r="C10" s="26">
        <v>2225.09857143</v>
      </c>
      <c r="D10" s="26">
        <v>1780.333126735</v>
      </c>
      <c r="E10" s="26">
        <v>2618.0731648249998</v>
      </c>
      <c r="F10" s="27"/>
      <c r="G10" s="144">
        <v>17.660997065062503</v>
      </c>
      <c r="H10" s="138">
        <v>47.05524070241583</v>
      </c>
    </row>
    <row r="11" spans="1:8" x14ac:dyDescent="0.25">
      <c r="A11" s="139" t="s">
        <v>213</v>
      </c>
      <c r="B11" s="140" t="s">
        <v>3</v>
      </c>
      <c r="C11" s="20">
        <v>148378</v>
      </c>
      <c r="D11" s="20">
        <v>151361.056871704</v>
      </c>
      <c r="E11" s="20">
        <v>199923.48028832581</v>
      </c>
      <c r="F11" s="22" t="s">
        <v>241</v>
      </c>
      <c r="G11" s="145">
        <v>34.739301168856429</v>
      </c>
      <c r="H11" s="142">
        <v>32.083829500334474</v>
      </c>
    </row>
    <row r="12" spans="1:8" x14ac:dyDescent="0.25">
      <c r="A12" s="143"/>
      <c r="B12" s="136" t="s">
        <v>242</v>
      </c>
      <c r="C12" s="26">
        <v>18210.138339270001</v>
      </c>
      <c r="D12" s="26">
        <v>20239.789140772002</v>
      </c>
      <c r="E12" s="26">
        <v>25958.603955384999</v>
      </c>
      <c r="F12" s="27"/>
      <c r="G12" s="137">
        <v>42.5502841974874</v>
      </c>
      <c r="H12" s="138">
        <v>28.255308268467786</v>
      </c>
    </row>
    <row r="13" spans="1:8" x14ac:dyDescent="0.25">
      <c r="A13" s="139" t="s">
        <v>214</v>
      </c>
      <c r="B13" s="140" t="s">
        <v>3</v>
      </c>
      <c r="C13" s="20">
        <v>82215</v>
      </c>
      <c r="D13" s="20">
        <v>87322.360329718998</v>
      </c>
      <c r="E13" s="20">
        <v>114042.00436382965</v>
      </c>
      <c r="F13" s="22" t="s">
        <v>241</v>
      </c>
      <c r="G13" s="134">
        <v>38.711919192154284</v>
      </c>
      <c r="H13" s="135">
        <v>30.598856848601429</v>
      </c>
    </row>
    <row r="14" spans="1:8" x14ac:dyDescent="0.25">
      <c r="A14" s="143"/>
      <c r="B14" s="136" t="s">
        <v>242</v>
      </c>
      <c r="C14" s="26">
        <v>17726.487887133</v>
      </c>
      <c r="D14" s="26">
        <v>16568.554579385</v>
      </c>
      <c r="E14" s="26">
        <v>22539.863626842001</v>
      </c>
      <c r="F14" s="27"/>
      <c r="G14" s="146">
        <v>27.153578138864447</v>
      </c>
      <c r="H14" s="135">
        <v>36.040011932523385</v>
      </c>
    </row>
    <row r="15" spans="1:8" x14ac:dyDescent="0.25">
      <c r="A15" s="139" t="s">
        <v>215</v>
      </c>
      <c r="B15" s="140" t="s">
        <v>3</v>
      </c>
      <c r="C15" s="20">
        <v>4273</v>
      </c>
      <c r="D15" s="20">
        <v>5622</v>
      </c>
      <c r="E15" s="20">
        <v>11254.619242299326</v>
      </c>
      <c r="F15" s="22" t="s">
        <v>241</v>
      </c>
      <c r="G15" s="145">
        <v>163.38917019188688</v>
      </c>
      <c r="H15" s="142">
        <v>100.18888726964295</v>
      </c>
    </row>
    <row r="16" spans="1:8" x14ac:dyDescent="0.25">
      <c r="A16" s="143"/>
      <c r="B16" s="136" t="s">
        <v>242</v>
      </c>
      <c r="C16" s="26">
        <v>771.08641768500001</v>
      </c>
      <c r="D16" s="26">
        <v>451</v>
      </c>
      <c r="E16" s="26">
        <v>1108</v>
      </c>
      <c r="F16" s="27"/>
      <c r="G16" s="137">
        <v>43.693362324614839</v>
      </c>
      <c r="H16" s="138">
        <v>145.67627494456761</v>
      </c>
    </row>
    <row r="17" spans="1:9" x14ac:dyDescent="0.25">
      <c r="A17" s="139" t="s">
        <v>216</v>
      </c>
      <c r="B17" s="140" t="s">
        <v>3</v>
      </c>
      <c r="C17" s="20">
        <v>13517</v>
      </c>
      <c r="D17" s="20">
        <v>12116.728045173</v>
      </c>
      <c r="E17" s="20">
        <v>6989.2392965530817</v>
      </c>
      <c r="F17" s="22" t="s">
        <v>241</v>
      </c>
      <c r="G17" s="134">
        <v>-48.292969619345406</v>
      </c>
      <c r="H17" s="135">
        <v>-42.317436931025135</v>
      </c>
    </row>
    <row r="18" spans="1:9" ht="13.8" thickBot="1" x14ac:dyDescent="0.3">
      <c r="A18" s="149"/>
      <c r="B18" s="150" t="s">
        <v>242</v>
      </c>
      <c r="C18" s="43">
        <v>3808.1183905369999</v>
      </c>
      <c r="D18" s="43">
        <v>7108.290207342</v>
      </c>
      <c r="E18" s="43">
        <v>3013.1641528280002</v>
      </c>
      <c r="F18" s="44"/>
      <c r="G18" s="151">
        <v>-20.875250088978973</v>
      </c>
      <c r="H18" s="152">
        <v>-57.610563652623981</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222</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212</v>
      </c>
      <c r="B35" s="133" t="s">
        <v>3</v>
      </c>
      <c r="C35" s="80">
        <v>802.17088901099999</v>
      </c>
      <c r="D35" s="80">
        <v>889.62084010800004</v>
      </c>
      <c r="E35" s="81">
        <v>1168.6832625626275</v>
      </c>
      <c r="F35" s="22" t="s">
        <v>241</v>
      </c>
      <c r="G35" s="134">
        <v>45.690061628078041</v>
      </c>
      <c r="H35" s="135">
        <v>31.368692129643591</v>
      </c>
    </row>
    <row r="36" spans="1:8" ht="12.75" customHeight="1" x14ac:dyDescent="0.25">
      <c r="A36" s="210"/>
      <c r="B36" s="136" t="s">
        <v>242</v>
      </c>
      <c r="C36" s="82">
        <v>191.447876877</v>
      </c>
      <c r="D36" s="82">
        <v>197.038084911</v>
      </c>
      <c r="E36" s="82">
        <v>265.20879792300002</v>
      </c>
      <c r="F36" s="27"/>
      <c r="G36" s="137">
        <v>38.527938909131592</v>
      </c>
      <c r="H36" s="138">
        <v>34.597734261775827</v>
      </c>
    </row>
    <row r="37" spans="1:8" x14ac:dyDescent="0.25">
      <c r="A37" s="139" t="s">
        <v>232</v>
      </c>
      <c r="B37" s="140" t="s">
        <v>3</v>
      </c>
      <c r="C37" s="80">
        <v>288.63855850599998</v>
      </c>
      <c r="D37" s="80">
        <v>299.26708655300001</v>
      </c>
      <c r="E37" s="80">
        <v>430.55134134366409</v>
      </c>
      <c r="F37" s="22" t="s">
        <v>241</v>
      </c>
      <c r="G37" s="141">
        <v>49.166259550424599</v>
      </c>
      <c r="H37" s="142">
        <v>43.868591198188369</v>
      </c>
    </row>
    <row r="38" spans="1:8" x14ac:dyDescent="0.25">
      <c r="A38" s="143"/>
      <c r="B38" s="136" t="s">
        <v>242</v>
      </c>
      <c r="C38" s="82">
        <v>61.636079408999997</v>
      </c>
      <c r="D38" s="82">
        <v>57.851996161000002</v>
      </c>
      <c r="E38" s="82">
        <v>85.944661627000002</v>
      </c>
      <c r="F38" s="27"/>
      <c r="G38" s="144">
        <v>39.438884580401293</v>
      </c>
      <c r="H38" s="138">
        <v>48.559543888199016</v>
      </c>
    </row>
    <row r="39" spans="1:8" x14ac:dyDescent="0.25">
      <c r="A39" s="139" t="s">
        <v>213</v>
      </c>
      <c r="B39" s="140" t="s">
        <v>3</v>
      </c>
      <c r="C39" s="80">
        <v>197.45523154599999</v>
      </c>
      <c r="D39" s="80">
        <v>217.65020579399999</v>
      </c>
      <c r="E39" s="80">
        <v>294.7825359705198</v>
      </c>
      <c r="F39" s="22" t="s">
        <v>241</v>
      </c>
      <c r="G39" s="145">
        <v>49.290820842012494</v>
      </c>
      <c r="H39" s="142">
        <v>35.438666320179578</v>
      </c>
    </row>
    <row r="40" spans="1:8" x14ac:dyDescent="0.25">
      <c r="A40" s="143"/>
      <c r="B40" s="136" t="s">
        <v>242</v>
      </c>
      <c r="C40" s="82">
        <v>51.426850827999999</v>
      </c>
      <c r="D40" s="82">
        <v>44.793403329999997</v>
      </c>
      <c r="E40" s="82">
        <v>65.229431492000003</v>
      </c>
      <c r="F40" s="27"/>
      <c r="G40" s="137">
        <v>26.839249228313648</v>
      </c>
      <c r="H40" s="138">
        <v>45.62285212276592</v>
      </c>
    </row>
    <row r="41" spans="1:8" x14ac:dyDescent="0.25">
      <c r="A41" s="139" t="s">
        <v>214</v>
      </c>
      <c r="B41" s="140" t="s">
        <v>3</v>
      </c>
      <c r="C41" s="80">
        <v>239.62301461199999</v>
      </c>
      <c r="D41" s="80">
        <v>269.30721068600002</v>
      </c>
      <c r="E41" s="80">
        <v>367.1535694761601</v>
      </c>
      <c r="F41" s="22" t="s">
        <v>241</v>
      </c>
      <c r="G41" s="134">
        <v>53.221329791989689</v>
      </c>
      <c r="H41" s="135">
        <v>36.332617511769655</v>
      </c>
    </row>
    <row r="42" spans="1:8" x14ac:dyDescent="0.25">
      <c r="A42" s="143"/>
      <c r="B42" s="136" t="s">
        <v>242</v>
      </c>
      <c r="C42" s="82">
        <v>57.001654385000002</v>
      </c>
      <c r="D42" s="82">
        <v>57.852583269</v>
      </c>
      <c r="E42" s="82">
        <v>81.505705300000002</v>
      </c>
      <c r="F42" s="27"/>
      <c r="G42" s="146">
        <v>42.988315303087489</v>
      </c>
      <c r="H42" s="135">
        <v>40.885161378220431</v>
      </c>
    </row>
    <row r="43" spans="1:8" x14ac:dyDescent="0.25">
      <c r="A43" s="139" t="s">
        <v>215</v>
      </c>
      <c r="B43" s="140" t="s">
        <v>3</v>
      </c>
      <c r="C43" s="80">
        <v>15.395364396</v>
      </c>
      <c r="D43" s="80">
        <v>27.488966675</v>
      </c>
      <c r="E43" s="80">
        <v>67.57696419979743</v>
      </c>
      <c r="F43" s="22" t="s">
        <v>241</v>
      </c>
      <c r="G43" s="145">
        <v>338.94358367610431</v>
      </c>
      <c r="H43" s="142">
        <v>145.83304639550417</v>
      </c>
    </row>
    <row r="44" spans="1:8" x14ac:dyDescent="0.25">
      <c r="A44" s="143"/>
      <c r="B44" s="136" t="s">
        <v>242</v>
      </c>
      <c r="C44" s="82">
        <v>4.1315188679999997</v>
      </c>
      <c r="D44" s="82">
        <v>2.8615563329999998</v>
      </c>
      <c r="E44" s="82">
        <v>8.8378571469999994</v>
      </c>
      <c r="F44" s="27"/>
      <c r="G44" s="137">
        <v>113.91302882463324</v>
      </c>
      <c r="H44" s="138">
        <v>208.84791765516502</v>
      </c>
    </row>
    <row r="45" spans="1:8" x14ac:dyDescent="0.25">
      <c r="A45" s="139" t="s">
        <v>216</v>
      </c>
      <c r="B45" s="140" t="s">
        <v>3</v>
      </c>
      <c r="C45" s="80">
        <v>61.058719951999997</v>
      </c>
      <c r="D45" s="80">
        <v>75.907370400000005</v>
      </c>
      <c r="E45" s="80">
        <v>63.54777993501412</v>
      </c>
      <c r="F45" s="22" t="s">
        <v>241</v>
      </c>
      <c r="G45" s="134">
        <v>4.0765020704181865</v>
      </c>
      <c r="H45" s="135">
        <v>-16.282464271724905</v>
      </c>
    </row>
    <row r="46" spans="1:8" ht="13.8" thickBot="1" x14ac:dyDescent="0.3">
      <c r="A46" s="149"/>
      <c r="B46" s="150" t="s">
        <v>242</v>
      </c>
      <c r="C46" s="86">
        <v>17.251773388</v>
      </c>
      <c r="D46" s="86">
        <v>33.678545819</v>
      </c>
      <c r="E46" s="86">
        <v>23.691142356</v>
      </c>
      <c r="F46" s="44"/>
      <c r="G46" s="151">
        <v>37.325837890260601</v>
      </c>
      <c r="H46" s="152">
        <v>-29.65509115706989</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23</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80" zoomScaleNormal="80" workbookViewId="0"/>
  </sheetViews>
  <sheetFormatPr defaultColWidth="11.44140625" defaultRowHeight="12.75" customHeight="1" x14ac:dyDescent="0.25"/>
  <cols>
    <col min="1" max="1" width="11.33203125" style="89"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3">
      <c r="A4" s="90"/>
      <c r="C4" s="74"/>
      <c r="D4" s="74" t="s">
        <v>88</v>
      </c>
      <c r="E4" s="74"/>
      <c r="F4" s="74"/>
      <c r="G4" s="74"/>
      <c r="H4" s="74"/>
    </row>
    <row r="5" spans="1:8" ht="12.75" customHeight="1" x14ac:dyDescent="0.3">
      <c r="A5" s="90"/>
      <c r="B5" s="75"/>
      <c r="C5" s="74"/>
      <c r="D5" s="74"/>
      <c r="E5" s="74"/>
      <c r="F5" s="74"/>
      <c r="G5" s="74"/>
      <c r="H5" s="74"/>
    </row>
    <row r="6" spans="1:8" ht="12.75" customHeight="1" x14ac:dyDescent="0.3">
      <c r="A6" s="90"/>
      <c r="B6" s="73"/>
      <c r="C6" s="73"/>
      <c r="D6" s="73"/>
      <c r="E6" s="73"/>
      <c r="F6" s="73"/>
      <c r="G6" s="73"/>
      <c r="H6" s="73"/>
    </row>
    <row r="7" spans="1:8" ht="12.75" customHeight="1" x14ac:dyDescent="0.3">
      <c r="A7" s="90"/>
      <c r="B7" s="73"/>
      <c r="C7" s="73"/>
      <c r="D7" s="73"/>
      <c r="E7" s="73"/>
      <c r="F7" s="73"/>
      <c r="G7" s="73"/>
      <c r="H7" s="73"/>
    </row>
    <row r="8" spans="1:8" ht="12.75" customHeight="1" x14ac:dyDescent="0.3">
      <c r="A8" s="91"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1"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2017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1" t="s">
        <v>116</v>
      </c>
      <c r="B23" s="73" t="s">
        <v>132</v>
      </c>
      <c r="C23" s="73"/>
      <c r="D23" s="73"/>
      <c r="E23" s="73"/>
      <c r="F23" s="73"/>
      <c r="G23" s="73"/>
      <c r="H23" s="76">
        <v>9</v>
      </c>
    </row>
    <row r="24" spans="1:14" ht="12.75" customHeight="1" x14ac:dyDescent="0.3">
      <c r="A24" s="91"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1"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1"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1"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1"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1"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1"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1"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1" t="s">
        <v>173</v>
      </c>
      <c r="B43" s="73" t="s">
        <v>139</v>
      </c>
      <c r="H43" s="76">
        <f>+H40+1</f>
        <v>18</v>
      </c>
      <c r="N43" s="77"/>
    </row>
    <row r="44" spans="1:14" ht="12.75" customHeight="1" x14ac:dyDescent="0.3">
      <c r="B44" s="73" t="s">
        <v>104</v>
      </c>
      <c r="H44" s="76">
        <f>+H43</f>
        <v>18</v>
      </c>
      <c r="N44" s="77"/>
    </row>
    <row r="45" spans="1:14" ht="12.75" customHeight="1" x14ac:dyDescent="0.3">
      <c r="A45" s="91" t="s">
        <v>125</v>
      </c>
      <c r="B45" s="73" t="s">
        <v>140</v>
      </c>
      <c r="H45" s="76">
        <f>+H43+1</f>
        <v>19</v>
      </c>
      <c r="N45" s="77"/>
    </row>
    <row r="46" spans="1:14" ht="12.75" customHeight="1" x14ac:dyDescent="0.3">
      <c r="B46" s="73" t="s">
        <v>102</v>
      </c>
      <c r="H46" s="76">
        <f>+H45</f>
        <v>19</v>
      </c>
      <c r="N46" s="77"/>
    </row>
    <row r="47" spans="1:14" ht="12.75" customHeight="1" x14ac:dyDescent="0.3">
      <c r="A47" s="91" t="s">
        <v>126</v>
      </c>
      <c r="B47" s="73" t="s">
        <v>141</v>
      </c>
      <c r="H47" s="76">
        <f>+H46+1</f>
        <v>20</v>
      </c>
      <c r="N47" s="77"/>
    </row>
    <row r="48" spans="1:14" ht="12.75" customHeight="1" x14ac:dyDescent="0.3">
      <c r="B48" s="73" t="s">
        <v>103</v>
      </c>
      <c r="H48" s="76">
        <f>H47</f>
        <v>20</v>
      </c>
      <c r="N48" s="77"/>
    </row>
    <row r="49" spans="1:14" ht="12.75" customHeight="1" x14ac:dyDescent="0.3">
      <c r="A49" s="91"/>
      <c r="B49" s="73"/>
      <c r="C49" s="73"/>
      <c r="D49" s="73"/>
      <c r="E49" s="73"/>
      <c r="F49" s="73"/>
      <c r="G49" s="73"/>
      <c r="H49" s="76"/>
      <c r="N49" s="77"/>
    </row>
    <row r="50" spans="1:14" ht="12.75" customHeight="1" x14ac:dyDescent="0.3">
      <c r="A50" s="91"/>
      <c r="B50" s="73"/>
      <c r="C50" s="73"/>
      <c r="D50" s="73"/>
      <c r="E50" s="73"/>
      <c r="F50" s="73"/>
      <c r="G50" s="73"/>
      <c r="H50" s="76"/>
      <c r="N50" s="77"/>
    </row>
    <row r="51" spans="1:14" ht="12.75" customHeight="1" x14ac:dyDescent="0.3">
      <c r="A51" s="91"/>
      <c r="B51" s="73"/>
      <c r="C51" s="73"/>
      <c r="D51" s="73"/>
      <c r="E51" s="73"/>
      <c r="F51" s="73"/>
      <c r="G51" s="73"/>
      <c r="H51" s="76"/>
      <c r="N51" s="77"/>
    </row>
    <row r="52" spans="1:14" ht="12.75" customHeight="1" x14ac:dyDescent="0.3">
      <c r="A52" s="91"/>
      <c r="B52" s="73"/>
      <c r="C52" s="73"/>
      <c r="D52" s="73"/>
      <c r="E52" s="73"/>
      <c r="F52" s="73"/>
      <c r="G52" s="73"/>
      <c r="H52" s="76"/>
      <c r="N52" s="77"/>
    </row>
    <row r="53" spans="1:14" ht="12.75" customHeight="1" x14ac:dyDescent="0.3">
      <c r="A53" s="91"/>
      <c r="B53" s="73"/>
      <c r="C53" s="73"/>
      <c r="D53" s="73"/>
      <c r="E53" s="73"/>
      <c r="F53" s="73"/>
      <c r="G53" s="73"/>
      <c r="H53" s="76"/>
      <c r="N53" s="77"/>
    </row>
    <row r="54" spans="1:14" ht="12.75" customHeight="1" x14ac:dyDescent="0.3">
      <c r="A54" s="91"/>
      <c r="B54" s="73"/>
      <c r="C54" s="73"/>
      <c r="D54" s="73"/>
      <c r="E54" s="73"/>
      <c r="F54" s="73"/>
      <c r="G54" s="73"/>
      <c r="H54" s="76"/>
      <c r="N54" s="77"/>
    </row>
    <row r="55" spans="1:14" ht="12.75" customHeight="1" x14ac:dyDescent="0.3">
      <c r="A55" s="91"/>
      <c r="B55" s="73"/>
      <c r="C55" s="73"/>
      <c r="D55" s="73"/>
      <c r="E55" s="73"/>
      <c r="F55" s="73"/>
      <c r="G55" s="73"/>
      <c r="H55" s="76"/>
      <c r="N55" s="77"/>
    </row>
    <row r="56" spans="1:14" ht="12.75" customHeight="1" x14ac:dyDescent="0.3">
      <c r="A56" s="91"/>
      <c r="B56" s="73"/>
      <c r="C56" s="73"/>
      <c r="D56" s="73"/>
      <c r="E56" s="73"/>
      <c r="F56" s="73"/>
      <c r="G56" s="73"/>
      <c r="H56" s="76"/>
      <c r="N56" s="77"/>
    </row>
    <row r="57" spans="1:14" ht="12.75" customHeight="1" x14ac:dyDescent="0.3">
      <c r="A57" s="91"/>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3">
        <v>1</v>
      </c>
      <c r="I61" s="77"/>
    </row>
    <row r="62" spans="1:14" ht="12.75" customHeight="1" x14ac:dyDescent="0.25">
      <c r="B62" s="54" t="str">
        <f>+B124</f>
        <v>Skadestatistikk for landbasert forsikring 1. kvartal 2017</v>
      </c>
      <c r="H62" s="194"/>
      <c r="I62" s="77"/>
    </row>
    <row r="63" spans="1:14" ht="12.75" customHeight="1" x14ac:dyDescent="0.25">
      <c r="I63" s="77"/>
    </row>
    <row r="64" spans="1:14" ht="12.75" customHeight="1" x14ac:dyDescent="0.25">
      <c r="I64" s="77"/>
    </row>
    <row r="66" spans="1:13" ht="12.75" customHeight="1" x14ac:dyDescent="0.3">
      <c r="A66" s="91" t="s">
        <v>127</v>
      </c>
      <c r="B66" s="73" t="s">
        <v>223</v>
      </c>
      <c r="H66" s="76">
        <f>H48+1</f>
        <v>21</v>
      </c>
    </row>
    <row r="67" spans="1:13" ht="12.75" customHeight="1" x14ac:dyDescent="0.3">
      <c r="B67" s="73" t="s">
        <v>224</v>
      </c>
      <c r="H67" s="76">
        <f>H66</f>
        <v>21</v>
      </c>
    </row>
    <row r="68" spans="1:13" ht="12.75" customHeight="1" x14ac:dyDescent="0.3">
      <c r="A68" s="91" t="s">
        <v>128</v>
      </c>
      <c r="B68" s="73" t="s">
        <v>225</v>
      </c>
      <c r="H68" s="76">
        <f>H67+1</f>
        <v>22</v>
      </c>
    </row>
    <row r="69" spans="1:13" ht="12.75" customHeight="1" x14ac:dyDescent="0.3">
      <c r="B69" s="73" t="s">
        <v>226</v>
      </c>
      <c r="H69" s="76">
        <f>H68</f>
        <v>22</v>
      </c>
    </row>
    <row r="70" spans="1:13" ht="12.75" customHeight="1" x14ac:dyDescent="0.3">
      <c r="A70" s="91" t="s">
        <v>129</v>
      </c>
      <c r="B70" s="73" t="s">
        <v>227</v>
      </c>
      <c r="H70" s="76">
        <f>H69+1</f>
        <v>23</v>
      </c>
      <c r="J70"/>
      <c r="K70"/>
      <c r="L70"/>
      <c r="M70"/>
    </row>
    <row r="71" spans="1:13" ht="12.75" customHeight="1" x14ac:dyDescent="0.3">
      <c r="B71" s="73" t="s">
        <v>228</v>
      </c>
      <c r="H71" s="76">
        <f>H70</f>
        <v>23</v>
      </c>
      <c r="J71"/>
      <c r="K71" s="71"/>
      <c r="L71" s="72"/>
      <c r="M71" s="72"/>
    </row>
    <row r="72" spans="1:13" ht="12.75" customHeight="1" x14ac:dyDescent="0.25">
      <c r="J72"/>
      <c r="K72" s="70"/>
      <c r="L72"/>
      <c r="M72"/>
    </row>
    <row r="73" spans="1:13" ht="12.75" customHeight="1" x14ac:dyDescent="0.3">
      <c r="A73" s="91"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1" t="s">
        <v>229</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1" t="s">
        <v>230</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1" t="s">
        <v>231</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3">
        <v>2</v>
      </c>
      <c r="I123"/>
      <c r="J123" s="69"/>
      <c r="K123" s="69"/>
      <c r="L123" s="69"/>
    </row>
    <row r="124" spans="2:13" ht="12.75" customHeight="1" x14ac:dyDescent="0.25">
      <c r="B124" s="54" t="str">
        <f>"Skadestatistikk for landbasert forsikring 1. kvartal 2017"</f>
        <v>Skadestatistikk for landbasert forsikring 1. kvartal 2017</v>
      </c>
      <c r="H124" s="194"/>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61</v>
      </c>
      <c r="B7" s="19" t="s">
        <v>3</v>
      </c>
      <c r="C7" s="20">
        <v>320739</v>
      </c>
      <c r="D7" s="20">
        <v>311962</v>
      </c>
      <c r="E7" s="79">
        <v>308640.42239820154</v>
      </c>
      <c r="F7" s="22" t="s">
        <v>241</v>
      </c>
      <c r="G7" s="23">
        <v>-3.7720943202412087</v>
      </c>
      <c r="H7" s="24">
        <v>-1.0647378853188627</v>
      </c>
    </row>
    <row r="8" spans="1:8" x14ac:dyDescent="0.25">
      <c r="A8" s="199"/>
      <c r="B8" s="25" t="s">
        <v>242</v>
      </c>
      <c r="C8" s="26">
        <v>85093</v>
      </c>
      <c r="D8" s="26">
        <v>84640</v>
      </c>
      <c r="E8" s="26">
        <v>83111</v>
      </c>
      <c r="F8" s="27"/>
      <c r="G8" s="28">
        <v>-2.3292162692583389</v>
      </c>
      <c r="H8" s="29">
        <v>-1.8064744801512376</v>
      </c>
    </row>
    <row r="9" spans="1:8" x14ac:dyDescent="0.25">
      <c r="A9" s="30" t="s">
        <v>62</v>
      </c>
      <c r="B9" s="31" t="s">
        <v>3</v>
      </c>
      <c r="C9" s="20">
        <v>102789.95</v>
      </c>
      <c r="D9" s="20">
        <v>101646.25</v>
      </c>
      <c r="E9" s="21">
        <v>97558.081189383811</v>
      </c>
      <c r="F9" s="22" t="s">
        <v>241</v>
      </c>
      <c r="G9" s="32">
        <v>-5.0898641458782521</v>
      </c>
      <c r="H9" s="33">
        <v>-4.0219573379403499</v>
      </c>
    </row>
    <row r="10" spans="1:8" x14ac:dyDescent="0.25">
      <c r="A10" s="34"/>
      <c r="B10" s="25" t="s">
        <v>242</v>
      </c>
      <c r="C10" s="26">
        <v>25539.5</v>
      </c>
      <c r="D10" s="26">
        <v>25317</v>
      </c>
      <c r="E10" s="26">
        <v>24279</v>
      </c>
      <c r="F10" s="27"/>
      <c r="G10" s="35">
        <v>-4.9354920808943064</v>
      </c>
      <c r="H10" s="29">
        <v>-4.1000118497452291</v>
      </c>
    </row>
    <row r="11" spans="1:8" x14ac:dyDescent="0.25">
      <c r="A11" s="30" t="s">
        <v>47</v>
      </c>
      <c r="B11" s="31" t="s">
        <v>3</v>
      </c>
      <c r="C11" s="20">
        <v>13876.2</v>
      </c>
      <c r="D11" s="20">
        <v>11526.5</v>
      </c>
      <c r="E11" s="21">
        <v>8374.5189188168551</v>
      </c>
      <c r="F11" s="22" t="s">
        <v>241</v>
      </c>
      <c r="G11" s="37">
        <v>-39.648326495605033</v>
      </c>
      <c r="H11" s="33">
        <v>-27.345517556787797</v>
      </c>
    </row>
    <row r="12" spans="1:8" x14ac:dyDescent="0.25">
      <c r="A12" s="34"/>
      <c r="B12" s="25" t="s">
        <v>242</v>
      </c>
      <c r="C12" s="26">
        <v>5434.25</v>
      </c>
      <c r="D12" s="26">
        <v>5292</v>
      </c>
      <c r="E12" s="26">
        <v>3636</v>
      </c>
      <c r="F12" s="27"/>
      <c r="G12" s="28">
        <v>-33.091042922206384</v>
      </c>
      <c r="H12" s="29">
        <v>-31.292517006802726</v>
      </c>
    </row>
    <row r="13" spans="1:8" x14ac:dyDescent="0.25">
      <c r="A13" s="30" t="s">
        <v>48</v>
      </c>
      <c r="B13" s="31" t="s">
        <v>3</v>
      </c>
      <c r="C13" s="20">
        <v>97209.7</v>
      </c>
      <c r="D13" s="20">
        <v>94852.25</v>
      </c>
      <c r="E13" s="21">
        <v>97352.677622111558</v>
      </c>
      <c r="F13" s="22" t="s">
        <v>241</v>
      </c>
      <c r="G13" s="23">
        <v>0.14708164114441047</v>
      </c>
      <c r="H13" s="24">
        <v>2.6361289501425063</v>
      </c>
    </row>
    <row r="14" spans="1:8" x14ac:dyDescent="0.25">
      <c r="A14" s="34"/>
      <c r="B14" s="25" t="s">
        <v>242</v>
      </c>
      <c r="C14" s="26">
        <v>26326.7</v>
      </c>
      <c r="D14" s="26">
        <v>25859</v>
      </c>
      <c r="E14" s="26">
        <v>26482</v>
      </c>
      <c r="F14" s="27"/>
      <c r="G14" s="38">
        <v>0.58989542935499628</v>
      </c>
      <c r="H14" s="24">
        <v>2.4092192273483164</v>
      </c>
    </row>
    <row r="15" spans="1:8" x14ac:dyDescent="0.25">
      <c r="A15" s="30" t="s">
        <v>49</v>
      </c>
      <c r="B15" s="31" t="s">
        <v>3</v>
      </c>
      <c r="C15" s="20">
        <v>71442.95</v>
      </c>
      <c r="D15" s="20">
        <v>76225.75</v>
      </c>
      <c r="E15" s="21">
        <v>80950.189106708218</v>
      </c>
      <c r="F15" s="22" t="s">
        <v>241</v>
      </c>
      <c r="G15" s="37">
        <v>13.307455958507063</v>
      </c>
      <c r="H15" s="33">
        <v>6.1979568672111611</v>
      </c>
    </row>
    <row r="16" spans="1:8" x14ac:dyDescent="0.25">
      <c r="A16" s="34"/>
      <c r="B16" s="25" t="s">
        <v>242</v>
      </c>
      <c r="C16" s="26">
        <v>18739.5</v>
      </c>
      <c r="D16" s="26">
        <v>19180</v>
      </c>
      <c r="E16" s="26">
        <v>20649</v>
      </c>
      <c r="F16" s="27"/>
      <c r="G16" s="28">
        <v>10.189706235491869</v>
      </c>
      <c r="H16" s="29">
        <v>7.6590198123044786</v>
      </c>
    </row>
    <row r="17" spans="1:9" x14ac:dyDescent="0.25">
      <c r="A17" s="30" t="s">
        <v>50</v>
      </c>
      <c r="B17" s="31" t="s">
        <v>3</v>
      </c>
      <c r="C17" s="20">
        <v>51482.2</v>
      </c>
      <c r="D17" s="20">
        <v>42717.25</v>
      </c>
      <c r="E17" s="21">
        <v>39667.976622770613</v>
      </c>
      <c r="F17" s="22" t="s">
        <v>241</v>
      </c>
      <c r="G17" s="37">
        <v>-22.948171168344373</v>
      </c>
      <c r="H17" s="33">
        <v>-7.138271722148275</v>
      </c>
    </row>
    <row r="18" spans="1:9" ht="13.8" thickBot="1" x14ac:dyDescent="0.3">
      <c r="A18" s="56"/>
      <c r="B18" s="42" t="s">
        <v>242</v>
      </c>
      <c r="C18" s="43">
        <v>12820.05</v>
      </c>
      <c r="D18" s="43">
        <v>12125</v>
      </c>
      <c r="E18" s="43">
        <v>10758</v>
      </c>
      <c r="F18" s="44"/>
      <c r="G18" s="57">
        <v>-16.084570653000569</v>
      </c>
      <c r="H18" s="46">
        <v>-11.274226804123714</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61</v>
      </c>
      <c r="B35" s="19" t="s">
        <v>3</v>
      </c>
      <c r="C35" s="80">
        <v>2002.9648543779999</v>
      </c>
      <c r="D35" s="80">
        <v>2043.508105676</v>
      </c>
      <c r="E35" s="81">
        <v>1994.0450097468613</v>
      </c>
      <c r="F35" s="22" t="s">
        <v>241</v>
      </c>
      <c r="G35" s="23">
        <v>-0.44533205920423313</v>
      </c>
      <c r="H35" s="24">
        <v>-2.4204991304781771</v>
      </c>
    </row>
    <row r="36" spans="1:9" ht="12.75" customHeight="1" x14ac:dyDescent="0.25">
      <c r="A36" s="199"/>
      <c r="B36" s="25" t="s">
        <v>242</v>
      </c>
      <c r="C36" s="82">
        <v>576.20711148800001</v>
      </c>
      <c r="D36" s="82">
        <v>601.816010076</v>
      </c>
      <c r="E36" s="82">
        <v>582.64189188099999</v>
      </c>
      <c r="F36" s="27"/>
      <c r="G36" s="28">
        <v>1.116747826381868</v>
      </c>
      <c r="H36" s="29">
        <v>-3.1860432215119374</v>
      </c>
    </row>
    <row r="37" spans="1:9" x14ac:dyDescent="0.25">
      <c r="A37" s="30" t="s">
        <v>62</v>
      </c>
      <c r="B37" s="31" t="s">
        <v>3</v>
      </c>
      <c r="C37" s="80">
        <v>331.11124431500002</v>
      </c>
      <c r="D37" s="80">
        <v>329.54042657700001</v>
      </c>
      <c r="E37" s="83">
        <v>271.64479331819274</v>
      </c>
      <c r="F37" s="22" t="s">
        <v>241</v>
      </c>
      <c r="G37" s="32">
        <v>-17.959659183375337</v>
      </c>
      <c r="H37" s="33">
        <v>-17.568598141411769</v>
      </c>
    </row>
    <row r="38" spans="1:9" x14ac:dyDescent="0.25">
      <c r="A38" s="34"/>
      <c r="B38" s="25" t="s">
        <v>242</v>
      </c>
      <c r="C38" s="82">
        <v>94.659255297000001</v>
      </c>
      <c r="D38" s="82">
        <v>96.349779596999994</v>
      </c>
      <c r="E38" s="82">
        <v>78.825740299000003</v>
      </c>
      <c r="F38" s="27"/>
      <c r="G38" s="35">
        <v>-16.726853542552433</v>
      </c>
      <c r="H38" s="29">
        <v>-18.187939164259006</v>
      </c>
    </row>
    <row r="39" spans="1:9" x14ac:dyDescent="0.25">
      <c r="A39" s="30" t="s">
        <v>47</v>
      </c>
      <c r="B39" s="31" t="s">
        <v>3</v>
      </c>
      <c r="C39" s="80">
        <v>197.56926303700001</v>
      </c>
      <c r="D39" s="80">
        <v>199.75558718400001</v>
      </c>
      <c r="E39" s="83">
        <v>173.07481253436453</v>
      </c>
      <c r="F39" s="22" t="s">
        <v>241</v>
      </c>
      <c r="G39" s="37">
        <v>-12.397905486972576</v>
      </c>
      <c r="H39" s="33">
        <v>-13.356710080434013</v>
      </c>
    </row>
    <row r="40" spans="1:9" x14ac:dyDescent="0.25">
      <c r="A40" s="34"/>
      <c r="B40" s="25" t="s">
        <v>242</v>
      </c>
      <c r="C40" s="82">
        <v>85.491732175999999</v>
      </c>
      <c r="D40" s="82">
        <v>81.860533305000004</v>
      </c>
      <c r="E40" s="82">
        <v>72.201114403999995</v>
      </c>
      <c r="F40" s="27"/>
      <c r="G40" s="28">
        <v>-15.546085491213219</v>
      </c>
      <c r="H40" s="29">
        <v>-11.799848487439561</v>
      </c>
    </row>
    <row r="41" spans="1:9" x14ac:dyDescent="0.25">
      <c r="A41" s="30" t="s">
        <v>48</v>
      </c>
      <c r="B41" s="31" t="s">
        <v>3</v>
      </c>
      <c r="C41" s="80">
        <v>938.769700274</v>
      </c>
      <c r="D41" s="80">
        <v>980.790994071</v>
      </c>
      <c r="E41" s="83">
        <v>1088.6850276717876</v>
      </c>
      <c r="F41" s="22" t="s">
        <v>241</v>
      </c>
      <c r="G41" s="23">
        <v>15.969340228389513</v>
      </c>
      <c r="H41" s="24">
        <v>11.000716182450702</v>
      </c>
    </row>
    <row r="42" spans="1:9" x14ac:dyDescent="0.25">
      <c r="A42" s="34"/>
      <c r="B42" s="25" t="s">
        <v>242</v>
      </c>
      <c r="C42" s="82">
        <v>232.29697730000001</v>
      </c>
      <c r="D42" s="82">
        <v>261.12878130399997</v>
      </c>
      <c r="E42" s="82">
        <v>282.69746586600002</v>
      </c>
      <c r="F42" s="27"/>
      <c r="G42" s="38">
        <v>21.696575285570873</v>
      </c>
      <c r="H42" s="24">
        <v>8.2597883137555357</v>
      </c>
    </row>
    <row r="43" spans="1:9" x14ac:dyDescent="0.25">
      <c r="A43" s="30" t="s">
        <v>49</v>
      </c>
      <c r="B43" s="31" t="s">
        <v>3</v>
      </c>
      <c r="C43" s="80">
        <v>383.68736754000003</v>
      </c>
      <c r="D43" s="80">
        <v>411.24821371500002</v>
      </c>
      <c r="E43" s="83">
        <v>413.80883993016215</v>
      </c>
      <c r="F43" s="22" t="s">
        <v>241</v>
      </c>
      <c r="G43" s="37">
        <v>7.8505249164925601</v>
      </c>
      <c r="H43" s="33">
        <v>0.62264737687995364</v>
      </c>
    </row>
    <row r="44" spans="1:9" x14ac:dyDescent="0.25">
      <c r="A44" s="34"/>
      <c r="B44" s="25" t="s">
        <v>242</v>
      </c>
      <c r="C44" s="82">
        <v>108.677022032</v>
      </c>
      <c r="D44" s="82">
        <v>112.363866824</v>
      </c>
      <c r="E44" s="82">
        <v>114.41227773</v>
      </c>
      <c r="F44" s="27"/>
      <c r="G44" s="28">
        <v>5.2773397639762862</v>
      </c>
      <c r="H44" s="29">
        <v>1.8230156756784623</v>
      </c>
    </row>
    <row r="45" spans="1:9" x14ac:dyDescent="0.25">
      <c r="A45" s="30" t="s">
        <v>50</v>
      </c>
      <c r="B45" s="31" t="s">
        <v>3</v>
      </c>
      <c r="C45" s="80">
        <v>151.82727921200001</v>
      </c>
      <c r="D45" s="80">
        <v>122.172884129</v>
      </c>
      <c r="E45" s="83">
        <v>87.784587225772526</v>
      </c>
      <c r="F45" s="22" t="s">
        <v>241</v>
      </c>
      <c r="G45" s="37">
        <v>-42.181281465765551</v>
      </c>
      <c r="H45" s="33">
        <v>-28.147241630898662</v>
      </c>
    </row>
    <row r="46" spans="1:9" ht="13.8" thickBot="1" x14ac:dyDescent="0.3">
      <c r="A46" s="56"/>
      <c r="B46" s="42" t="s">
        <v>242</v>
      </c>
      <c r="C46" s="86">
        <v>55.082124683000004</v>
      </c>
      <c r="D46" s="86">
        <v>50.113049046</v>
      </c>
      <c r="E46" s="86">
        <v>34.505293582999997</v>
      </c>
      <c r="F46" s="44"/>
      <c r="G46" s="57">
        <v>-37.356640141280963</v>
      </c>
      <c r="H46" s="46">
        <v>-31.145092466182334</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24</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51</v>
      </c>
      <c r="B7" s="19" t="s">
        <v>3</v>
      </c>
      <c r="C7" s="20">
        <v>10720.65475</v>
      </c>
      <c r="D7" s="20">
        <v>10018.849101247</v>
      </c>
      <c r="E7" s="79">
        <v>8016.680697003143</v>
      </c>
      <c r="F7" s="22" t="s">
        <v>241</v>
      </c>
      <c r="G7" s="23">
        <v>-25.222098053263551</v>
      </c>
      <c r="H7" s="24">
        <v>-19.984015968407547</v>
      </c>
    </row>
    <row r="8" spans="1:8" x14ac:dyDescent="0.25">
      <c r="A8" s="199"/>
      <c r="B8" s="25" t="s">
        <v>242</v>
      </c>
      <c r="C8" s="26">
        <v>2137</v>
      </c>
      <c r="D8" s="26">
        <v>1281.4563000000001</v>
      </c>
      <c r="E8" s="26">
        <v>1164.462275312</v>
      </c>
      <c r="F8" s="27"/>
      <c r="G8" s="28">
        <v>-45.509486414974262</v>
      </c>
      <c r="H8" s="29">
        <v>-9.1297709245332896</v>
      </c>
    </row>
    <row r="9" spans="1:8" x14ac:dyDescent="0.25">
      <c r="A9" s="30" t="s">
        <v>12</v>
      </c>
      <c r="B9" s="31" t="s">
        <v>3</v>
      </c>
      <c r="C9" s="20">
        <v>306.61500000000001</v>
      </c>
      <c r="D9" s="20">
        <v>236.87614895999999</v>
      </c>
      <c r="E9" s="21">
        <v>99.897337198226111</v>
      </c>
      <c r="F9" s="22" t="s">
        <v>241</v>
      </c>
      <c r="G9" s="32">
        <v>-67.419292207417726</v>
      </c>
      <c r="H9" s="33">
        <v>-57.827186216584749</v>
      </c>
    </row>
    <row r="10" spans="1:8" x14ac:dyDescent="0.25">
      <c r="A10" s="34"/>
      <c r="B10" s="25" t="s">
        <v>242</v>
      </c>
      <c r="C10" s="26">
        <v>67</v>
      </c>
      <c r="D10" s="26">
        <v>31.341999999999999</v>
      </c>
      <c r="E10" s="26">
        <v>15.21903724</v>
      </c>
      <c r="F10" s="27"/>
      <c r="G10" s="35">
        <v>-77.285019044776121</v>
      </c>
      <c r="H10" s="29">
        <v>-51.44203547954821</v>
      </c>
    </row>
    <row r="11" spans="1:8" x14ac:dyDescent="0.25">
      <c r="A11" s="30" t="s">
        <v>18</v>
      </c>
      <c r="B11" s="31" t="s">
        <v>3</v>
      </c>
      <c r="C11" s="20">
        <v>338.64600000000002</v>
      </c>
      <c r="D11" s="20">
        <v>447.35045958400002</v>
      </c>
      <c r="E11" s="21">
        <v>509.52885402691999</v>
      </c>
      <c r="F11" s="22" t="s">
        <v>241</v>
      </c>
      <c r="G11" s="37">
        <v>50.460614927363679</v>
      </c>
      <c r="H11" s="33">
        <v>13.899257977904142</v>
      </c>
    </row>
    <row r="12" spans="1:8" x14ac:dyDescent="0.25">
      <c r="A12" s="34"/>
      <c r="B12" s="25" t="s">
        <v>242</v>
      </c>
      <c r="C12" s="26">
        <v>80</v>
      </c>
      <c r="D12" s="26">
        <v>27.136800000000001</v>
      </c>
      <c r="E12" s="26">
        <v>41.087614895999998</v>
      </c>
      <c r="F12" s="27"/>
      <c r="G12" s="28">
        <v>-48.640481379999997</v>
      </c>
      <c r="H12" s="29">
        <v>51.409211461926219</v>
      </c>
    </row>
    <row r="13" spans="1:8" x14ac:dyDescent="0.25">
      <c r="A13" s="30" t="s">
        <v>63</v>
      </c>
      <c r="B13" s="31" t="s">
        <v>3</v>
      </c>
      <c r="C13" s="20">
        <v>1565.0562500000001</v>
      </c>
      <c r="D13" s="20">
        <v>1366.2855586000001</v>
      </c>
      <c r="E13" s="21">
        <v>1636.5337859929818</v>
      </c>
      <c r="F13" s="22" t="s">
        <v>241</v>
      </c>
      <c r="G13" s="23">
        <v>4.5670905434217985</v>
      </c>
      <c r="H13" s="24">
        <v>19.779776320690871</v>
      </c>
    </row>
    <row r="14" spans="1:8" x14ac:dyDescent="0.25">
      <c r="A14" s="34"/>
      <c r="B14" s="25" t="s">
        <v>242</v>
      </c>
      <c r="C14" s="26">
        <v>189</v>
      </c>
      <c r="D14" s="26">
        <v>130.2825</v>
      </c>
      <c r="E14" s="26">
        <v>167.82138964999999</v>
      </c>
      <c r="F14" s="27"/>
      <c r="G14" s="38">
        <v>-11.205613941798958</v>
      </c>
      <c r="H14" s="24">
        <v>28.813455107170938</v>
      </c>
    </row>
    <row r="15" spans="1:8" x14ac:dyDescent="0.25">
      <c r="A15" s="30" t="s">
        <v>52</v>
      </c>
      <c r="B15" s="31" t="s">
        <v>3</v>
      </c>
      <c r="C15" s="20">
        <v>5084.2624999999998</v>
      </c>
      <c r="D15" s="20">
        <v>4753.3326067999997</v>
      </c>
      <c r="E15" s="21">
        <v>3718.7294484583267</v>
      </c>
      <c r="F15" s="22" t="s">
        <v>241</v>
      </c>
      <c r="G15" s="37">
        <v>-26.858035979489131</v>
      </c>
      <c r="H15" s="33">
        <v>-21.765848172745066</v>
      </c>
    </row>
    <row r="16" spans="1:8" x14ac:dyDescent="0.25">
      <c r="A16" s="34"/>
      <c r="B16" s="25" t="s">
        <v>242</v>
      </c>
      <c r="C16" s="26">
        <v>1036</v>
      </c>
      <c r="D16" s="26">
        <v>644.98500000000001</v>
      </c>
      <c r="E16" s="26">
        <v>567.83315170000003</v>
      </c>
      <c r="F16" s="27"/>
      <c r="G16" s="28">
        <v>-45.189850222007721</v>
      </c>
      <c r="H16" s="29">
        <v>-11.961805049729833</v>
      </c>
    </row>
    <row r="17" spans="1:9" x14ac:dyDescent="0.25">
      <c r="A17" s="30" t="s">
        <v>50</v>
      </c>
      <c r="B17" s="31" t="s">
        <v>3</v>
      </c>
      <c r="C17" s="20">
        <v>4204.0749999999998</v>
      </c>
      <c r="D17" s="20">
        <v>3921.3807447999998</v>
      </c>
      <c r="E17" s="21">
        <v>2937.7715046113185</v>
      </c>
      <c r="F17" s="22" t="s">
        <v>241</v>
      </c>
      <c r="G17" s="37">
        <v>-30.120858818852696</v>
      </c>
      <c r="H17" s="33">
        <v>-25.083237364619833</v>
      </c>
    </row>
    <row r="18" spans="1:9" ht="13.8" thickBot="1" x14ac:dyDescent="0.3">
      <c r="A18" s="56"/>
      <c r="B18" s="42" t="s">
        <v>242</v>
      </c>
      <c r="C18" s="43">
        <v>833</v>
      </c>
      <c r="D18" s="43">
        <v>490.71</v>
      </c>
      <c r="E18" s="43">
        <v>419.0951862</v>
      </c>
      <c r="F18" s="44"/>
      <c r="G18" s="57">
        <v>-49.688453037214884</v>
      </c>
      <c r="H18" s="46">
        <v>-14.594121538179365</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51</v>
      </c>
      <c r="B35" s="19" t="s">
        <v>3</v>
      </c>
      <c r="C35" s="80">
        <v>470.83394949500001</v>
      </c>
      <c r="D35" s="80">
        <v>453.98179332199999</v>
      </c>
      <c r="E35" s="81">
        <v>351.01017398854856</v>
      </c>
      <c r="F35" s="22" t="s">
        <v>241</v>
      </c>
      <c r="G35" s="23">
        <v>-25.449264148214084</v>
      </c>
      <c r="H35" s="24">
        <v>-22.681883028823535</v>
      </c>
    </row>
    <row r="36" spans="1:9" ht="12.75" customHeight="1" x14ac:dyDescent="0.25">
      <c r="A36" s="199"/>
      <c r="B36" s="25" t="s">
        <v>242</v>
      </c>
      <c r="C36" s="82">
        <v>105.770330946</v>
      </c>
      <c r="D36" s="82">
        <v>61.955985124999998</v>
      </c>
      <c r="E36" s="82">
        <v>55.113869166999997</v>
      </c>
      <c r="F36" s="27"/>
      <c r="G36" s="28">
        <v>-47.892883879565588</v>
      </c>
      <c r="H36" s="29">
        <v>-11.043510879853841</v>
      </c>
    </row>
    <row r="37" spans="1:9" x14ac:dyDescent="0.25">
      <c r="A37" s="30" t="s">
        <v>12</v>
      </c>
      <c r="B37" s="31" t="s">
        <v>3</v>
      </c>
      <c r="C37" s="80">
        <v>4.2717729960000002</v>
      </c>
      <c r="D37" s="80">
        <v>2.505784298</v>
      </c>
      <c r="E37" s="83">
        <v>3.6862677247205933</v>
      </c>
      <c r="F37" s="22" t="s">
        <v>241</v>
      </c>
      <c r="G37" s="32">
        <v>-13.706376060424134</v>
      </c>
      <c r="H37" s="33">
        <v>47.110336977640088</v>
      </c>
    </row>
    <row r="38" spans="1:9" x14ac:dyDescent="0.25">
      <c r="A38" s="34"/>
      <c r="B38" s="25" t="s">
        <v>242</v>
      </c>
      <c r="C38" s="82">
        <v>0.498919312</v>
      </c>
      <c r="D38" s="82">
        <v>0.247278625</v>
      </c>
      <c r="E38" s="82">
        <v>0.38360073700000002</v>
      </c>
      <c r="F38" s="27"/>
      <c r="G38" s="35">
        <v>-23.113672336660315</v>
      </c>
      <c r="H38" s="29">
        <v>55.128950996067687</v>
      </c>
    </row>
    <row r="39" spans="1:9" x14ac:dyDescent="0.25">
      <c r="A39" s="30" t="s">
        <v>18</v>
      </c>
      <c r="B39" s="31" t="s">
        <v>3</v>
      </c>
      <c r="C39" s="80">
        <v>40.623181451999997</v>
      </c>
      <c r="D39" s="80">
        <v>29.545403823000001</v>
      </c>
      <c r="E39" s="83">
        <v>18.476252193766864</v>
      </c>
      <c r="F39" s="22" t="s">
        <v>241</v>
      </c>
      <c r="G39" s="37">
        <v>-54.517958630103244</v>
      </c>
      <c r="H39" s="33">
        <v>-37.464885217159271</v>
      </c>
    </row>
    <row r="40" spans="1:9" x14ac:dyDescent="0.25">
      <c r="A40" s="34"/>
      <c r="B40" s="25" t="s">
        <v>242</v>
      </c>
      <c r="C40" s="82">
        <v>7.3364430570000003</v>
      </c>
      <c r="D40" s="82">
        <v>4.7561650809999998</v>
      </c>
      <c r="E40" s="82">
        <v>3.0860237920000002</v>
      </c>
      <c r="F40" s="27"/>
      <c r="G40" s="28">
        <v>-57.935694886154693</v>
      </c>
      <c r="H40" s="29">
        <v>-35.115292689732442</v>
      </c>
    </row>
    <row r="41" spans="1:9" x14ac:dyDescent="0.25">
      <c r="A41" s="30" t="s">
        <v>63</v>
      </c>
      <c r="B41" s="31" t="s">
        <v>3</v>
      </c>
      <c r="C41" s="80">
        <v>66.485574937999999</v>
      </c>
      <c r="D41" s="80">
        <v>60.209540357999998</v>
      </c>
      <c r="E41" s="83">
        <v>80.007561372842147</v>
      </c>
      <c r="F41" s="22" t="s">
        <v>241</v>
      </c>
      <c r="G41" s="23">
        <v>20.338225919610167</v>
      </c>
      <c r="H41" s="24">
        <v>32.881867054830622</v>
      </c>
    </row>
    <row r="42" spans="1:9" x14ac:dyDescent="0.25">
      <c r="A42" s="34"/>
      <c r="B42" s="25" t="s">
        <v>242</v>
      </c>
      <c r="C42" s="82">
        <v>11.505128085999999</v>
      </c>
      <c r="D42" s="82">
        <v>5.2986418970000004</v>
      </c>
      <c r="E42" s="82">
        <v>8.4203174619999999</v>
      </c>
      <c r="F42" s="27"/>
      <c r="G42" s="38">
        <v>-26.812483971853794</v>
      </c>
      <c r="H42" s="24">
        <v>58.914635593083545</v>
      </c>
    </row>
    <row r="43" spans="1:9" x14ac:dyDescent="0.25">
      <c r="A43" s="30" t="s">
        <v>52</v>
      </c>
      <c r="B43" s="31" t="s">
        <v>3</v>
      </c>
      <c r="C43" s="80">
        <v>229.37284227699999</v>
      </c>
      <c r="D43" s="80">
        <v>222.122603161</v>
      </c>
      <c r="E43" s="83">
        <v>169.62482991055884</v>
      </c>
      <c r="F43" s="22" t="s">
        <v>241</v>
      </c>
      <c r="G43" s="37">
        <v>-26.048424814951289</v>
      </c>
      <c r="H43" s="33">
        <v>-23.634593014556685</v>
      </c>
    </row>
    <row r="44" spans="1:9" x14ac:dyDescent="0.25">
      <c r="A44" s="34"/>
      <c r="B44" s="25" t="s">
        <v>242</v>
      </c>
      <c r="C44" s="82">
        <v>52.635609971999997</v>
      </c>
      <c r="D44" s="82">
        <v>30.306098144</v>
      </c>
      <c r="E44" s="82">
        <v>26.759829026999999</v>
      </c>
      <c r="F44" s="27"/>
      <c r="G44" s="28">
        <v>-49.160218640507559</v>
      </c>
      <c r="H44" s="29">
        <v>-11.701503440495159</v>
      </c>
    </row>
    <row r="45" spans="1:9" x14ac:dyDescent="0.25">
      <c r="A45" s="30" t="s">
        <v>50</v>
      </c>
      <c r="B45" s="31" t="s">
        <v>3</v>
      </c>
      <c r="C45" s="80">
        <v>130.080577831</v>
      </c>
      <c r="D45" s="80">
        <v>139.59846168199999</v>
      </c>
      <c r="E45" s="83">
        <v>92.899666774005809</v>
      </c>
      <c r="F45" s="22" t="s">
        <v>241</v>
      </c>
      <c r="G45" s="37">
        <v>-28.582984237123725</v>
      </c>
      <c r="H45" s="33">
        <v>-33.452227442428608</v>
      </c>
    </row>
    <row r="46" spans="1:9" ht="13.8" thickBot="1" x14ac:dyDescent="0.3">
      <c r="A46" s="56"/>
      <c r="B46" s="42" t="s">
        <v>242</v>
      </c>
      <c r="C46" s="86">
        <v>33.794230519000003</v>
      </c>
      <c r="D46" s="86">
        <v>21.347801378</v>
      </c>
      <c r="E46" s="86">
        <v>16.464098150000002</v>
      </c>
      <c r="F46" s="44"/>
      <c r="G46" s="57">
        <v>-51.28133442558056</v>
      </c>
      <c r="H46" s="46">
        <v>-22.876844043681714</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25</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64</v>
      </c>
      <c r="B7" s="19" t="s">
        <v>3</v>
      </c>
      <c r="C7" s="20">
        <v>9026</v>
      </c>
      <c r="D7" s="20">
        <v>8825.3934933599994</v>
      </c>
      <c r="E7" s="79">
        <v>7392.5868416792791</v>
      </c>
      <c r="F7" s="22" t="s">
        <v>241</v>
      </c>
      <c r="G7" s="23">
        <v>-18.096755576343014</v>
      </c>
      <c r="H7" s="24">
        <v>-16.23504552809716</v>
      </c>
    </row>
    <row r="8" spans="1:8" ht="12.75" customHeight="1" x14ac:dyDescent="0.25">
      <c r="A8" s="199"/>
      <c r="B8" s="25" t="s">
        <v>242</v>
      </c>
      <c r="C8" s="26">
        <v>3048</v>
      </c>
      <c r="D8" s="26">
        <v>3075.12</v>
      </c>
      <c r="E8" s="26">
        <v>2548.8293733400001</v>
      </c>
      <c r="F8" s="27"/>
      <c r="G8" s="28">
        <v>-16.376989063648296</v>
      </c>
      <c r="H8" s="29">
        <v>-17.114474448476798</v>
      </c>
    </row>
    <row r="9" spans="1:8" x14ac:dyDescent="0.25">
      <c r="A9" s="30" t="s">
        <v>53</v>
      </c>
      <c r="B9" s="31" t="s">
        <v>3</v>
      </c>
      <c r="C9" s="20">
        <v>1.22</v>
      </c>
      <c r="D9" s="20">
        <v>2.1039349340000002</v>
      </c>
      <c r="E9" s="21">
        <v>33.082674905842119</v>
      </c>
      <c r="F9" s="22" t="s">
        <v>241</v>
      </c>
      <c r="G9" s="32">
        <v>2611.6946644132886</v>
      </c>
      <c r="H9" s="33">
        <v>1472.4191072271115</v>
      </c>
    </row>
    <row r="10" spans="1:8" x14ac:dyDescent="0.25">
      <c r="A10" s="34"/>
      <c r="B10" s="25" t="s">
        <v>242</v>
      </c>
      <c r="C10" s="26">
        <v>1</v>
      </c>
      <c r="D10" s="26">
        <v>1.1999999999999999E-3</v>
      </c>
      <c r="E10" s="26">
        <v>2.8293700000000001E-2</v>
      </c>
      <c r="F10" s="27"/>
      <c r="G10" s="35">
        <v>-97.170630000000003</v>
      </c>
      <c r="H10" s="29">
        <v>2257.8083333333334</v>
      </c>
    </row>
    <row r="11" spans="1:8" x14ac:dyDescent="0.25">
      <c r="A11" s="30" t="s">
        <v>54</v>
      </c>
      <c r="B11" s="31" t="s">
        <v>3</v>
      </c>
      <c r="C11" s="20">
        <v>841.1</v>
      </c>
      <c r="D11" s="20">
        <v>697.51967466799999</v>
      </c>
      <c r="E11" s="21">
        <v>522.58388051041948</v>
      </c>
      <c r="F11" s="22" t="s">
        <v>241</v>
      </c>
      <c r="G11" s="37">
        <v>-37.868995302530081</v>
      </c>
      <c r="H11" s="33">
        <v>-25.079693162898252</v>
      </c>
    </row>
    <row r="12" spans="1:8" x14ac:dyDescent="0.25">
      <c r="A12" s="34"/>
      <c r="B12" s="25" t="s">
        <v>242</v>
      </c>
      <c r="C12" s="26">
        <v>218</v>
      </c>
      <c r="D12" s="26">
        <v>228.006</v>
      </c>
      <c r="E12" s="26">
        <v>157.141468667</v>
      </c>
      <c r="F12" s="27"/>
      <c r="G12" s="28">
        <v>-27.916757492201839</v>
      </c>
      <c r="H12" s="29">
        <v>-31.080116897362359</v>
      </c>
    </row>
    <row r="13" spans="1:8" x14ac:dyDescent="0.25">
      <c r="A13" s="30" t="s">
        <v>66</v>
      </c>
      <c r="B13" s="31" t="s">
        <v>3</v>
      </c>
      <c r="C13" s="20">
        <v>82.44</v>
      </c>
      <c r="D13" s="20">
        <v>108.207869867</v>
      </c>
      <c r="E13" s="21">
        <v>112.05383760922227</v>
      </c>
      <c r="F13" s="22" t="s">
        <v>241</v>
      </c>
      <c r="G13" s="23">
        <v>35.921685600706297</v>
      </c>
      <c r="H13" s="24">
        <v>3.5542403218448158</v>
      </c>
    </row>
    <row r="14" spans="1:8" x14ac:dyDescent="0.25">
      <c r="A14" s="34"/>
      <c r="B14" s="25" t="s">
        <v>242</v>
      </c>
      <c r="C14" s="26">
        <v>14</v>
      </c>
      <c r="D14" s="26">
        <v>17.002400000000002</v>
      </c>
      <c r="E14" s="26">
        <v>18.056587467</v>
      </c>
      <c r="F14" s="27"/>
      <c r="G14" s="38">
        <v>28.975624764285726</v>
      </c>
      <c r="H14" s="24">
        <v>6.2002274208347075</v>
      </c>
    </row>
    <row r="15" spans="1:8" x14ac:dyDescent="0.25">
      <c r="A15" s="30" t="s">
        <v>55</v>
      </c>
      <c r="B15" s="31" t="s">
        <v>3</v>
      </c>
      <c r="C15" s="20">
        <v>5947.6</v>
      </c>
      <c r="D15" s="20">
        <v>6271.3147946879999</v>
      </c>
      <c r="E15" s="21">
        <v>6180.997057225366</v>
      </c>
      <c r="F15" s="22" t="s">
        <v>241</v>
      </c>
      <c r="G15" s="37">
        <v>3.9242224968956521</v>
      </c>
      <c r="H15" s="33">
        <v>-1.4401722831572101</v>
      </c>
    </row>
    <row r="16" spans="1:8" x14ac:dyDescent="0.25">
      <c r="A16" s="34"/>
      <c r="B16" s="25" t="s">
        <v>242</v>
      </c>
      <c r="C16" s="26">
        <v>1889</v>
      </c>
      <c r="D16" s="26">
        <v>1819.096</v>
      </c>
      <c r="E16" s="26">
        <v>1846.263498672</v>
      </c>
      <c r="F16" s="27"/>
      <c r="G16" s="28">
        <v>-2.2623875769190107</v>
      </c>
      <c r="H16" s="29">
        <v>1.4934615145105141</v>
      </c>
    </row>
    <row r="17" spans="1:9" x14ac:dyDescent="0.25">
      <c r="A17" s="30" t="s">
        <v>67</v>
      </c>
      <c r="B17" s="31" t="s">
        <v>3</v>
      </c>
      <c r="C17" s="20">
        <v>956.1</v>
      </c>
      <c r="D17" s="20">
        <v>424.51967466799999</v>
      </c>
      <c r="E17" s="21">
        <v>118.58382492965404</v>
      </c>
      <c r="F17" s="22" t="s">
        <v>241</v>
      </c>
      <c r="G17" s="37">
        <v>-87.597131583552553</v>
      </c>
      <c r="H17" s="33">
        <v>-72.066353574214489</v>
      </c>
    </row>
    <row r="18" spans="1:9" x14ac:dyDescent="0.25">
      <c r="A18" s="30"/>
      <c r="B18" s="25" t="s">
        <v>242</v>
      </c>
      <c r="C18" s="26">
        <v>658</v>
      </c>
      <c r="D18" s="26">
        <v>674.00599999999997</v>
      </c>
      <c r="E18" s="26">
        <v>131.141468667</v>
      </c>
      <c r="F18" s="27"/>
      <c r="G18" s="28">
        <v>-80.069685612917937</v>
      </c>
      <c r="H18" s="29">
        <v>-80.542982010990997</v>
      </c>
    </row>
    <row r="19" spans="1:9" x14ac:dyDescent="0.25">
      <c r="A19" s="39" t="s">
        <v>56</v>
      </c>
      <c r="B19" s="31" t="s">
        <v>3</v>
      </c>
      <c r="C19" s="20">
        <v>13.22</v>
      </c>
      <c r="D19" s="20">
        <v>14.103934934</v>
      </c>
      <c r="E19" s="21">
        <v>7.0008941515669472</v>
      </c>
      <c r="F19" s="22" t="s">
        <v>241</v>
      </c>
      <c r="G19" s="23">
        <v>-47.043160729448211</v>
      </c>
      <c r="H19" s="24">
        <v>-50.362121036945027</v>
      </c>
    </row>
    <row r="20" spans="1:9" x14ac:dyDescent="0.25">
      <c r="A20" s="34"/>
      <c r="B20" s="25" t="s">
        <v>242</v>
      </c>
      <c r="C20" s="26">
        <v>4</v>
      </c>
      <c r="D20" s="26">
        <v>4.0011999999999999</v>
      </c>
      <c r="E20" s="26">
        <v>2.0282937329999999</v>
      </c>
      <c r="F20" s="27"/>
      <c r="G20" s="38">
        <v>-49.292656675000003</v>
      </c>
      <c r="H20" s="24">
        <v>-49.307864315705288</v>
      </c>
    </row>
    <row r="21" spans="1:9" x14ac:dyDescent="0.25">
      <c r="A21" s="39" t="s">
        <v>68</v>
      </c>
      <c r="B21" s="31" t="s">
        <v>3</v>
      </c>
      <c r="C21" s="20">
        <v>60.22</v>
      </c>
      <c r="D21" s="20">
        <v>82.103934933999994</v>
      </c>
      <c r="E21" s="21">
        <v>305.10428889745816</v>
      </c>
      <c r="F21" s="22" t="s">
        <v>241</v>
      </c>
      <c r="G21" s="37">
        <v>406.64943357266384</v>
      </c>
      <c r="H21" s="33">
        <v>271.60738902796686</v>
      </c>
    </row>
    <row r="22" spans="1:9" x14ac:dyDescent="0.25">
      <c r="A22" s="34"/>
      <c r="B22" s="25" t="s">
        <v>242</v>
      </c>
      <c r="C22" s="26">
        <v>20</v>
      </c>
      <c r="D22" s="26">
        <v>11.001200000000001</v>
      </c>
      <c r="E22" s="26">
        <v>51.028293732999998</v>
      </c>
      <c r="F22" s="27"/>
      <c r="G22" s="28">
        <v>155.14146866499999</v>
      </c>
      <c r="H22" s="29">
        <v>363.84297833872665</v>
      </c>
    </row>
    <row r="23" spans="1:9" x14ac:dyDescent="0.25">
      <c r="A23" s="30" t="s">
        <v>69</v>
      </c>
      <c r="B23" s="31" t="s">
        <v>3</v>
      </c>
      <c r="C23" s="20">
        <v>1173.0999999999999</v>
      </c>
      <c r="D23" s="20">
        <v>1299.5196746680001</v>
      </c>
      <c r="E23" s="21">
        <v>1445.0422889022718</v>
      </c>
      <c r="F23" s="22" t="s">
        <v>241</v>
      </c>
      <c r="G23" s="23">
        <v>23.181509581644534</v>
      </c>
      <c r="H23" s="24">
        <v>11.198184765571156</v>
      </c>
    </row>
    <row r="24" spans="1:9" ht="13.8" thickBot="1" x14ac:dyDescent="0.3">
      <c r="A24" s="56"/>
      <c r="B24" s="42" t="s">
        <v>242</v>
      </c>
      <c r="C24" s="43">
        <v>255</v>
      </c>
      <c r="D24" s="43">
        <v>328.00599999999997</v>
      </c>
      <c r="E24" s="43">
        <v>346.14146866700003</v>
      </c>
      <c r="F24" s="44"/>
      <c r="G24" s="57">
        <v>35.741752418431389</v>
      </c>
      <c r="H24" s="46">
        <v>5.5290051605763466</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64</v>
      </c>
      <c r="B35" s="19" t="s">
        <v>3</v>
      </c>
      <c r="C35" s="80">
        <v>1175.9397378880001</v>
      </c>
      <c r="D35" s="80">
        <v>1026.4393155570001</v>
      </c>
      <c r="E35" s="81">
        <v>615.0964177781409</v>
      </c>
      <c r="F35" s="22" t="s">
        <v>241</v>
      </c>
      <c r="G35" s="23">
        <v>-47.693202469468346</v>
      </c>
      <c r="H35" s="24">
        <v>-40.074741053312323</v>
      </c>
    </row>
    <row r="36" spans="1:8" ht="12.75" customHeight="1" x14ac:dyDescent="0.25">
      <c r="A36" s="199"/>
      <c r="B36" s="25" t="s">
        <v>242</v>
      </c>
      <c r="C36" s="82">
        <v>595.91938321700002</v>
      </c>
      <c r="D36" s="82">
        <v>348.15230697099997</v>
      </c>
      <c r="E36" s="82">
        <v>234.47679721399999</v>
      </c>
      <c r="F36" s="27"/>
      <c r="G36" s="28">
        <v>-60.652933296412535</v>
      </c>
      <c r="H36" s="29">
        <v>-32.651086171452206</v>
      </c>
    </row>
    <row r="37" spans="1:8" x14ac:dyDescent="0.25">
      <c r="A37" s="30" t="s">
        <v>53</v>
      </c>
      <c r="B37" s="31" t="s">
        <v>3</v>
      </c>
      <c r="C37" s="80">
        <v>0.33735193099999999</v>
      </c>
      <c r="D37" s="80">
        <v>0.16332212600000001</v>
      </c>
      <c r="E37" s="83">
        <v>9.4129475416273367E-2</v>
      </c>
      <c r="F37" s="22" t="s">
        <v>241</v>
      </c>
      <c r="G37" s="32">
        <v>-72.097543613505096</v>
      </c>
      <c r="H37" s="33">
        <v>-42.365754278588462</v>
      </c>
    </row>
    <row r="38" spans="1:8" x14ac:dyDescent="0.25">
      <c r="A38" s="34"/>
      <c r="B38" s="25" t="s">
        <v>242</v>
      </c>
      <c r="C38" s="82">
        <v>0.13432840900000001</v>
      </c>
      <c r="D38" s="82">
        <v>4.9213600000000003E-2</v>
      </c>
      <c r="E38" s="82">
        <v>3.0866600000000001E-2</v>
      </c>
      <c r="F38" s="27"/>
      <c r="G38" s="35">
        <v>-77.02153979952223</v>
      </c>
      <c r="H38" s="29">
        <v>-37.280345270413065</v>
      </c>
    </row>
    <row r="39" spans="1:8" x14ac:dyDescent="0.25">
      <c r="A39" s="30" t="s">
        <v>54</v>
      </c>
      <c r="B39" s="31" t="s">
        <v>3</v>
      </c>
      <c r="C39" s="80">
        <v>59.222880240999999</v>
      </c>
      <c r="D39" s="80">
        <v>52.123447636999998</v>
      </c>
      <c r="E39" s="83">
        <v>36.892116126061687</v>
      </c>
      <c r="F39" s="22" t="s">
        <v>241</v>
      </c>
      <c r="G39" s="37">
        <v>-37.706312195668467</v>
      </c>
      <c r="H39" s="33">
        <v>-29.221650142970006</v>
      </c>
    </row>
    <row r="40" spans="1:8" x14ac:dyDescent="0.25">
      <c r="A40" s="34"/>
      <c r="B40" s="25" t="s">
        <v>242</v>
      </c>
      <c r="C40" s="82">
        <v>21.125796649000002</v>
      </c>
      <c r="D40" s="82">
        <v>12.050849706999999</v>
      </c>
      <c r="E40" s="82">
        <v>9.6627410269999991</v>
      </c>
      <c r="F40" s="27"/>
      <c r="G40" s="28">
        <v>-54.260938948035417</v>
      </c>
      <c r="H40" s="29">
        <v>-19.816931901597073</v>
      </c>
    </row>
    <row r="41" spans="1:8" x14ac:dyDescent="0.25">
      <c r="A41" s="30" t="s">
        <v>66</v>
      </c>
      <c r="B41" s="31" t="s">
        <v>3</v>
      </c>
      <c r="C41" s="80">
        <v>14.584549574</v>
      </c>
      <c r="D41" s="80">
        <v>9.8222711030000003</v>
      </c>
      <c r="E41" s="83">
        <v>6.4199484823433073</v>
      </c>
      <c r="F41" s="22" t="s">
        <v>241</v>
      </c>
      <c r="G41" s="23">
        <v>-55.981167263552635</v>
      </c>
      <c r="H41" s="24">
        <v>-34.638858823775763</v>
      </c>
    </row>
    <row r="42" spans="1:8" x14ac:dyDescent="0.25">
      <c r="A42" s="34"/>
      <c r="B42" s="25" t="s">
        <v>242</v>
      </c>
      <c r="C42" s="82">
        <v>5.3583041500000004</v>
      </c>
      <c r="D42" s="82">
        <v>2.2718175989999998</v>
      </c>
      <c r="E42" s="82">
        <v>1.694078894</v>
      </c>
      <c r="F42" s="27"/>
      <c r="G42" s="38">
        <v>-68.384047516227682</v>
      </c>
      <c r="H42" s="24">
        <v>-25.430681814169702</v>
      </c>
    </row>
    <row r="43" spans="1:8" x14ac:dyDescent="0.25">
      <c r="A43" s="30" t="s">
        <v>55</v>
      </c>
      <c r="B43" s="31" t="s">
        <v>3</v>
      </c>
      <c r="C43" s="80">
        <v>690.11834206499998</v>
      </c>
      <c r="D43" s="80">
        <v>660.72391437900001</v>
      </c>
      <c r="E43" s="83">
        <v>610.23019721892251</v>
      </c>
      <c r="F43" s="22" t="s">
        <v>241</v>
      </c>
      <c r="G43" s="37">
        <v>-11.576006603017234</v>
      </c>
      <c r="H43" s="33">
        <v>-7.6421809565551229</v>
      </c>
    </row>
    <row r="44" spans="1:8" x14ac:dyDescent="0.25">
      <c r="A44" s="34"/>
      <c r="B44" s="25" t="s">
        <v>242</v>
      </c>
      <c r="C44" s="82">
        <v>254.31977730099999</v>
      </c>
      <c r="D44" s="82">
        <v>152.80168046099999</v>
      </c>
      <c r="E44" s="82">
        <v>161.128104928</v>
      </c>
      <c r="F44" s="27"/>
      <c r="G44" s="28">
        <v>-36.64350187862231</v>
      </c>
      <c r="H44" s="29">
        <v>5.449170743331706</v>
      </c>
    </row>
    <row r="45" spans="1:8" x14ac:dyDescent="0.25">
      <c r="A45" s="30" t="s">
        <v>67</v>
      </c>
      <c r="B45" s="31" t="s">
        <v>3</v>
      </c>
      <c r="C45" s="80">
        <v>286.13702647999997</v>
      </c>
      <c r="D45" s="80">
        <v>162.56982649700001</v>
      </c>
      <c r="E45" s="83">
        <v>31.775919130715916</v>
      </c>
      <c r="F45" s="22" t="s">
        <v>241</v>
      </c>
      <c r="G45" s="37">
        <v>-88.89485938900782</v>
      </c>
      <c r="H45" s="33">
        <v>-80.453987178671014</v>
      </c>
    </row>
    <row r="46" spans="1:8" x14ac:dyDescent="0.25">
      <c r="A46" s="30"/>
      <c r="B46" s="25" t="s">
        <v>242</v>
      </c>
      <c r="C46" s="82">
        <v>208.64587285900001</v>
      </c>
      <c r="D46" s="82">
        <v>187.083763387</v>
      </c>
      <c r="E46" s="82">
        <v>30.658551758000002</v>
      </c>
      <c r="F46" s="27"/>
      <c r="G46" s="28">
        <v>-85.305939035411143</v>
      </c>
      <c r="H46" s="29">
        <v>-83.61239307839881</v>
      </c>
    </row>
    <row r="47" spans="1:8" x14ac:dyDescent="0.25">
      <c r="A47" s="39" t="s">
        <v>56</v>
      </c>
      <c r="B47" s="31" t="s">
        <v>3</v>
      </c>
      <c r="C47" s="80">
        <v>2.0047760829999999</v>
      </c>
      <c r="D47" s="80">
        <v>11.886587322</v>
      </c>
      <c r="E47" s="83">
        <v>-0.2620840020191354</v>
      </c>
      <c r="F47" s="22" t="s">
        <v>241</v>
      </c>
      <c r="G47" s="23">
        <v>-113.07298127913347</v>
      </c>
      <c r="H47" s="24">
        <v>-102.20487171733525</v>
      </c>
    </row>
    <row r="48" spans="1:8" x14ac:dyDescent="0.25">
      <c r="A48" s="34"/>
      <c r="B48" s="25" t="s">
        <v>242</v>
      </c>
      <c r="C48" s="82">
        <v>77.848330161000007</v>
      </c>
      <c r="D48" s="82">
        <v>-33.363533971999999</v>
      </c>
      <c r="E48" s="82">
        <v>1.144809363</v>
      </c>
      <c r="F48" s="27"/>
      <c r="G48" s="38">
        <v>-98.529436199039353</v>
      </c>
      <c r="H48" s="24" t="s">
        <v>245</v>
      </c>
    </row>
    <row r="49" spans="1:9" x14ac:dyDescent="0.25">
      <c r="A49" s="39" t="s">
        <v>68</v>
      </c>
      <c r="B49" s="31" t="s">
        <v>3</v>
      </c>
      <c r="C49" s="80">
        <v>16.149329355999999</v>
      </c>
      <c r="D49" s="80">
        <v>12.626289169</v>
      </c>
      <c r="E49" s="83">
        <v>25.696191546725576</v>
      </c>
      <c r="F49" s="22" t="s">
        <v>241</v>
      </c>
      <c r="G49" s="37">
        <v>59.116152629450255</v>
      </c>
      <c r="H49" s="33">
        <v>103.5134092272711</v>
      </c>
    </row>
    <row r="50" spans="1:9" x14ac:dyDescent="0.25">
      <c r="A50" s="34"/>
      <c r="B50" s="25" t="s">
        <v>242</v>
      </c>
      <c r="C50" s="82">
        <v>2.2981290940000001</v>
      </c>
      <c r="D50" s="82">
        <v>2.4091742580000002</v>
      </c>
      <c r="E50" s="82">
        <v>4.4027962609999998</v>
      </c>
      <c r="F50" s="27"/>
      <c r="G50" s="28">
        <v>91.581764161765562</v>
      </c>
      <c r="H50" s="29">
        <v>82.751257879329359</v>
      </c>
    </row>
    <row r="51" spans="1:9" x14ac:dyDescent="0.25">
      <c r="A51" s="30" t="s">
        <v>69</v>
      </c>
      <c r="B51" s="31" t="s">
        <v>3</v>
      </c>
      <c r="C51" s="80">
        <v>107.38548215900001</v>
      </c>
      <c r="D51" s="80">
        <v>116.523657324</v>
      </c>
      <c r="E51" s="83">
        <v>115.71514586854408</v>
      </c>
      <c r="F51" s="22" t="s">
        <v>241</v>
      </c>
      <c r="G51" s="23">
        <v>7.7567875490010607</v>
      </c>
      <c r="H51" s="24">
        <v>-0.69386034906870009</v>
      </c>
    </row>
    <row r="52" spans="1:9" ht="13.8" thickBot="1" x14ac:dyDescent="0.3">
      <c r="A52" s="56"/>
      <c r="B52" s="42" t="s">
        <v>242</v>
      </c>
      <c r="C52" s="86">
        <v>26.188844593999999</v>
      </c>
      <c r="D52" s="86">
        <v>24.849341892999998</v>
      </c>
      <c r="E52" s="86">
        <v>25.754848393</v>
      </c>
      <c r="F52" s="44"/>
      <c r="G52" s="57">
        <v>-1.6571796416686198</v>
      </c>
      <c r="H52" s="46">
        <v>3.643985840345664</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G61" s="53"/>
      <c r="H61" s="201">
        <v>26</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2"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96"/>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3">
        <v>27</v>
      </c>
      <c r="H52" s="54" t="str">
        <f>+Innhold!B123</f>
        <v>Finans Norge / Skadestatistikk</v>
      </c>
      <c r="N52" s="193">
        <v>28</v>
      </c>
    </row>
    <row r="53" spans="1:14" ht="12.75" customHeight="1" x14ac:dyDescent="0.25">
      <c r="A53" s="54" t="str">
        <f>+Innhold!B124</f>
        <v>Skadestatistikk for landbasert forsikring 1. kvartal 2017</v>
      </c>
      <c r="G53" s="194"/>
      <c r="H53" s="54" t="str">
        <f>+Innhold!B124</f>
        <v>Skadestatistikk for landbasert forsikring 1. kvartal 2017</v>
      </c>
      <c r="N53" s="194"/>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2"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3" t="s">
        <v>192</v>
      </c>
      <c r="B46" s="73"/>
      <c r="C46" s="73"/>
      <c r="D46" s="73"/>
      <c r="E46" s="73"/>
      <c r="F46" s="73"/>
      <c r="G46" s="73"/>
      <c r="M46" s="77"/>
    </row>
    <row r="47" spans="1:13" ht="15.6" customHeight="1" x14ac:dyDescent="0.3">
      <c r="A47" s="93" t="s">
        <v>193</v>
      </c>
      <c r="B47" s="73"/>
      <c r="C47" s="73"/>
      <c r="D47" s="73"/>
      <c r="E47" s="73"/>
      <c r="F47" s="73"/>
      <c r="G47" s="73"/>
      <c r="M47" s="77"/>
    </row>
    <row r="48" spans="1:13" ht="15.6" customHeight="1" x14ac:dyDescent="0.3">
      <c r="A48" s="93" t="s">
        <v>131</v>
      </c>
      <c r="B48" s="73"/>
      <c r="C48" s="73"/>
      <c r="D48" s="73"/>
      <c r="E48" s="73"/>
      <c r="F48" s="73"/>
      <c r="G48" s="73"/>
      <c r="M48" s="77"/>
    </row>
    <row r="49" spans="1:13" ht="15.6" customHeight="1" x14ac:dyDescent="0.3">
      <c r="A49" s="93" t="s">
        <v>191</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3">
        <v>3</v>
      </c>
      <c r="H51" s="77"/>
    </row>
    <row r="52" spans="1:13" ht="15.6" customHeight="1" x14ac:dyDescent="0.25">
      <c r="A52" s="54" t="str">
        <f>+Innhold!B124</f>
        <v>Skadestatistikk for landbasert forsikring 1. kvartal 2017</v>
      </c>
      <c r="G52" s="194"/>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2"/>
  <sheetViews>
    <sheetView showGridLines="0" showRowColHeaders="0" topLeftCell="A2" zoomScale="50" zoomScaleNormal="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2" t="s">
        <v>0</v>
      </c>
      <c r="B2" s="2"/>
      <c r="C2" s="2"/>
      <c r="D2" s="2"/>
      <c r="E2" s="2"/>
      <c r="F2" s="2"/>
      <c r="G2" s="2"/>
    </row>
    <row r="3" spans="1:36" ht="6" customHeight="1" x14ac:dyDescent="0.25">
      <c r="A3" s="3"/>
      <c r="B3" s="2"/>
      <c r="C3" s="2"/>
      <c r="D3" s="2"/>
      <c r="E3" s="2"/>
      <c r="F3" s="2"/>
      <c r="G3" s="2"/>
    </row>
    <row r="4" spans="1:36" ht="12.75" customHeight="1" x14ac:dyDescent="0.25">
      <c r="A4" s="195" t="s">
        <v>90</v>
      </c>
      <c r="B4" s="2"/>
      <c r="C4" s="2"/>
      <c r="D4" s="2"/>
      <c r="E4" s="2"/>
      <c r="F4" s="2"/>
      <c r="G4" s="2"/>
      <c r="H4" s="67"/>
    </row>
    <row r="5" spans="1:36" ht="12.75" customHeight="1" x14ac:dyDescent="0.25">
      <c r="A5" s="195"/>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2017</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98"/>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5">
      <c r="A62" s="54" t="str">
        <f>+Innhold!B124</f>
        <v>Skadestatistikk for landbasert forsikring 1. kvartal 2017</v>
      </c>
      <c r="H62" s="194"/>
      <c r="I62" s="54" t="str">
        <f>+Innhold!B124</f>
        <v>Skadestatistikk for landbasert forsikring 1. kvartal 2017</v>
      </c>
      <c r="O62" s="194"/>
      <c r="P62" s="54" t="str">
        <f>+Innhold!B124</f>
        <v>Skadestatistikk for landbasert forsikring 1. kvartal 2017</v>
      </c>
      <c r="V62" s="194"/>
      <c r="W62" s="54" t="str">
        <f>+Innhold!B124</f>
        <v>Skadestatistikk for landbasert forsikring 1. kvartal 2017</v>
      </c>
      <c r="AC62" s="194"/>
      <c r="AD62" s="54" t="str">
        <f>+Innhold!B124</f>
        <v>Skadestatistikk for landbasert forsikring 1. kvartal 2017</v>
      </c>
      <c r="AJ62" s="194"/>
    </row>
    <row r="66" spans="1:34" x14ac:dyDescent="0.25">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row>
    <row r="67" spans="1:34" ht="12.75" customHeight="1" x14ac:dyDescent="0.25">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ht="12.75" customHeight="1" x14ac:dyDescent="0.25">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row>
    <row r="69" spans="1:34" x14ac:dyDescent="0.25">
      <c r="A69" s="166" t="s">
        <v>184</v>
      </c>
      <c r="B69" s="167"/>
      <c r="C69" s="167"/>
      <c r="D69" s="167" t="s">
        <v>74</v>
      </c>
      <c r="E69" s="167"/>
      <c r="F69" s="167"/>
      <c r="G69" s="167"/>
      <c r="H69" s="166"/>
      <c r="I69" s="168">
        <f>144.8</f>
        <v>144.80000000000001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row>
    <row r="70" spans="1:34" x14ac:dyDescent="0.25">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2015</v>
      </c>
      <c r="Y70" s="171" t="str">
        <f>+'Tab3'!D6</f>
        <v>2016</v>
      </c>
      <c r="Z70" s="171" t="str">
        <f>+'Tab3'!E6</f>
        <v>2017</v>
      </c>
      <c r="AA70" s="164"/>
      <c r="AB70" s="164"/>
      <c r="AC70" s="164"/>
      <c r="AD70" s="164"/>
      <c r="AE70" s="164"/>
      <c r="AF70" s="164"/>
      <c r="AG70" s="164"/>
      <c r="AH70" s="164"/>
    </row>
    <row r="71" spans="1:34" x14ac:dyDescent="0.25">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217.73828996282532</v>
      </c>
      <c r="O71" s="164"/>
      <c r="P71" s="164"/>
      <c r="Q71" s="164"/>
      <c r="R71" s="164"/>
      <c r="S71" s="164"/>
      <c r="T71" s="164"/>
      <c r="U71" s="164"/>
      <c r="V71" s="167"/>
      <c r="W71" s="167"/>
      <c r="X71" s="167"/>
      <c r="Y71" s="167"/>
      <c r="Z71" s="167"/>
      <c r="AA71" s="164"/>
      <c r="AB71" s="164"/>
      <c r="AC71" s="164"/>
      <c r="AD71" s="164"/>
      <c r="AE71" s="164"/>
      <c r="AF71" s="164"/>
      <c r="AG71" s="164"/>
      <c r="AH71" s="164"/>
    </row>
    <row r="72" spans="1:34" x14ac:dyDescent="0.25">
      <c r="A72" s="167">
        <v>2</v>
      </c>
      <c r="B72" s="167"/>
      <c r="C72" s="167">
        <v>78.8</v>
      </c>
      <c r="D72" s="167">
        <v>61.3</v>
      </c>
      <c r="E72" s="167"/>
      <c r="F72" s="167"/>
      <c r="G72" s="167"/>
      <c r="H72" s="164"/>
      <c r="I72" s="172">
        <v>54.7</v>
      </c>
      <c r="J72" s="164">
        <v>2</v>
      </c>
      <c r="K72" s="164"/>
      <c r="L72" s="173">
        <v>11120</v>
      </c>
      <c r="M72" s="172">
        <v>68.900000000000006</v>
      </c>
      <c r="N72" s="172">
        <f t="shared" si="0"/>
        <v>182.38976234003661</v>
      </c>
      <c r="O72" s="164"/>
      <c r="P72" s="164"/>
      <c r="Q72" s="164"/>
      <c r="R72" s="164"/>
      <c r="S72" s="164"/>
      <c r="T72" s="164"/>
      <c r="U72" s="164"/>
      <c r="V72" s="167" t="s">
        <v>26</v>
      </c>
      <c r="W72" s="167"/>
      <c r="X72" s="174">
        <f>IF('Tab6'!C36="",'Tab6'!C35,'Tab6'!C36)</f>
        <v>3594.077520542</v>
      </c>
      <c r="Y72" s="174">
        <f>IF('Tab6'!D36="",'Tab6'!D35,'Tab6'!D36)</f>
        <v>3670.2527195309999</v>
      </c>
      <c r="Z72" s="174">
        <f>IF('Tab6'!E36="",'Tab6'!E35,'Tab6'!E36)</f>
        <v>4160.8412318170003</v>
      </c>
      <c r="AA72" s="164"/>
      <c r="AB72" s="164"/>
      <c r="AC72" s="164"/>
      <c r="AD72" s="164"/>
      <c r="AE72" s="164"/>
      <c r="AF72" s="164"/>
      <c r="AG72" s="164"/>
      <c r="AH72" s="164"/>
    </row>
    <row r="73" spans="1:34" x14ac:dyDescent="0.25">
      <c r="A73" s="167">
        <v>3</v>
      </c>
      <c r="B73" s="167"/>
      <c r="C73" s="167">
        <v>84.8</v>
      </c>
      <c r="D73" s="167">
        <v>63</v>
      </c>
      <c r="E73" s="167"/>
      <c r="F73" s="167"/>
      <c r="G73" s="167"/>
      <c r="H73" s="164"/>
      <c r="I73" s="172">
        <v>55.3</v>
      </c>
      <c r="J73" s="164">
        <v>3</v>
      </c>
      <c r="K73" s="164"/>
      <c r="L73" s="173">
        <v>11918</v>
      </c>
      <c r="M73" s="172">
        <v>63.7</v>
      </c>
      <c r="N73" s="172">
        <f t="shared" si="0"/>
        <v>166.7949367088608</v>
      </c>
      <c r="O73" s="164"/>
      <c r="P73" s="164"/>
      <c r="Q73" s="164"/>
      <c r="R73" s="164"/>
      <c r="S73" s="164"/>
      <c r="T73" s="164"/>
      <c r="U73" s="164"/>
      <c r="V73" s="167"/>
      <c r="W73" s="167"/>
      <c r="X73" s="174"/>
      <c r="Y73" s="174"/>
      <c r="Z73" s="174"/>
      <c r="AA73" s="164"/>
      <c r="AB73" s="164"/>
      <c r="AC73" s="164"/>
      <c r="AD73" s="164"/>
      <c r="AE73" s="164"/>
      <c r="AF73" s="164"/>
      <c r="AG73" s="164"/>
      <c r="AH73" s="164"/>
    </row>
    <row r="74" spans="1:34" x14ac:dyDescent="0.25">
      <c r="A74" s="167">
        <v>4</v>
      </c>
      <c r="B74" s="167"/>
      <c r="C74" s="167">
        <v>91.2</v>
      </c>
      <c r="D74" s="167">
        <v>70.8</v>
      </c>
      <c r="E74" s="167"/>
      <c r="F74" s="167"/>
      <c r="G74" s="167"/>
      <c r="H74" s="164"/>
      <c r="I74" s="172">
        <v>56.2</v>
      </c>
      <c r="J74" s="164">
        <v>4</v>
      </c>
      <c r="K74" s="164"/>
      <c r="L74" s="173">
        <v>11905</v>
      </c>
      <c r="M74" s="172">
        <v>79.3</v>
      </c>
      <c r="N74" s="172">
        <f t="shared" si="0"/>
        <v>204.31743772241992</v>
      </c>
      <c r="O74" s="164"/>
      <c r="P74" s="164"/>
      <c r="Q74" s="164"/>
      <c r="R74" s="164"/>
      <c r="S74" s="164"/>
      <c r="T74" s="164"/>
      <c r="U74" s="164"/>
      <c r="V74" s="167" t="s">
        <v>63</v>
      </c>
      <c r="W74" s="167"/>
      <c r="X74" s="174">
        <f>IF('Tab6'!C36="",'Tab6'!C45+'Tab6'!C47,'Tab6'!C46+'Tab6'!C48)</f>
        <v>59.272336256000003</v>
      </c>
      <c r="Y74" s="174">
        <f>IF('Tab6'!D36="",'Tab6'!D45+'Tab6'!D47,'Tab6'!D46+'Tab6'!D48)</f>
        <v>42.865097882000001</v>
      </c>
      <c r="Z74" s="174">
        <f>IF('Tab6'!E36="",'Tab6'!E45+'Tab6'!E47,'Tab6'!E46+'Tab6'!E48)</f>
        <v>46.033732841999999</v>
      </c>
      <c r="AA74" s="164"/>
      <c r="AB74" s="164"/>
      <c r="AC74" s="164"/>
      <c r="AD74" s="164"/>
      <c r="AE74" s="164"/>
      <c r="AF74" s="164"/>
      <c r="AG74" s="164"/>
      <c r="AH74" s="164"/>
    </row>
    <row r="75" spans="1:34" x14ac:dyDescent="0.25">
      <c r="A75" s="167">
        <v>1</v>
      </c>
      <c r="B75" s="167">
        <v>1984</v>
      </c>
      <c r="C75" s="167">
        <v>112.2</v>
      </c>
      <c r="D75" s="167">
        <v>90.4</v>
      </c>
      <c r="E75" s="167"/>
      <c r="F75" s="167"/>
      <c r="G75" s="167"/>
      <c r="H75" s="164"/>
      <c r="I75" s="172">
        <v>57.3</v>
      </c>
      <c r="J75" s="164">
        <v>1</v>
      </c>
      <c r="K75" s="164">
        <v>1984</v>
      </c>
      <c r="L75" s="173">
        <v>13205</v>
      </c>
      <c r="M75" s="172">
        <v>86.7</v>
      </c>
      <c r="N75" s="172">
        <f t="shared" si="0"/>
        <v>219.09528795811522</v>
      </c>
      <c r="O75" s="164"/>
      <c r="P75" s="164"/>
      <c r="Q75" s="164"/>
      <c r="R75" s="164"/>
      <c r="S75" s="164"/>
      <c r="T75" s="164"/>
      <c r="U75" s="164"/>
      <c r="V75" s="167" t="s">
        <v>39</v>
      </c>
      <c r="W75" s="167"/>
      <c r="X75" s="174">
        <f>IF('Tab6'!C36="",'Tab6'!C49,'Tab6'!C50)</f>
        <v>349.75183812799997</v>
      </c>
      <c r="Y75" s="174">
        <f>IF('Tab6'!D36="",'Tab6'!D49,'Tab6'!D50)</f>
        <v>347.18323804900001</v>
      </c>
      <c r="Z75" s="174">
        <f>IF('Tab6'!E36="",'Tab6'!E49,'Tab6'!E50)</f>
        <v>424.05520227300002</v>
      </c>
      <c r="AA75" s="164"/>
      <c r="AB75" s="164"/>
      <c r="AC75" s="164"/>
      <c r="AD75" s="164"/>
      <c r="AE75" s="164"/>
      <c r="AF75" s="164"/>
      <c r="AG75" s="164"/>
      <c r="AH75" s="164"/>
    </row>
    <row r="76" spans="1:34" x14ac:dyDescent="0.25">
      <c r="A76" s="167">
        <v>2</v>
      </c>
      <c r="B76" s="167"/>
      <c r="C76" s="167">
        <v>81.8</v>
      </c>
      <c r="D76" s="167">
        <v>64.400000000000006</v>
      </c>
      <c r="E76" s="167"/>
      <c r="F76" s="167"/>
      <c r="G76" s="167"/>
      <c r="H76" s="164"/>
      <c r="I76" s="172">
        <v>58.2</v>
      </c>
      <c r="J76" s="164">
        <v>2</v>
      </c>
      <c r="K76" s="164"/>
      <c r="L76" s="173">
        <v>12453</v>
      </c>
      <c r="M76" s="172">
        <v>83.3</v>
      </c>
      <c r="N76" s="172">
        <f t="shared" si="0"/>
        <v>207.24810996563573</v>
      </c>
      <c r="O76" s="164"/>
      <c r="P76" s="164"/>
      <c r="Q76" s="164"/>
      <c r="R76" s="164"/>
      <c r="S76" s="164"/>
      <c r="T76" s="164"/>
      <c r="U76" s="164"/>
      <c r="V76" s="167" t="s">
        <v>18</v>
      </c>
      <c r="W76" s="167"/>
      <c r="X76" s="174">
        <f>IF('Tab6'!C36="",'Tab6'!C43,'Tab6'!C44)</f>
        <v>53.691818765000001</v>
      </c>
      <c r="Y76" s="174">
        <f>IF('Tab6'!D36="",'Tab6'!D43,'Tab6'!D44)</f>
        <v>57.965011222000001</v>
      </c>
      <c r="Z76" s="174">
        <f>IF('Tab6'!E36="",'Tab6'!E43,'Tab6'!E44)</f>
        <v>62.205806019999997</v>
      </c>
      <c r="AA76" s="164"/>
      <c r="AB76" s="164"/>
      <c r="AC76" s="164"/>
      <c r="AD76" s="164"/>
      <c r="AE76" s="164"/>
      <c r="AF76" s="164"/>
      <c r="AG76" s="164"/>
      <c r="AH76" s="164"/>
    </row>
    <row r="77" spans="1:34" x14ac:dyDescent="0.25">
      <c r="A77" s="167">
        <v>3</v>
      </c>
      <c r="B77" s="167"/>
      <c r="C77" s="167">
        <v>90.4</v>
      </c>
      <c r="D77" s="167">
        <v>71.099999999999994</v>
      </c>
      <c r="E77" s="167"/>
      <c r="F77" s="167"/>
      <c r="G77" s="167"/>
      <c r="H77" s="164"/>
      <c r="I77" s="172">
        <v>58.7</v>
      </c>
      <c r="J77" s="164">
        <v>3</v>
      </c>
      <c r="K77" s="164"/>
      <c r="L77" s="173">
        <v>12278</v>
      </c>
      <c r="M77" s="172">
        <v>83.3</v>
      </c>
      <c r="N77" s="172">
        <f t="shared" si="0"/>
        <v>205.48279386712096</v>
      </c>
      <c r="O77" s="164"/>
      <c r="P77" s="164"/>
      <c r="Q77" s="164"/>
      <c r="R77" s="164"/>
      <c r="S77" s="164"/>
      <c r="T77" s="164"/>
      <c r="U77" s="164"/>
      <c r="V77" s="167" t="s">
        <v>82</v>
      </c>
      <c r="W77" s="167"/>
      <c r="X77" s="174">
        <f>IF('Tab6'!C36="",'Tab6'!C37+'Tab6'!C39,'Tab6'!C38+'Tab6'!C40)</f>
        <v>501.81498378200001</v>
      </c>
      <c r="Y77" s="174">
        <f>IF('Tab6'!D36="",'Tab6'!D37+'Tab6'!D39,'Tab6'!D38+'Tab6'!D40)</f>
        <v>462.06564977400001</v>
      </c>
      <c r="Z77" s="174">
        <f>IF('Tab6'!E36="",'Tab6'!E37+'Tab6'!E39,'Tab6'!E38+'Tab6'!E40)</f>
        <v>559.43388489200004</v>
      </c>
      <c r="AA77" s="164"/>
      <c r="AB77" s="164"/>
      <c r="AC77" s="164"/>
      <c r="AD77" s="164"/>
      <c r="AE77" s="164"/>
      <c r="AF77" s="164"/>
      <c r="AG77" s="164"/>
      <c r="AH77" s="164"/>
    </row>
    <row r="78" spans="1:34" x14ac:dyDescent="0.25">
      <c r="A78" s="167">
        <v>4</v>
      </c>
      <c r="B78" s="167"/>
      <c r="C78" s="167">
        <v>92.9</v>
      </c>
      <c r="D78" s="167">
        <v>73.900000000000006</v>
      </c>
      <c r="E78" s="167"/>
      <c r="F78" s="167"/>
      <c r="G78" s="167"/>
      <c r="H78" s="164"/>
      <c r="I78" s="172">
        <v>59.6</v>
      </c>
      <c r="J78" s="164">
        <v>4</v>
      </c>
      <c r="K78" s="164"/>
      <c r="L78" s="173">
        <v>11449</v>
      </c>
      <c r="M78" s="172">
        <v>94.6</v>
      </c>
      <c r="N78" s="172">
        <f t="shared" si="0"/>
        <v>229.83355704697985</v>
      </c>
      <c r="O78" s="164"/>
      <c r="P78" s="164"/>
      <c r="Q78" s="164"/>
      <c r="R78" s="164"/>
      <c r="S78" s="164"/>
      <c r="T78" s="164"/>
      <c r="U78" s="164"/>
      <c r="V78" s="167" t="s">
        <v>83</v>
      </c>
      <c r="W78" s="167"/>
      <c r="X78" s="175">
        <f>X72-X77-X76-X75-X74</f>
        <v>2629.5465436109998</v>
      </c>
      <c r="Y78" s="175">
        <f>Y72-Y77-Y76-Y75-Y74</f>
        <v>2760.1737226039995</v>
      </c>
      <c r="Z78" s="175">
        <f>Z72-Z77-Z76-Z75-Z74</f>
        <v>3069.1126057900001</v>
      </c>
      <c r="AA78" s="164"/>
      <c r="AB78" s="164"/>
      <c r="AC78" s="164"/>
      <c r="AD78" s="164"/>
      <c r="AE78" s="164"/>
      <c r="AF78" s="164"/>
      <c r="AG78" s="164"/>
      <c r="AH78" s="164"/>
    </row>
    <row r="79" spans="1:34" x14ac:dyDescent="0.25">
      <c r="A79" s="167">
        <v>1</v>
      </c>
      <c r="B79" s="167">
        <v>1985</v>
      </c>
      <c r="C79" s="167">
        <v>123.4</v>
      </c>
      <c r="D79" s="167">
        <v>100.8</v>
      </c>
      <c r="E79" s="167"/>
      <c r="F79" s="167"/>
      <c r="G79" s="167"/>
      <c r="H79" s="164"/>
      <c r="I79" s="172">
        <v>60.4</v>
      </c>
      <c r="J79" s="164">
        <v>1</v>
      </c>
      <c r="K79" s="164">
        <v>1985</v>
      </c>
      <c r="L79" s="173">
        <v>16918</v>
      </c>
      <c r="M79" s="172">
        <v>103.6</v>
      </c>
      <c r="N79" s="172">
        <f t="shared" si="0"/>
        <v>248.3655629139073</v>
      </c>
      <c r="O79" s="164"/>
      <c r="P79" s="164"/>
      <c r="Q79" s="164"/>
      <c r="R79" s="164"/>
      <c r="S79" s="164"/>
      <c r="T79" s="164"/>
      <c r="U79" s="164"/>
      <c r="V79" s="167"/>
      <c r="W79" s="167"/>
      <c r="X79" s="167"/>
      <c r="Y79" s="167"/>
      <c r="Z79" s="167"/>
      <c r="AA79" s="164"/>
      <c r="AB79" s="164"/>
      <c r="AC79" s="164"/>
      <c r="AD79" s="164"/>
      <c r="AE79" s="164"/>
      <c r="AF79" s="164"/>
      <c r="AG79" s="164"/>
      <c r="AH79" s="164"/>
    </row>
    <row r="80" spans="1:34" x14ac:dyDescent="0.25">
      <c r="A80" s="167">
        <v>2</v>
      </c>
      <c r="B80" s="167"/>
      <c r="C80" s="167">
        <v>102</v>
      </c>
      <c r="D80" s="167">
        <v>81.099999999999994</v>
      </c>
      <c r="E80" s="167"/>
      <c r="F80" s="167"/>
      <c r="G80" s="167"/>
      <c r="H80" s="164"/>
      <c r="I80" s="172">
        <v>61.5</v>
      </c>
      <c r="J80" s="164">
        <v>2</v>
      </c>
      <c r="K80" s="164"/>
      <c r="L80" s="173">
        <v>14237</v>
      </c>
      <c r="M80" s="172">
        <v>115.3</v>
      </c>
      <c r="N80" s="172">
        <f t="shared" si="0"/>
        <v>271.47056910569108</v>
      </c>
      <c r="O80" s="164"/>
      <c r="P80" s="164"/>
      <c r="Q80" s="164"/>
      <c r="R80" s="164"/>
      <c r="S80" s="164"/>
      <c r="T80" s="164"/>
      <c r="U80" s="164"/>
      <c r="V80" s="166" t="s">
        <v>163</v>
      </c>
      <c r="W80" s="167"/>
      <c r="X80" s="167"/>
      <c r="Y80" s="167"/>
      <c r="Z80" s="164"/>
      <c r="AA80" s="164"/>
      <c r="AB80" s="164"/>
      <c r="AC80" s="164"/>
      <c r="AD80" s="164"/>
      <c r="AE80" s="164"/>
      <c r="AF80" s="164"/>
      <c r="AG80" s="164"/>
      <c r="AH80" s="164"/>
    </row>
    <row r="81" spans="1:34" x14ac:dyDescent="0.25">
      <c r="A81" s="167">
        <v>3</v>
      </c>
      <c r="B81" s="167"/>
      <c r="C81" s="167">
        <v>108.4</v>
      </c>
      <c r="D81" s="167">
        <v>86</v>
      </c>
      <c r="E81" s="167"/>
      <c r="F81" s="167"/>
      <c r="G81" s="167"/>
      <c r="H81" s="164"/>
      <c r="I81" s="172">
        <v>62</v>
      </c>
      <c r="J81" s="164">
        <v>3</v>
      </c>
      <c r="K81" s="164"/>
      <c r="L81" s="173">
        <v>14329</v>
      </c>
      <c r="M81" s="172">
        <v>103</v>
      </c>
      <c r="N81" s="172">
        <f t="shared" si="0"/>
        <v>240.55483870967745</v>
      </c>
      <c r="O81" s="164"/>
      <c r="P81" s="164"/>
      <c r="Q81" s="164"/>
      <c r="R81" s="164"/>
      <c r="S81" s="164"/>
      <c r="T81" s="164"/>
      <c r="U81" s="164"/>
      <c r="V81" s="167"/>
      <c r="W81" s="167"/>
      <c r="X81" s="167"/>
      <c r="Y81" s="167"/>
      <c r="Z81" s="164"/>
      <c r="AA81" s="164"/>
      <c r="AB81" s="164"/>
      <c r="AC81" s="164"/>
      <c r="AD81" s="164"/>
      <c r="AE81" s="164"/>
      <c r="AF81" s="164"/>
      <c r="AG81" s="164"/>
      <c r="AH81" s="164"/>
    </row>
    <row r="82" spans="1:34" x14ac:dyDescent="0.25">
      <c r="A82" s="167">
        <v>4</v>
      </c>
      <c r="B82" s="167"/>
      <c r="C82" s="167">
        <v>109.6</v>
      </c>
      <c r="D82" s="167">
        <v>87.1</v>
      </c>
      <c r="E82" s="167"/>
      <c r="F82" s="167"/>
      <c r="G82" s="167"/>
      <c r="H82" s="164"/>
      <c r="I82" s="172">
        <v>63</v>
      </c>
      <c r="J82" s="164">
        <v>4</v>
      </c>
      <c r="K82" s="164"/>
      <c r="L82" s="173">
        <v>13060</v>
      </c>
      <c r="M82" s="172">
        <v>118.7</v>
      </c>
      <c r="N82" s="172">
        <f t="shared" si="0"/>
        <v>272.82158730158733</v>
      </c>
      <c r="O82" s="164"/>
      <c r="P82" s="164"/>
      <c r="Q82" s="164"/>
      <c r="R82" s="164"/>
      <c r="S82" s="164"/>
      <c r="T82" s="164"/>
      <c r="U82" s="164"/>
      <c r="V82" s="167"/>
      <c r="W82" s="171" t="str">
        <f>+'Tab4'!C6</f>
        <v>2015</v>
      </c>
      <c r="X82" s="171" t="str">
        <f>+'Tab4'!D6</f>
        <v>2016</v>
      </c>
      <c r="Y82" s="171" t="str">
        <f>+'Tab4'!E6</f>
        <v>2017</v>
      </c>
      <c r="Z82" s="164"/>
      <c r="AA82" s="164"/>
      <c r="AB82" s="164"/>
      <c r="AC82" s="164"/>
      <c r="AD82" s="164"/>
      <c r="AE82" s="164"/>
      <c r="AF82" s="164"/>
      <c r="AG82" s="164"/>
      <c r="AH82" s="164"/>
    </row>
    <row r="83" spans="1:34" x14ac:dyDescent="0.25">
      <c r="A83" s="167">
        <v>1</v>
      </c>
      <c r="B83" s="167">
        <v>1986</v>
      </c>
      <c r="C83" s="167">
        <v>141</v>
      </c>
      <c r="D83" s="167">
        <v>115.2</v>
      </c>
      <c r="E83" s="167"/>
      <c r="F83" s="167"/>
      <c r="G83" s="167"/>
      <c r="H83" s="164"/>
      <c r="I83" s="172">
        <v>64</v>
      </c>
      <c r="J83" s="164">
        <v>1</v>
      </c>
      <c r="K83" s="164">
        <v>1986</v>
      </c>
      <c r="L83" s="173">
        <v>14314</v>
      </c>
      <c r="M83" s="172">
        <v>111.8</v>
      </c>
      <c r="N83" s="172">
        <f t="shared" si="0"/>
        <v>252.94750000000002</v>
      </c>
      <c r="O83" s="164"/>
      <c r="P83" s="164"/>
      <c r="Q83" s="164"/>
      <c r="R83" s="164"/>
      <c r="S83" s="164"/>
      <c r="T83" s="164"/>
      <c r="U83" s="164"/>
      <c r="V83" s="167" t="s">
        <v>84</v>
      </c>
      <c r="W83" s="174">
        <f>IF('Tab4'!C14="",'Tab4'!C13,'Tab4'!C14)</f>
        <v>1813.2523659799999</v>
      </c>
      <c r="X83" s="174">
        <f>IF('Tab4'!D14="",'Tab4'!D13,'Tab4'!D14)</f>
        <v>1916.538155279</v>
      </c>
      <c r="Y83" s="174">
        <f>IF('Tab4'!E14="",'Tab4'!E13,'Tab4'!E14)</f>
        <v>1899.6541603349999</v>
      </c>
      <c r="Z83" s="164"/>
      <c r="AA83" s="164"/>
      <c r="AB83" s="164"/>
      <c r="AC83" s="164"/>
      <c r="AD83" s="164"/>
      <c r="AE83" s="164"/>
      <c r="AF83" s="164"/>
      <c r="AG83" s="164"/>
      <c r="AH83" s="164"/>
    </row>
    <row r="84" spans="1:34" x14ac:dyDescent="0.25">
      <c r="A84" s="167">
        <v>2</v>
      </c>
      <c r="B84" s="167"/>
      <c r="C84" s="167">
        <v>120.5</v>
      </c>
      <c r="D84" s="167">
        <v>93.2</v>
      </c>
      <c r="E84" s="167"/>
      <c r="F84" s="167"/>
      <c r="G84" s="167"/>
      <c r="H84" s="164"/>
      <c r="I84" s="172">
        <v>65</v>
      </c>
      <c r="J84" s="164">
        <v>2</v>
      </c>
      <c r="K84" s="164"/>
      <c r="L84" s="173">
        <v>13505</v>
      </c>
      <c r="M84" s="172">
        <v>121.5</v>
      </c>
      <c r="N84" s="172">
        <f t="shared" si="0"/>
        <v>270.66461538461539</v>
      </c>
      <c r="O84" s="164"/>
      <c r="P84" s="164"/>
      <c r="Q84" s="164"/>
      <c r="R84" s="164"/>
      <c r="S84" s="164"/>
      <c r="T84" s="164"/>
      <c r="U84" s="164"/>
      <c r="V84" s="167" t="s">
        <v>170</v>
      </c>
      <c r="W84" s="174">
        <f>IF('Tab4'!C16="",'Tab4'!C15,'Tab4'!C16)</f>
        <v>1355.8104302940001</v>
      </c>
      <c r="X84" s="174">
        <f>IF('Tab4'!D16="",'Tab4'!D15,'Tab4'!D16)</f>
        <v>1467.4023715779999</v>
      </c>
      <c r="Y84" s="174">
        <f>IF('Tab4'!E16="",'Tab4'!E15,'Tab4'!E16)</f>
        <v>1451.330581295</v>
      </c>
      <c r="Z84" s="164"/>
      <c r="AA84" s="164"/>
      <c r="AB84" s="164"/>
      <c r="AC84" s="164"/>
      <c r="AD84" s="164"/>
      <c r="AE84" s="164"/>
      <c r="AF84" s="164"/>
      <c r="AG84" s="164"/>
      <c r="AH84" s="164"/>
    </row>
    <row r="85" spans="1:34" x14ac:dyDescent="0.25">
      <c r="A85" s="167">
        <v>3</v>
      </c>
      <c r="B85" s="167"/>
      <c r="C85" s="167">
        <v>115.7</v>
      </c>
      <c r="D85" s="167">
        <v>91.1</v>
      </c>
      <c r="E85" s="167"/>
      <c r="F85" s="167"/>
      <c r="G85" s="167"/>
      <c r="H85" s="164"/>
      <c r="I85" s="172">
        <v>67</v>
      </c>
      <c r="J85" s="164">
        <v>3</v>
      </c>
      <c r="K85" s="164"/>
      <c r="L85" s="173">
        <v>12132</v>
      </c>
      <c r="M85" s="172">
        <v>100.8</v>
      </c>
      <c r="N85" s="172">
        <f t="shared" si="0"/>
        <v>217.84835820895523</v>
      </c>
      <c r="O85" s="164"/>
      <c r="P85" s="164"/>
      <c r="Q85" s="164"/>
      <c r="R85" s="164"/>
      <c r="S85" s="164"/>
      <c r="T85" s="164"/>
      <c r="U85" s="164"/>
      <c r="V85" s="167" t="s">
        <v>7</v>
      </c>
      <c r="W85" s="174">
        <f>IF('Tab4'!C18="",'Tab4'!C17,'Tab4'!C18)</f>
        <v>593.13974705299995</v>
      </c>
      <c r="X85" s="174">
        <f>IF('Tab4'!D18="",'Tab4'!D17,'Tab4'!D18)</f>
        <v>531.14983787400001</v>
      </c>
      <c r="Y85" s="174">
        <f>IF('Tab4'!E18="",'Tab4'!E17,'Tab4'!E18)</f>
        <v>519.04290963000005</v>
      </c>
      <c r="Z85" s="164"/>
      <c r="AA85" s="164"/>
      <c r="AB85" s="164"/>
      <c r="AC85" s="164"/>
      <c r="AD85" s="164"/>
      <c r="AE85" s="164"/>
      <c r="AF85" s="164"/>
      <c r="AG85" s="164"/>
      <c r="AH85" s="164"/>
    </row>
    <row r="86" spans="1:34" x14ac:dyDescent="0.25">
      <c r="A86" s="167">
        <v>4</v>
      </c>
      <c r="B86" s="167"/>
      <c r="C86" s="167">
        <v>114.4</v>
      </c>
      <c r="D86" s="167">
        <v>90.8</v>
      </c>
      <c r="E86" s="167"/>
      <c r="F86" s="167"/>
      <c r="G86" s="167"/>
      <c r="H86" s="164"/>
      <c r="I86" s="172">
        <v>68.5</v>
      </c>
      <c r="J86" s="164">
        <v>4</v>
      </c>
      <c r="K86" s="164"/>
      <c r="L86" s="173">
        <v>11763</v>
      </c>
      <c r="M86" s="172">
        <v>120.6</v>
      </c>
      <c r="N86" s="172">
        <f t="shared" si="0"/>
        <v>254.93255474452556</v>
      </c>
      <c r="O86" s="164"/>
      <c r="P86" s="164"/>
      <c r="Q86" s="164"/>
      <c r="R86" s="164"/>
      <c r="S86" s="164"/>
      <c r="T86" s="164"/>
      <c r="U86" s="164"/>
      <c r="V86" s="164" t="s">
        <v>8</v>
      </c>
      <c r="W86" s="174">
        <f>IF('Tab4'!C20="",'Tab4'!C19,'Tab4'!C20)</f>
        <v>562.93635801599999</v>
      </c>
      <c r="X86" s="174">
        <f>IF('Tab4'!D20="",'Tab4'!D19,'Tab4'!D20)</f>
        <v>560.28907401900005</v>
      </c>
      <c r="Y86" s="174">
        <f>IF('Tab4'!E20="",'Tab4'!E19,'Tab4'!E20)</f>
        <v>490.686782053</v>
      </c>
      <c r="Z86" s="164"/>
      <c r="AA86" s="164"/>
      <c r="AB86" s="164"/>
      <c r="AC86" s="164"/>
      <c r="AD86" s="164"/>
      <c r="AE86" s="164"/>
      <c r="AF86" s="164"/>
      <c r="AG86" s="164"/>
      <c r="AH86" s="164"/>
    </row>
    <row r="87" spans="1:34" x14ac:dyDescent="0.25">
      <c r="A87" s="167">
        <v>1</v>
      </c>
      <c r="B87" s="167">
        <v>1987</v>
      </c>
      <c r="C87" s="167">
        <v>152.19999999999999</v>
      </c>
      <c r="D87" s="167">
        <v>121.3</v>
      </c>
      <c r="E87" s="167"/>
      <c r="F87" s="167"/>
      <c r="G87" s="167"/>
      <c r="H87" s="164"/>
      <c r="I87" s="172">
        <v>70.5</v>
      </c>
      <c r="J87" s="164">
        <v>1</v>
      </c>
      <c r="K87" s="164">
        <v>1987</v>
      </c>
      <c r="L87" s="173">
        <v>17280</v>
      </c>
      <c r="M87" s="172">
        <v>135.6</v>
      </c>
      <c r="N87" s="172">
        <f t="shared" si="0"/>
        <v>278.50893617021279</v>
      </c>
      <c r="O87" s="164"/>
      <c r="P87" s="164"/>
      <c r="Q87" s="164"/>
      <c r="R87" s="164"/>
      <c r="S87" s="164"/>
      <c r="T87" s="164"/>
      <c r="U87" s="164"/>
      <c r="V87" s="167" t="s">
        <v>9</v>
      </c>
      <c r="W87" s="174">
        <f>IF('Tab4'!C20="",'Tab4'!C21,'Tab4'!C22)</f>
        <v>174.30084543000001</v>
      </c>
      <c r="X87" s="174">
        <f>IF('Tab4'!D20="",'Tab4'!D21,'Tab4'!D22)</f>
        <v>153.419094763</v>
      </c>
      <c r="Y87" s="174">
        <f>IF('Tab4'!E20="",'Tab4'!E21,'Tab4'!E22)</f>
        <v>143.17242980200001</v>
      </c>
      <c r="Z87" s="164"/>
      <c r="AA87" s="164"/>
      <c r="AB87" s="164"/>
      <c r="AC87" s="164"/>
      <c r="AD87" s="164"/>
      <c r="AE87" s="164"/>
      <c r="AF87" s="164"/>
      <c r="AG87" s="164"/>
      <c r="AH87" s="164"/>
    </row>
    <row r="88" spans="1:34" x14ac:dyDescent="0.25">
      <c r="A88" s="167">
        <v>2</v>
      </c>
      <c r="B88" s="167"/>
      <c r="C88" s="167">
        <v>109.2</v>
      </c>
      <c r="D88" s="167">
        <v>86.1</v>
      </c>
      <c r="E88" s="167"/>
      <c r="F88" s="167"/>
      <c r="G88" s="167"/>
      <c r="H88" s="164"/>
      <c r="I88" s="172">
        <v>71.599999999999994</v>
      </c>
      <c r="J88" s="164">
        <v>2</v>
      </c>
      <c r="K88" s="164"/>
      <c r="L88" s="173">
        <v>12241</v>
      </c>
      <c r="M88" s="172">
        <v>135.9</v>
      </c>
      <c r="N88" s="172">
        <f t="shared" si="0"/>
        <v>274.83687150837994</v>
      </c>
      <c r="O88" s="164"/>
      <c r="P88" s="164"/>
      <c r="Q88" s="164"/>
      <c r="R88" s="164"/>
      <c r="S88" s="164"/>
      <c r="T88" s="164"/>
      <c r="U88" s="164"/>
      <c r="V88" s="167" t="s">
        <v>10</v>
      </c>
      <c r="W88" s="174">
        <f>IF('Tab4'!C22="",'Tab4'!C29,'Tab4'!C30)</f>
        <v>576.20711148800001</v>
      </c>
      <c r="X88" s="174">
        <f>IF('Tab4'!D22="",'Tab4'!D29,'Tab4'!D30)</f>
        <v>601.816010076</v>
      </c>
      <c r="Y88" s="174">
        <f>IF('Tab4'!E22="",'Tab4'!E29,'Tab4'!E30)</f>
        <v>582.64189188099999</v>
      </c>
      <c r="Z88" s="164"/>
      <c r="AA88" s="164"/>
      <c r="AB88" s="164"/>
      <c r="AC88" s="164"/>
      <c r="AD88" s="164"/>
      <c r="AE88" s="164"/>
      <c r="AF88" s="164"/>
      <c r="AG88" s="164"/>
      <c r="AH88" s="164"/>
    </row>
    <row r="89" spans="1:34" x14ac:dyDescent="0.25">
      <c r="A89" s="167">
        <v>3</v>
      </c>
      <c r="B89" s="167"/>
      <c r="C89" s="167">
        <v>110.1</v>
      </c>
      <c r="D89" s="167">
        <v>87.3</v>
      </c>
      <c r="E89" s="167"/>
      <c r="F89" s="167"/>
      <c r="G89" s="167"/>
      <c r="H89" s="164"/>
      <c r="I89" s="172">
        <v>72.3</v>
      </c>
      <c r="J89" s="164">
        <v>3</v>
      </c>
      <c r="K89" s="164"/>
      <c r="L89" s="173">
        <v>11506</v>
      </c>
      <c r="M89" s="172">
        <v>112.3</v>
      </c>
      <c r="N89" s="172">
        <f t="shared" si="0"/>
        <v>224.9106500691563</v>
      </c>
      <c r="O89" s="164"/>
      <c r="P89" s="164"/>
      <c r="Q89" s="164"/>
      <c r="R89" s="164"/>
      <c r="S89" s="164"/>
      <c r="T89" s="164"/>
      <c r="U89" s="164"/>
      <c r="V89" s="167" t="s">
        <v>11</v>
      </c>
      <c r="W89" s="174">
        <f>IF('Tab4'!C30="",'Tab4'!C31,'Tab4'!C32)</f>
        <v>105.770330946</v>
      </c>
      <c r="X89" s="174">
        <f>IF('Tab4'!D30="",'Tab4'!D31,'Tab4'!D32)</f>
        <v>61.955985124999998</v>
      </c>
      <c r="Y89" s="174">
        <f>IF('Tab4'!E30="",'Tab4'!E31,'Tab4'!E32)</f>
        <v>55.113869166999997</v>
      </c>
      <c r="Z89" s="164"/>
      <c r="AA89" s="164"/>
      <c r="AB89" s="164"/>
      <c r="AC89" s="164"/>
      <c r="AD89" s="164"/>
      <c r="AE89" s="164"/>
      <c r="AF89" s="164"/>
      <c r="AG89" s="164"/>
      <c r="AH89" s="164"/>
    </row>
    <row r="90" spans="1:34" x14ac:dyDescent="0.25">
      <c r="A90" s="167">
        <v>4</v>
      </c>
      <c r="B90" s="167"/>
      <c r="C90" s="167">
        <v>112</v>
      </c>
      <c r="D90" s="167">
        <v>89.8</v>
      </c>
      <c r="E90" s="167"/>
      <c r="F90" s="167"/>
      <c r="G90" s="167"/>
      <c r="H90" s="164"/>
      <c r="I90" s="172">
        <v>73.599999999999994</v>
      </c>
      <c r="J90" s="164">
        <v>4</v>
      </c>
      <c r="K90" s="164"/>
      <c r="L90" s="173">
        <v>12860</v>
      </c>
      <c r="M90" s="172">
        <v>134.5</v>
      </c>
      <c r="N90" s="172">
        <f t="shared" si="0"/>
        <v>264.61413043478262</v>
      </c>
      <c r="O90" s="164"/>
      <c r="P90" s="164"/>
      <c r="Q90" s="164"/>
      <c r="R90" s="164"/>
      <c r="S90" s="164"/>
      <c r="T90" s="164"/>
      <c r="U90" s="164"/>
      <c r="V90" s="167" t="s">
        <v>12</v>
      </c>
      <c r="W90" s="174">
        <f>IF('Tab4'!C32="",'Tab4'!C33,'Tab4'!C34)</f>
        <v>595.91938321700002</v>
      </c>
      <c r="X90" s="174">
        <f>IF('Tab4'!D32="",'Tab4'!D33,'Tab4'!D34)</f>
        <v>348.15230697099997</v>
      </c>
      <c r="Y90" s="174">
        <f>IF('Tab4'!E32="",'Tab4'!E33,'Tab4'!E34)</f>
        <v>234.47679721399999</v>
      </c>
      <c r="Z90" s="164"/>
      <c r="AA90" s="164"/>
      <c r="AB90" s="164"/>
      <c r="AC90" s="164"/>
      <c r="AD90" s="164"/>
      <c r="AE90" s="164"/>
      <c r="AF90" s="164"/>
      <c r="AG90" s="164"/>
      <c r="AH90" s="164"/>
    </row>
    <row r="91" spans="1:34" x14ac:dyDescent="0.25">
      <c r="A91" s="167">
        <v>1</v>
      </c>
      <c r="B91" s="167">
        <v>1988</v>
      </c>
      <c r="C91" s="167">
        <v>134.1</v>
      </c>
      <c r="D91" s="167">
        <v>107.5</v>
      </c>
      <c r="E91" s="167"/>
      <c r="F91" s="167"/>
      <c r="G91" s="167"/>
      <c r="H91" s="164"/>
      <c r="I91" s="172">
        <v>75.2</v>
      </c>
      <c r="J91" s="164">
        <v>1</v>
      </c>
      <c r="K91" s="164">
        <v>1988</v>
      </c>
      <c r="L91" s="173">
        <v>10180</v>
      </c>
      <c r="M91" s="172">
        <v>130.80000000000001</v>
      </c>
      <c r="N91" s="172">
        <f t="shared" si="0"/>
        <v>251.85957446808516</v>
      </c>
      <c r="O91" s="164"/>
      <c r="P91" s="164"/>
      <c r="Q91" s="164"/>
      <c r="R91" s="164"/>
      <c r="S91" s="164"/>
      <c r="T91" s="164"/>
      <c r="U91" s="164"/>
      <c r="V91" s="167" t="s">
        <v>13</v>
      </c>
      <c r="W91" s="174">
        <f>IF('Tab4'!C34="",'Tab4'!C35,'Tab4'!C36)</f>
        <v>56.686241963999997</v>
      </c>
      <c r="X91" s="174">
        <f>IF('Tab4'!D34="",'Tab4'!D35,'Tab4'!D36)</f>
        <v>42.667496825000001</v>
      </c>
      <c r="Y91" s="174">
        <f>IF('Tab4'!E34="",'Tab4'!E35,'Tab4'!E36)</f>
        <v>21.170413621000002</v>
      </c>
      <c r="Z91" s="164"/>
      <c r="AA91" s="164"/>
      <c r="AB91" s="164"/>
      <c r="AC91" s="164"/>
      <c r="AD91" s="164"/>
      <c r="AE91" s="164"/>
      <c r="AF91" s="164"/>
      <c r="AG91" s="164"/>
      <c r="AH91" s="164"/>
    </row>
    <row r="92" spans="1:34" x14ac:dyDescent="0.25">
      <c r="A92" s="167">
        <v>2</v>
      </c>
      <c r="B92" s="167"/>
      <c r="C92" s="167">
        <v>113.7</v>
      </c>
      <c r="D92" s="167">
        <v>90</v>
      </c>
      <c r="E92" s="167"/>
      <c r="F92" s="167"/>
      <c r="G92" s="167"/>
      <c r="H92" s="164"/>
      <c r="I92" s="172">
        <v>76.7</v>
      </c>
      <c r="J92" s="164">
        <v>2</v>
      </c>
      <c r="K92" s="164"/>
      <c r="L92" s="173">
        <v>11081</v>
      </c>
      <c r="M92" s="172">
        <v>95.1</v>
      </c>
      <c r="N92" s="172">
        <f t="shared" si="0"/>
        <v>179.5368970013038</v>
      </c>
      <c r="O92" s="164"/>
      <c r="P92" s="164"/>
      <c r="Q92" s="164"/>
      <c r="R92" s="164"/>
      <c r="S92" s="164"/>
      <c r="T92" s="164"/>
      <c r="U92" s="164"/>
      <c r="V92" s="167" t="s">
        <v>14</v>
      </c>
      <c r="W92" s="174">
        <f>IF('Tab4'!C38="",'Tab4'!C37,'Tab4'!C38)</f>
        <v>221.93711625400002</v>
      </c>
      <c r="X92" s="174">
        <f>IF('Tab4'!D38="",'Tab4'!D37,'Tab4'!D38)</f>
        <v>175.865524873</v>
      </c>
      <c r="Y92" s="174">
        <f>IF('Tab4'!E38="",'Tab4'!E37,'Tab4'!E38)</f>
        <v>172.92883466200001</v>
      </c>
      <c r="Z92" s="164"/>
      <c r="AA92" s="164"/>
      <c r="AB92" s="164"/>
      <c r="AC92" s="164"/>
      <c r="AD92" s="164"/>
      <c r="AE92" s="164"/>
      <c r="AF92" s="164"/>
      <c r="AG92" s="164"/>
      <c r="AH92" s="164"/>
    </row>
    <row r="93" spans="1:34" x14ac:dyDescent="0.25">
      <c r="A93" s="167">
        <v>3</v>
      </c>
      <c r="B93" s="167"/>
      <c r="C93" s="167">
        <v>116.3</v>
      </c>
      <c r="D93" s="167">
        <v>93.1</v>
      </c>
      <c r="E93" s="167"/>
      <c r="F93" s="167"/>
      <c r="G93" s="167"/>
      <c r="H93" s="164"/>
      <c r="I93" s="172">
        <v>77</v>
      </c>
      <c r="J93" s="164">
        <v>3</v>
      </c>
      <c r="K93" s="164"/>
      <c r="L93" s="173">
        <v>15987</v>
      </c>
      <c r="M93" s="172">
        <v>148.69999999999999</v>
      </c>
      <c r="N93" s="172">
        <f t="shared" si="0"/>
        <v>279.63324675324674</v>
      </c>
      <c r="O93" s="164"/>
      <c r="P93" s="164"/>
      <c r="Q93" s="164"/>
      <c r="R93" s="164"/>
      <c r="S93" s="164"/>
      <c r="T93" s="164"/>
      <c r="U93" s="164"/>
      <c r="V93" s="167" t="s">
        <v>85</v>
      </c>
      <c r="W93" s="175">
        <f>SUM(W83:W92)</f>
        <v>6055.9599306420005</v>
      </c>
      <c r="X93" s="175">
        <f>SUM(X83:X92)</f>
        <v>5859.2558573830001</v>
      </c>
      <c r="Y93" s="175">
        <f>SUM(Y83:Y92)</f>
        <v>5570.2186696599993</v>
      </c>
      <c r="Z93" s="164"/>
      <c r="AA93" s="164"/>
      <c r="AB93" s="164"/>
      <c r="AC93" s="164"/>
      <c r="AD93" s="164"/>
      <c r="AE93" s="164"/>
      <c r="AF93" s="164"/>
      <c r="AG93" s="164"/>
      <c r="AH93" s="164"/>
    </row>
    <row r="94" spans="1:34" x14ac:dyDescent="0.25">
      <c r="A94" s="167">
        <v>4</v>
      </c>
      <c r="B94" s="167"/>
      <c r="C94" s="167">
        <v>115.2</v>
      </c>
      <c r="D94" s="167">
        <v>93.4</v>
      </c>
      <c r="E94" s="167"/>
      <c r="F94" s="167"/>
      <c r="G94" s="167"/>
      <c r="H94" s="164"/>
      <c r="I94" s="172">
        <v>78.099999999999994</v>
      </c>
      <c r="J94" s="164">
        <v>4</v>
      </c>
      <c r="K94" s="164"/>
      <c r="L94" s="173">
        <v>12493</v>
      </c>
      <c r="M94" s="172">
        <v>199.8</v>
      </c>
      <c r="N94" s="172">
        <f t="shared" si="0"/>
        <v>370.43585147247131</v>
      </c>
      <c r="O94" s="164"/>
      <c r="P94" s="164"/>
      <c r="Q94" s="164"/>
      <c r="R94" s="164"/>
      <c r="S94" s="164"/>
      <c r="T94" s="164"/>
      <c r="U94" s="164"/>
      <c r="V94" s="167"/>
      <c r="W94" s="167"/>
      <c r="X94" s="167"/>
      <c r="Y94" s="167"/>
      <c r="Z94" s="164"/>
      <c r="AA94" s="164"/>
      <c r="AB94" s="164"/>
      <c r="AC94" s="164"/>
      <c r="AD94" s="164"/>
      <c r="AE94" s="164"/>
      <c r="AF94" s="164"/>
      <c r="AG94" s="164"/>
      <c r="AH94" s="164"/>
    </row>
    <row r="95" spans="1:34" x14ac:dyDescent="0.25">
      <c r="A95" s="167">
        <v>1</v>
      </c>
      <c r="B95" s="167">
        <v>1989</v>
      </c>
      <c r="C95" s="167">
        <v>106.6</v>
      </c>
      <c r="D95" s="167">
        <v>86.4</v>
      </c>
      <c r="E95" s="167"/>
      <c r="F95" s="167"/>
      <c r="G95" s="167"/>
      <c r="H95" s="164"/>
      <c r="I95" s="172">
        <v>78.900000000000006</v>
      </c>
      <c r="J95" s="164">
        <v>1</v>
      </c>
      <c r="K95" s="164">
        <v>1989</v>
      </c>
      <c r="L95" s="173">
        <v>10988</v>
      </c>
      <c r="M95" s="172">
        <v>142.6</v>
      </c>
      <c r="N95" s="172">
        <f t="shared" si="0"/>
        <v>261.70443599493029</v>
      </c>
      <c r="O95" s="164"/>
      <c r="P95" s="164"/>
      <c r="Q95" s="164"/>
      <c r="R95" s="164"/>
      <c r="S95" s="164"/>
      <c r="T95" s="164"/>
      <c r="U95" s="164"/>
      <c r="V95" s="167" t="s">
        <v>171</v>
      </c>
      <c r="W95" s="176">
        <f>+W93+X72</f>
        <v>9650.037451184</v>
      </c>
      <c r="X95" s="176">
        <f>+X93+Y72</f>
        <v>9529.5085769140005</v>
      </c>
      <c r="Y95" s="176">
        <f>+Y93+Z72</f>
        <v>9731.0599014769996</v>
      </c>
      <c r="Z95" s="164"/>
      <c r="AA95" s="164"/>
      <c r="AB95" s="164"/>
      <c r="AC95" s="164"/>
      <c r="AD95" s="164"/>
      <c r="AE95" s="164"/>
      <c r="AF95" s="164"/>
      <c r="AG95" s="164"/>
      <c r="AH95" s="164"/>
    </row>
    <row r="96" spans="1:34" x14ac:dyDescent="0.25">
      <c r="A96" s="167">
        <v>2</v>
      </c>
      <c r="B96" s="167"/>
      <c r="C96" s="167">
        <v>98</v>
      </c>
      <c r="D96" s="167">
        <v>79.599999999999994</v>
      </c>
      <c r="E96" s="167"/>
      <c r="F96" s="167"/>
      <c r="G96" s="167"/>
      <c r="H96" s="164"/>
      <c r="I96" s="172">
        <v>80.3</v>
      </c>
      <c r="J96" s="164">
        <v>2</v>
      </c>
      <c r="K96" s="164"/>
      <c r="L96" s="173">
        <v>10292</v>
      </c>
      <c r="M96" s="172">
        <v>117.3</v>
      </c>
      <c r="N96" s="172">
        <f t="shared" si="0"/>
        <v>211.51980074719805</v>
      </c>
      <c r="O96" s="164"/>
      <c r="P96" s="164"/>
      <c r="Q96" s="164"/>
      <c r="R96" s="164"/>
      <c r="S96" s="164"/>
      <c r="T96" s="164"/>
      <c r="U96" s="164"/>
      <c r="V96" s="164"/>
      <c r="W96" s="164"/>
      <c r="X96" s="164"/>
      <c r="Y96" s="164"/>
      <c r="Z96" s="164"/>
      <c r="AA96" s="164"/>
      <c r="AB96" s="164"/>
      <c r="AC96" s="164"/>
      <c r="AD96" s="164"/>
      <c r="AE96" s="164"/>
      <c r="AF96" s="164"/>
      <c r="AG96" s="164"/>
      <c r="AH96" s="164"/>
    </row>
    <row r="97" spans="1:34" x14ac:dyDescent="0.25">
      <c r="A97" s="167">
        <v>3</v>
      </c>
      <c r="B97" s="167"/>
      <c r="C97" s="167">
        <v>96.9</v>
      </c>
      <c r="D97" s="167">
        <v>79</v>
      </c>
      <c r="E97" s="167"/>
      <c r="F97" s="167"/>
      <c r="G97" s="167"/>
      <c r="H97" s="164"/>
      <c r="I97" s="172">
        <v>80.599999999999994</v>
      </c>
      <c r="J97" s="164">
        <v>3</v>
      </c>
      <c r="K97" s="164"/>
      <c r="L97" s="173">
        <v>11352</v>
      </c>
      <c r="M97" s="172">
        <v>103.6</v>
      </c>
      <c r="N97" s="172">
        <f t="shared" si="0"/>
        <v>186.12009925558314</v>
      </c>
      <c r="O97" s="164"/>
      <c r="P97" s="164"/>
      <c r="Q97" s="164"/>
      <c r="R97" s="164"/>
      <c r="S97" s="164"/>
      <c r="T97" s="164"/>
      <c r="U97" s="164"/>
      <c r="V97" s="164"/>
      <c r="W97" s="164"/>
      <c r="X97" s="164"/>
      <c r="Y97" s="167"/>
      <c r="Z97" s="164"/>
      <c r="AA97" s="164"/>
      <c r="AB97" s="164"/>
      <c r="AC97" s="164"/>
      <c r="AD97" s="164"/>
      <c r="AE97" s="164"/>
      <c r="AF97" s="164"/>
      <c r="AG97" s="164"/>
      <c r="AH97" s="164"/>
    </row>
    <row r="98" spans="1:34" x14ac:dyDescent="0.25">
      <c r="A98" s="167">
        <v>4</v>
      </c>
      <c r="B98" s="167"/>
      <c r="C98" s="167">
        <v>93.4</v>
      </c>
      <c r="D98" s="167">
        <v>76.8</v>
      </c>
      <c r="E98" s="167"/>
      <c r="F98" s="167"/>
      <c r="G98" s="167"/>
      <c r="H98" s="164"/>
      <c r="I98" s="172">
        <v>81.400000000000006</v>
      </c>
      <c r="J98" s="164">
        <v>4</v>
      </c>
      <c r="K98" s="164"/>
      <c r="L98" s="173">
        <v>11958</v>
      </c>
      <c r="M98" s="172">
        <v>132</v>
      </c>
      <c r="N98" s="172">
        <f t="shared" si="0"/>
        <v>234.81081081081081</v>
      </c>
      <c r="O98" s="164"/>
      <c r="P98" s="164"/>
      <c r="Q98" s="164"/>
      <c r="R98" s="164"/>
      <c r="S98" s="164"/>
      <c r="T98" s="164"/>
      <c r="U98" s="164"/>
      <c r="V98" s="166" t="s">
        <v>186</v>
      </c>
      <c r="W98" s="167"/>
      <c r="X98" s="167"/>
      <c r="Y98" s="167"/>
      <c r="Z98" s="164"/>
      <c r="AA98" s="164"/>
      <c r="AB98" s="164"/>
      <c r="AC98" s="164"/>
      <c r="AD98" s="164"/>
      <c r="AE98" s="164"/>
      <c r="AF98" s="164"/>
      <c r="AG98" s="164"/>
      <c r="AH98" s="164"/>
    </row>
    <row r="99" spans="1:34" x14ac:dyDescent="0.25">
      <c r="A99" s="167">
        <v>1</v>
      </c>
      <c r="B99" s="167">
        <v>1990</v>
      </c>
      <c r="C99" s="167">
        <v>99.4</v>
      </c>
      <c r="D99" s="167">
        <v>81.3</v>
      </c>
      <c r="E99" s="167"/>
      <c r="F99" s="167"/>
      <c r="G99" s="167"/>
      <c r="H99" s="164"/>
      <c r="I99" s="172">
        <v>82.3</v>
      </c>
      <c r="J99" s="164">
        <v>1</v>
      </c>
      <c r="K99" s="164">
        <v>1990</v>
      </c>
      <c r="L99" s="173">
        <v>13741</v>
      </c>
      <c r="M99" s="172">
        <v>142.9</v>
      </c>
      <c r="N99" s="172">
        <f t="shared" si="0"/>
        <v>251.42065613608753</v>
      </c>
      <c r="O99" s="164"/>
      <c r="P99" s="164"/>
      <c r="Q99" s="164"/>
      <c r="R99" s="164"/>
      <c r="S99" s="164"/>
      <c r="T99" s="164"/>
      <c r="U99" s="164"/>
      <c r="V99" s="167"/>
      <c r="W99" s="164"/>
      <c r="X99" s="167"/>
      <c r="Y99" s="167"/>
      <c r="Z99" s="164"/>
      <c r="AA99" s="164"/>
      <c r="AB99" s="164"/>
      <c r="AC99" s="164"/>
      <c r="AD99" s="164"/>
      <c r="AE99" s="164"/>
      <c r="AF99" s="164"/>
      <c r="AG99" s="164"/>
      <c r="AH99" s="164"/>
    </row>
    <row r="100" spans="1:34" x14ac:dyDescent="0.25">
      <c r="A100" s="167">
        <v>2</v>
      </c>
      <c r="B100" s="167"/>
      <c r="C100" s="167">
        <v>88.6</v>
      </c>
      <c r="D100" s="167">
        <v>73.099999999999994</v>
      </c>
      <c r="E100" s="167"/>
      <c r="F100" s="167"/>
      <c r="G100" s="167"/>
      <c r="H100" s="164"/>
      <c r="I100" s="172">
        <v>83.4</v>
      </c>
      <c r="J100" s="164">
        <v>2</v>
      </c>
      <c r="K100" s="164"/>
      <c r="L100" s="173">
        <v>10045</v>
      </c>
      <c r="M100" s="172">
        <v>116.5</v>
      </c>
      <c r="N100" s="172">
        <f t="shared" si="0"/>
        <v>202.2685851318945</v>
      </c>
      <c r="O100" s="164"/>
      <c r="P100" s="164"/>
      <c r="Q100" s="164"/>
      <c r="R100" s="164"/>
      <c r="S100" s="164"/>
      <c r="T100" s="164"/>
      <c r="U100" s="164"/>
      <c r="V100" s="167"/>
      <c r="W100" s="171" t="str">
        <f>+W82</f>
        <v>2015</v>
      </c>
      <c r="X100" s="171" t="str">
        <f>+X82</f>
        <v>2016</v>
      </c>
      <c r="Y100" s="171" t="str">
        <f>+Y82</f>
        <v>2017</v>
      </c>
      <c r="Z100" s="164"/>
      <c r="AA100" s="164"/>
      <c r="AB100" s="164"/>
      <c r="AC100" s="164"/>
      <c r="AD100" s="164"/>
      <c r="AE100" s="164"/>
      <c r="AF100" s="164"/>
      <c r="AG100" s="164"/>
      <c r="AH100" s="164"/>
    </row>
    <row r="101" spans="1:34" x14ac:dyDescent="0.25">
      <c r="A101" s="167">
        <v>3</v>
      </c>
      <c r="B101" s="167"/>
      <c r="C101" s="167">
        <v>88.2</v>
      </c>
      <c r="D101" s="167">
        <v>72.5</v>
      </c>
      <c r="E101" s="167"/>
      <c r="F101" s="167"/>
      <c r="G101" s="167"/>
      <c r="H101" s="164"/>
      <c r="I101" s="172">
        <v>83.7</v>
      </c>
      <c r="J101" s="164">
        <v>3</v>
      </c>
      <c r="K101" s="164"/>
      <c r="L101" s="173">
        <v>10870</v>
      </c>
      <c r="M101" s="172">
        <v>101.4</v>
      </c>
      <c r="N101" s="172">
        <f t="shared" si="0"/>
        <v>175.42078853046598</v>
      </c>
      <c r="O101" s="164"/>
      <c r="P101" s="164"/>
      <c r="Q101" s="164"/>
      <c r="R101" s="164"/>
      <c r="S101" s="164"/>
      <c r="T101" s="164"/>
      <c r="U101" s="164"/>
      <c r="V101" s="167" t="s">
        <v>18</v>
      </c>
      <c r="W101" s="177">
        <f>IF('Tab7'!C10="",+'Tab7'!C9+'Tab11'!C9,+'Tab7'!C10+'Tab11'!C10)</f>
        <v>9848</v>
      </c>
      <c r="X101" s="177">
        <f>IF('Tab7'!D10="",+'Tab7'!D9+'Tab11'!D9,+'Tab7'!D10+'Tab11'!D10)</f>
        <v>6682.5362000000005</v>
      </c>
      <c r="Y101" s="177">
        <f>IF('Tab7'!E10="",+'Tab7'!E9+'Tab11'!E9,+'Tab7'!E10+'Tab11'!E10)</f>
        <v>7124.2571060979999</v>
      </c>
      <c r="Z101" s="164"/>
      <c r="AA101" s="164"/>
      <c r="AB101" s="164"/>
      <c r="AC101" s="164"/>
      <c r="AD101" s="164"/>
      <c r="AE101" s="164"/>
      <c r="AF101" s="164"/>
      <c r="AG101" s="164"/>
      <c r="AH101" s="164"/>
    </row>
    <row r="102" spans="1:34" x14ac:dyDescent="0.25">
      <c r="A102" s="167">
        <v>4</v>
      </c>
      <c r="B102" s="167"/>
      <c r="C102" s="167">
        <v>84.8</v>
      </c>
      <c r="D102" s="167">
        <v>70.2</v>
      </c>
      <c r="E102" s="167"/>
      <c r="F102" s="167"/>
      <c r="G102" s="167"/>
      <c r="H102" s="164"/>
      <c r="I102" s="172">
        <v>85.1</v>
      </c>
      <c r="J102" s="164">
        <v>4</v>
      </c>
      <c r="K102" s="164"/>
      <c r="L102" s="173">
        <v>11076</v>
      </c>
      <c r="M102" s="172">
        <v>120</v>
      </c>
      <c r="N102" s="172">
        <f t="shared" si="0"/>
        <v>204.18331374853116</v>
      </c>
      <c r="O102" s="164"/>
      <c r="P102" s="164"/>
      <c r="Q102" s="164"/>
      <c r="R102" s="164"/>
      <c r="S102" s="164"/>
      <c r="T102" s="164"/>
      <c r="U102" s="164"/>
      <c r="V102" s="167" t="s">
        <v>86</v>
      </c>
      <c r="W102" s="177">
        <f>IF('Tab7'!C12="",+'Tab7'!C11+'Tab11'!C11,+'Tab7'!C12+'Tab11'!C12)</f>
        <v>19630</v>
      </c>
      <c r="X102" s="177">
        <f>IF('Tab7'!D12="",+'Tab7'!D11+'Tab11'!D11,+'Tab7'!D12+'Tab11'!D12)</f>
        <v>20668.165818181998</v>
      </c>
      <c r="Y102" s="177">
        <f>IF('Tab7'!E12="",+'Tab7'!E11+'Tab11'!E11,+'Tab7'!E12+'Tab11'!E12)</f>
        <v>20188.970584052</v>
      </c>
      <c r="Z102" s="164"/>
      <c r="AA102" s="164"/>
      <c r="AB102" s="164"/>
      <c r="AC102" s="164"/>
      <c r="AD102" s="164"/>
      <c r="AE102" s="164"/>
      <c r="AF102" s="164"/>
      <c r="AG102" s="164"/>
      <c r="AH102" s="164"/>
    </row>
    <row r="103" spans="1:34" x14ac:dyDescent="0.25">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220.33309941520471</v>
      </c>
      <c r="O103" s="173">
        <v>6727</v>
      </c>
      <c r="P103" s="172">
        <v>376.9</v>
      </c>
      <c r="Q103" s="172">
        <f>P103/I103*$I$69</f>
        <v>638.30549707602336</v>
      </c>
      <c r="R103" s="173">
        <v>9077</v>
      </c>
      <c r="S103" s="172">
        <v>139.9</v>
      </c>
      <c r="T103" s="172">
        <f>S103/I103*$I$69</f>
        <v>236.93005847953219</v>
      </c>
      <c r="U103" s="164"/>
      <c r="V103" s="167" t="s">
        <v>63</v>
      </c>
      <c r="W103" s="177">
        <f>IF('Tab7'!C14="",+'Tab7'!C13+'Tab11'!C13,+'Tab7'!C14+'Tab11'!C14)</f>
        <v>7135</v>
      </c>
      <c r="X103" s="177">
        <f>IF('Tab7'!D14="",+'Tab7'!D13+'Tab11'!D13,+'Tab7'!D14+'Tab11'!D14)</f>
        <v>6340.7358571430004</v>
      </c>
      <c r="Y103" s="177">
        <f>IF('Tab7'!E14="",+'Tab7'!E13+'Tab11'!E13,+'Tab7'!E14+'Tab11'!E14)</f>
        <v>6121.3819215860003</v>
      </c>
      <c r="Z103" s="164"/>
      <c r="AA103" s="164"/>
      <c r="AB103" s="164"/>
      <c r="AC103" s="164"/>
      <c r="AD103" s="164"/>
      <c r="AE103" s="164"/>
      <c r="AF103" s="164"/>
      <c r="AG103" s="164"/>
      <c r="AH103" s="164"/>
    </row>
    <row r="104" spans="1:34" x14ac:dyDescent="0.25">
      <c r="A104" s="167">
        <v>2</v>
      </c>
      <c r="B104" s="167"/>
      <c r="C104" s="167">
        <v>93.9</v>
      </c>
      <c r="D104" s="167">
        <v>78</v>
      </c>
      <c r="E104" s="167"/>
      <c r="F104" s="167"/>
      <c r="G104" s="167"/>
      <c r="H104" s="164"/>
      <c r="I104" s="172">
        <v>86.6</v>
      </c>
      <c r="J104" s="164">
        <v>2</v>
      </c>
      <c r="K104" s="164"/>
      <c r="L104" s="173">
        <v>10188</v>
      </c>
      <c r="M104" s="172">
        <v>126.69999999999993</v>
      </c>
      <c r="N104" s="172">
        <f t="shared" si="1"/>
        <v>211.84942263279439</v>
      </c>
      <c r="O104" s="173">
        <v>5864</v>
      </c>
      <c r="P104" s="172">
        <v>369.29999999999995</v>
      </c>
      <c r="Q104" s="172">
        <f t="shared" ref="Q104:Q167" si="2">P104/I104*$I$69</f>
        <v>617.4900692840647</v>
      </c>
      <c r="R104" s="173">
        <v>12525</v>
      </c>
      <c r="S104" s="172">
        <v>176.29999999999998</v>
      </c>
      <c r="T104" s="172">
        <f t="shared" ref="T104:T167" si="3">S104/I104*$I$69</f>
        <v>294.78337182448041</v>
      </c>
      <c r="U104" s="164"/>
      <c r="V104" s="167" t="s">
        <v>14</v>
      </c>
      <c r="W104" s="178">
        <f>+W106-SUM(W101:W103)</f>
        <v>48068</v>
      </c>
      <c r="X104" s="178">
        <f>+X106-SUM(X101:X103)</f>
        <v>49716.318042856998</v>
      </c>
      <c r="Y104" s="178">
        <f>+Y106-SUM(Y101:Y103)</f>
        <v>54035.703105712004</v>
      </c>
      <c r="Z104" s="164"/>
      <c r="AA104" s="164"/>
      <c r="AB104" s="164"/>
      <c r="AC104" s="164"/>
      <c r="AD104" s="164"/>
      <c r="AE104" s="164"/>
      <c r="AF104" s="164"/>
      <c r="AG104" s="164"/>
      <c r="AH104" s="164"/>
    </row>
    <row r="105" spans="1:34" x14ac:dyDescent="0.25">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221.71454965357972</v>
      </c>
      <c r="O105" s="173">
        <v>7951</v>
      </c>
      <c r="P105" s="172">
        <v>430.9</v>
      </c>
      <c r="Q105" s="172">
        <f t="shared" si="2"/>
        <v>720.4886836027714</v>
      </c>
      <c r="R105" s="173">
        <v>14126</v>
      </c>
      <c r="S105" s="172">
        <v>204.90000000000003</v>
      </c>
      <c r="T105" s="172">
        <f t="shared" si="3"/>
        <v>342.60415704387998</v>
      </c>
      <c r="U105" s="164"/>
      <c r="V105" s="167"/>
      <c r="W105" s="167"/>
      <c r="X105" s="167"/>
      <c r="Y105" s="167"/>
      <c r="Z105" s="164"/>
      <c r="AA105" s="164"/>
      <c r="AB105" s="164"/>
      <c r="AC105" s="164"/>
      <c r="AD105" s="164"/>
      <c r="AE105" s="164"/>
      <c r="AF105" s="164"/>
      <c r="AG105" s="164"/>
      <c r="AH105" s="164"/>
    </row>
    <row r="106" spans="1:34" x14ac:dyDescent="0.25">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229.22520045819024</v>
      </c>
      <c r="O106" s="173">
        <v>13048</v>
      </c>
      <c r="P106" s="172">
        <v>427.00000000000023</v>
      </c>
      <c r="Q106" s="172">
        <f t="shared" si="2"/>
        <v>708.24284077892378</v>
      </c>
      <c r="R106" s="173">
        <v>13048</v>
      </c>
      <c r="S106" s="172">
        <v>185</v>
      </c>
      <c r="T106" s="172">
        <f t="shared" si="3"/>
        <v>306.8499427262314</v>
      </c>
      <c r="U106" s="164"/>
      <c r="V106" s="167" t="s">
        <v>87</v>
      </c>
      <c r="W106" s="177">
        <f>IF('Tab7'!C8="",+'Tab7'!C7+'Tab11'!C7,+'Tab7'!C8+'Tab11'!C8)</f>
        <v>84681</v>
      </c>
      <c r="X106" s="177">
        <f>IF('Tab7'!D8="",+'Tab7'!D7+'Tab11'!D7,+'Tab7'!D8+'Tab11'!D8)</f>
        <v>83407.755918181996</v>
      </c>
      <c r="Y106" s="177">
        <f>IF('Tab7'!E8="",+'Tab7'!E7+'Tab11'!E7,+'Tab7'!E8+'Tab11'!E8)</f>
        <v>87470.312717448003</v>
      </c>
      <c r="Z106" s="164"/>
      <c r="AA106" s="164"/>
      <c r="AB106" s="164"/>
      <c r="AC106" s="164"/>
      <c r="AD106" s="164"/>
      <c r="AE106" s="164"/>
      <c r="AF106" s="164"/>
      <c r="AG106" s="164"/>
      <c r="AH106" s="164"/>
    </row>
    <row r="107" spans="1:34" x14ac:dyDescent="0.25">
      <c r="A107" s="167">
        <v>1</v>
      </c>
      <c r="B107" s="167">
        <v>1992</v>
      </c>
      <c r="C107" s="167">
        <v>102</v>
      </c>
      <c r="D107" s="167">
        <v>87.1</v>
      </c>
      <c r="E107" s="167"/>
      <c r="F107" s="167"/>
      <c r="G107" s="167"/>
      <c r="H107" s="164"/>
      <c r="I107" s="172">
        <v>87.5</v>
      </c>
      <c r="J107" s="164">
        <v>1</v>
      </c>
      <c r="K107" s="164">
        <v>1992</v>
      </c>
      <c r="L107" s="173">
        <v>10520</v>
      </c>
      <c r="M107" s="172">
        <v>129.4</v>
      </c>
      <c r="N107" s="172">
        <f>M107/I107*$I$69</f>
        <v>214.13851428571431</v>
      </c>
      <c r="O107" s="173">
        <v>6509</v>
      </c>
      <c r="P107" s="172">
        <v>409.5</v>
      </c>
      <c r="Q107" s="172">
        <f t="shared" si="2"/>
        <v>677.66399999999999</v>
      </c>
      <c r="R107" s="173">
        <v>11030</v>
      </c>
      <c r="S107" s="172">
        <v>180.5</v>
      </c>
      <c r="T107" s="172">
        <f t="shared" si="3"/>
        <v>298.70171428571427</v>
      </c>
      <c r="U107" s="164"/>
      <c r="V107" s="164"/>
      <c r="W107" s="164"/>
      <c r="X107" s="164"/>
      <c r="Y107" s="164"/>
      <c r="Z107" s="164"/>
      <c r="AA107" s="164"/>
      <c r="AB107" s="164"/>
      <c r="AC107" s="164"/>
      <c r="AD107" s="164"/>
      <c r="AE107" s="164"/>
      <c r="AF107" s="164"/>
      <c r="AG107" s="164"/>
      <c r="AH107" s="164"/>
    </row>
    <row r="108" spans="1:34" x14ac:dyDescent="0.25">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184.51376975169305</v>
      </c>
      <c r="O108" s="173">
        <v>5632</v>
      </c>
      <c r="P108" s="172">
        <v>412</v>
      </c>
      <c r="Q108" s="172">
        <f t="shared" si="2"/>
        <v>673.33634311512424</v>
      </c>
      <c r="R108" s="173">
        <v>13252</v>
      </c>
      <c r="S108" s="172">
        <v>167</v>
      </c>
      <c r="T108" s="172">
        <f t="shared" si="3"/>
        <v>272.93002257336349</v>
      </c>
      <c r="U108" s="164"/>
      <c r="V108" s="164"/>
      <c r="W108" s="164"/>
      <c r="X108" s="164"/>
      <c r="Y108" s="164"/>
      <c r="Z108" s="164"/>
      <c r="AA108" s="164"/>
      <c r="AB108" s="164"/>
      <c r="AC108" s="164"/>
      <c r="AD108" s="164"/>
      <c r="AE108" s="164"/>
      <c r="AF108" s="164"/>
      <c r="AG108" s="164"/>
      <c r="AH108" s="164"/>
    </row>
    <row r="109" spans="1:34" x14ac:dyDescent="0.25">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213.2004509582863</v>
      </c>
      <c r="O109" s="173">
        <v>8642</v>
      </c>
      <c r="P109" s="172">
        <v>440.40000000000009</v>
      </c>
      <c r="Q109" s="172">
        <f t="shared" si="2"/>
        <v>718.93934611048496</v>
      </c>
      <c r="R109" s="173">
        <v>15450</v>
      </c>
      <c r="S109" s="172">
        <v>219.10000000000002</v>
      </c>
      <c r="T109" s="172">
        <f t="shared" si="3"/>
        <v>357.67395715896282</v>
      </c>
      <c r="U109" s="164"/>
      <c r="V109" s="166" t="s">
        <v>187</v>
      </c>
      <c r="W109" s="167"/>
      <c r="X109" s="167"/>
      <c r="Y109" s="167"/>
      <c r="Z109" s="164"/>
      <c r="AA109" s="164"/>
      <c r="AB109" s="164"/>
      <c r="AC109" s="164"/>
      <c r="AD109" s="164"/>
      <c r="AE109" s="164"/>
      <c r="AF109" s="164"/>
      <c r="AG109" s="164"/>
      <c r="AH109" s="164"/>
    </row>
    <row r="110" spans="1:34" x14ac:dyDescent="0.25">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175.93281075028005</v>
      </c>
      <c r="O110" s="173">
        <v>7139</v>
      </c>
      <c r="P110" s="172">
        <v>425.59999999999991</v>
      </c>
      <c r="Q110" s="172">
        <f t="shared" si="2"/>
        <v>690.11063829787224</v>
      </c>
      <c r="R110" s="173">
        <v>12309</v>
      </c>
      <c r="S110" s="172">
        <v>109.39999999999998</v>
      </c>
      <c r="T110" s="172">
        <f t="shared" si="3"/>
        <v>177.39216125419932</v>
      </c>
      <c r="U110" s="164"/>
      <c r="V110" s="167"/>
      <c r="W110" s="167"/>
      <c r="X110" s="167"/>
      <c r="Y110" s="167"/>
      <c r="Z110" s="164"/>
      <c r="AA110" s="164"/>
      <c r="AB110" s="164"/>
      <c r="AC110" s="164"/>
      <c r="AD110" s="164"/>
      <c r="AE110" s="164"/>
      <c r="AF110" s="164"/>
      <c r="AG110" s="164"/>
      <c r="AH110" s="164"/>
    </row>
    <row r="111" spans="1:34" x14ac:dyDescent="0.25">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220.74743875278395</v>
      </c>
      <c r="O111" s="173">
        <v>6982</v>
      </c>
      <c r="P111" s="172">
        <v>449.4</v>
      </c>
      <c r="Q111" s="172">
        <f t="shared" si="2"/>
        <v>724.64498886414253</v>
      </c>
      <c r="R111" s="173">
        <v>10571</v>
      </c>
      <c r="S111" s="172">
        <v>175.5</v>
      </c>
      <c r="T111" s="172">
        <f t="shared" si="3"/>
        <v>282.988864142539</v>
      </c>
      <c r="U111" s="164"/>
      <c r="V111" s="167"/>
      <c r="W111" s="171" t="str">
        <f>+W100</f>
        <v>2015</v>
      </c>
      <c r="X111" s="171" t="str">
        <f>+X100</f>
        <v>2016</v>
      </c>
      <c r="Y111" s="171" t="str">
        <f>+Y100</f>
        <v>2017</v>
      </c>
      <c r="Z111" s="164"/>
      <c r="AA111" s="164"/>
      <c r="AB111" s="164"/>
      <c r="AC111" s="164"/>
      <c r="AD111" s="164"/>
      <c r="AE111" s="164"/>
      <c r="AF111" s="164"/>
      <c r="AG111" s="164"/>
      <c r="AH111" s="164"/>
    </row>
    <row r="112" spans="1:34" x14ac:dyDescent="0.25">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183.71101321585908</v>
      </c>
      <c r="O112" s="173">
        <v>6332</v>
      </c>
      <c r="P112" s="172">
        <v>352.9</v>
      </c>
      <c r="Q112" s="172">
        <f t="shared" si="2"/>
        <v>562.77444933920708</v>
      </c>
      <c r="R112" s="173">
        <v>12919</v>
      </c>
      <c r="S112" s="172">
        <v>191.20000000000005</v>
      </c>
      <c r="T112" s="172">
        <f t="shared" si="3"/>
        <v>304.90925110132167</v>
      </c>
      <c r="U112" s="164"/>
      <c r="V112" s="167" t="s">
        <v>172</v>
      </c>
      <c r="W112" s="176">
        <f>IF('Tab7'!C38="",+'Tab7'!C37+'Tab11'!C37,+'Tab7'!C38+'Tab11'!C38)</f>
        <v>1279.8360091270001</v>
      </c>
      <c r="X112" s="176">
        <f>IF('Tab7'!D38="",+'Tab7'!D37+'Tab11'!D37,+'Tab7'!D38+'Tab11'!D38)</f>
        <v>1267.176908724</v>
      </c>
      <c r="Y112" s="176">
        <f>IF('Tab7'!E38="",+'Tab7'!E37+'Tab11'!E37,+'Tab7'!E38+'Tab11'!E38)</f>
        <v>1296.4468783369998</v>
      </c>
      <c r="Z112" s="164"/>
      <c r="AA112" s="164"/>
      <c r="AB112" s="164"/>
      <c r="AC112" s="164"/>
      <c r="AD112" s="164"/>
      <c r="AE112" s="164"/>
      <c r="AF112" s="164"/>
      <c r="AG112" s="164"/>
      <c r="AH112" s="164"/>
    </row>
    <row r="113" spans="1:34" x14ac:dyDescent="0.25">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212.24547461368655</v>
      </c>
      <c r="O113" s="173">
        <v>6675</v>
      </c>
      <c r="P113" s="172">
        <v>388.50000000000023</v>
      </c>
      <c r="Q113" s="172">
        <f t="shared" si="2"/>
        <v>620.91390728476858</v>
      </c>
      <c r="R113" s="173">
        <v>14800</v>
      </c>
      <c r="S113" s="172">
        <v>216.89999999999998</v>
      </c>
      <c r="T113" s="172">
        <f t="shared" si="3"/>
        <v>346.65695364238411</v>
      </c>
      <c r="U113" s="164"/>
      <c r="V113" s="167" t="s">
        <v>86</v>
      </c>
      <c r="W113" s="176">
        <f>IF('Tab7'!C40="",+'Tab7'!C39+'Tab11'!C39,+'Tab7'!C40+'Tab11'!C40)</f>
        <v>957.60520650299998</v>
      </c>
      <c r="X113" s="176">
        <f>IF('Tab7'!D40="",+'Tab7'!D39+'Tab11'!D39,+'Tab7'!D40+'Tab11'!D40)</f>
        <v>1021.6300324660001</v>
      </c>
      <c r="Y113" s="176">
        <f>IF('Tab7'!E40="",+'Tab7'!E39+'Tab11'!E39,+'Tab7'!E40+'Tab11'!E40)</f>
        <v>1029.1484993670001</v>
      </c>
      <c r="Z113" s="164"/>
      <c r="AA113" s="164"/>
      <c r="AB113" s="164"/>
      <c r="AC113" s="164"/>
      <c r="AD113" s="164"/>
      <c r="AE113" s="164"/>
      <c r="AF113" s="164"/>
      <c r="AG113" s="164"/>
      <c r="AH113" s="164"/>
    </row>
    <row r="114" spans="1:34" x14ac:dyDescent="0.25">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251.09274725274719</v>
      </c>
      <c r="O114" s="173">
        <v>6319</v>
      </c>
      <c r="P114" s="172">
        <v>466.99999999999977</v>
      </c>
      <c r="Q114" s="172">
        <f t="shared" si="2"/>
        <v>743.09450549450526</v>
      </c>
      <c r="R114" s="173">
        <v>11391</v>
      </c>
      <c r="S114" s="172">
        <v>164.5</v>
      </c>
      <c r="T114" s="172">
        <f t="shared" si="3"/>
        <v>261.75384615384615</v>
      </c>
      <c r="U114" s="164"/>
      <c r="V114" s="167" t="s">
        <v>63</v>
      </c>
      <c r="W114" s="176">
        <f>IF('Tab7'!C42="",+'Tab7'!C41+'Tab11'!C41,+'Tab7'!C42+'Tab11'!C42)</f>
        <v>155.36971992400001</v>
      </c>
      <c r="X114" s="176">
        <f>IF('Tab7'!D42="",+'Tab7'!D41+'Tab11'!D41,+'Tab7'!D42+'Tab11'!D42)</f>
        <v>128.592957756</v>
      </c>
      <c r="Y114" s="176">
        <f>IF('Tab7'!E42="",+'Tab7'!E41+'Tab11'!E41,+'Tab7'!E42+'Tab11'!E42)</f>
        <v>141.149656131</v>
      </c>
      <c r="Z114" s="164"/>
      <c r="AA114" s="164"/>
      <c r="AB114" s="164"/>
      <c r="AC114" s="164"/>
      <c r="AD114" s="164"/>
      <c r="AE114" s="164"/>
      <c r="AF114" s="164"/>
      <c r="AG114" s="164"/>
      <c r="AH114" s="164"/>
    </row>
    <row r="115" spans="1:34" x14ac:dyDescent="0.25">
      <c r="A115" s="167">
        <v>1</v>
      </c>
      <c r="B115" s="167">
        <v>1994</v>
      </c>
      <c r="C115" s="167">
        <v>138.4</v>
      </c>
      <c r="D115" s="167">
        <v>120</v>
      </c>
      <c r="E115" s="167"/>
      <c r="F115" s="167"/>
      <c r="G115" s="167"/>
      <c r="H115" s="164"/>
      <c r="I115" s="172">
        <v>91</v>
      </c>
      <c r="J115" s="164">
        <v>1</v>
      </c>
      <c r="K115" s="164">
        <v>1994</v>
      </c>
      <c r="L115" s="173">
        <v>15224</v>
      </c>
      <c r="M115" s="172">
        <v>189</v>
      </c>
      <c r="N115" s="172">
        <f t="shared" si="4"/>
        <v>300.73846153846159</v>
      </c>
      <c r="O115" s="173">
        <v>6291</v>
      </c>
      <c r="P115" s="172">
        <v>427.6</v>
      </c>
      <c r="Q115" s="172">
        <f t="shared" si="2"/>
        <v>680.40087912087915</v>
      </c>
      <c r="R115" s="173">
        <v>8795</v>
      </c>
      <c r="S115" s="172">
        <v>161.69999999999999</v>
      </c>
      <c r="T115" s="172">
        <f t="shared" si="3"/>
        <v>257.29846153846154</v>
      </c>
      <c r="U115" s="164"/>
      <c r="V115" s="167" t="s">
        <v>14</v>
      </c>
      <c r="W115" s="179">
        <f>+W117-SUM(W112:W114)</f>
        <v>776.25186071999997</v>
      </c>
      <c r="X115" s="179">
        <f>+X117-SUM(X112:X114)</f>
        <v>966.54062791099977</v>
      </c>
      <c r="Y115" s="179">
        <f>+Y117-SUM(Y112:Y114)</f>
        <v>884.23970779499996</v>
      </c>
      <c r="Z115" s="164"/>
      <c r="AA115" s="164"/>
      <c r="AB115" s="164"/>
      <c r="AC115" s="164"/>
      <c r="AD115" s="164"/>
      <c r="AE115" s="164"/>
      <c r="AF115" s="164"/>
      <c r="AG115" s="164"/>
      <c r="AH115" s="164"/>
    </row>
    <row r="116" spans="1:34" x14ac:dyDescent="0.25">
      <c r="A116" s="167">
        <v>2</v>
      </c>
      <c r="B116" s="167"/>
      <c r="C116" s="167">
        <f>252.9-C115</f>
        <v>114.5</v>
      </c>
      <c r="D116" s="167">
        <f>218.1-D115</f>
        <v>98.1</v>
      </c>
      <c r="E116" s="167"/>
      <c r="F116" s="167"/>
      <c r="G116" s="167"/>
      <c r="H116" s="164"/>
      <c r="I116" s="172">
        <v>91.7</v>
      </c>
      <c r="J116" s="164">
        <v>2</v>
      </c>
      <c r="K116" s="164"/>
      <c r="L116" s="173">
        <v>13585</v>
      </c>
      <c r="M116" s="172">
        <v>166.5</v>
      </c>
      <c r="N116" s="172">
        <f t="shared" si="4"/>
        <v>262.91384950926937</v>
      </c>
      <c r="O116" s="173">
        <v>5517</v>
      </c>
      <c r="P116" s="172">
        <v>494.30000000000007</v>
      </c>
      <c r="Q116" s="172">
        <f t="shared" si="2"/>
        <v>780.53042529989102</v>
      </c>
      <c r="R116" s="173">
        <v>13449</v>
      </c>
      <c r="S116" s="172">
        <v>196.2</v>
      </c>
      <c r="T116" s="172">
        <f t="shared" si="3"/>
        <v>309.81199563794985</v>
      </c>
      <c r="U116" s="164"/>
      <c r="V116" s="167"/>
      <c r="W116" s="176"/>
      <c r="X116" s="176"/>
      <c r="Y116" s="176"/>
      <c r="Z116" s="164"/>
      <c r="AA116" s="164"/>
      <c r="AB116" s="164"/>
      <c r="AC116" s="164"/>
      <c r="AD116" s="164"/>
      <c r="AE116" s="164"/>
      <c r="AF116" s="164"/>
      <c r="AG116" s="164"/>
      <c r="AH116" s="164"/>
    </row>
    <row r="117" spans="1:34" x14ac:dyDescent="0.25">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267.11748099891423</v>
      </c>
      <c r="O117" s="173">
        <v>8952</v>
      </c>
      <c r="P117" s="172">
        <v>425.5</v>
      </c>
      <c r="Q117" s="172">
        <f t="shared" si="2"/>
        <v>668.97285559174827</v>
      </c>
      <c r="R117" s="173">
        <v>15669</v>
      </c>
      <c r="S117" s="172">
        <v>219.80000000000007</v>
      </c>
      <c r="T117" s="172">
        <f t="shared" si="3"/>
        <v>345.57046688382212</v>
      </c>
      <c r="U117" s="164"/>
      <c r="V117" s="167" t="s">
        <v>87</v>
      </c>
      <c r="W117" s="176">
        <f>IF('Tab7'!C36="",+'Tab7'!C35+'Tab11'!C35,+'Tab7'!C36+'Tab11'!C36)</f>
        <v>3169.062796274</v>
      </c>
      <c r="X117" s="176">
        <f>IF('Tab7'!D36="",+'Tab7'!D35+'Tab11'!D35,+'Tab7'!D36+'Tab11'!D36)</f>
        <v>3383.9405268569999</v>
      </c>
      <c r="Y117" s="176">
        <f>IF('Tab7'!E36="",+'Tab7'!E35+'Tab11'!E35,+'Tab7'!E36+'Tab11'!E36)</f>
        <v>3350.9847416299999</v>
      </c>
      <c r="Z117" s="164"/>
      <c r="AA117" s="164"/>
      <c r="AB117" s="164"/>
      <c r="AC117" s="164"/>
      <c r="AD117" s="164"/>
      <c r="AE117" s="164"/>
      <c r="AF117" s="164"/>
      <c r="AG117" s="164"/>
      <c r="AH117" s="164"/>
    </row>
    <row r="118" spans="1:34" x14ac:dyDescent="0.25">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220.1710583153349</v>
      </c>
      <c r="O118" s="173">
        <v>8189</v>
      </c>
      <c r="P118" s="172">
        <v>390.59999999999991</v>
      </c>
      <c r="Q118" s="172">
        <f t="shared" si="2"/>
        <v>610.78704103671703</v>
      </c>
      <c r="R118" s="173">
        <v>14139</v>
      </c>
      <c r="S118" s="172">
        <v>214.39999999999998</v>
      </c>
      <c r="T118" s="172">
        <f t="shared" si="3"/>
        <v>335.26047516198707</v>
      </c>
      <c r="U118" s="164"/>
      <c r="V118" s="167"/>
      <c r="W118" s="164"/>
      <c r="X118" s="167"/>
      <c r="Y118" s="164"/>
      <c r="Z118" s="164"/>
      <c r="AA118" s="164"/>
      <c r="AB118" s="164"/>
      <c r="AC118" s="164"/>
      <c r="AD118" s="164"/>
      <c r="AE118" s="164"/>
      <c r="AF118" s="164"/>
      <c r="AG118" s="164"/>
      <c r="AH118" s="164"/>
    </row>
    <row r="119" spans="1:34" x14ac:dyDescent="0.25">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265.25995717344756</v>
      </c>
      <c r="O119" s="173">
        <v>7699</v>
      </c>
      <c r="P119" s="172">
        <v>543</v>
      </c>
      <c r="Q119" s="172">
        <f t="shared" si="2"/>
        <v>841.8244111349037</v>
      </c>
      <c r="R119" s="173">
        <v>11007</v>
      </c>
      <c r="S119" s="172">
        <v>183.1</v>
      </c>
      <c r="T119" s="172">
        <f t="shared" si="3"/>
        <v>283.86381156316918</v>
      </c>
      <c r="U119" s="164"/>
      <c r="V119" s="166" t="s">
        <v>181</v>
      </c>
      <c r="W119" s="164"/>
      <c r="X119" s="164"/>
      <c r="Y119" s="164"/>
      <c r="Z119" s="164"/>
      <c r="AA119" s="164"/>
      <c r="AB119" s="164"/>
      <c r="AC119" s="164"/>
      <c r="AD119" s="164"/>
      <c r="AE119" s="164"/>
      <c r="AF119" s="164"/>
      <c r="AG119" s="164"/>
      <c r="AH119" s="164"/>
    </row>
    <row r="120" spans="1:34" x14ac:dyDescent="0.25">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228.20233793836354</v>
      </c>
      <c r="O120" s="173">
        <v>5465</v>
      </c>
      <c r="P120" s="172">
        <v>462.40000000000009</v>
      </c>
      <c r="Q120" s="172">
        <f t="shared" si="2"/>
        <v>711.53581296493121</v>
      </c>
      <c r="R120" s="173">
        <v>13915</v>
      </c>
      <c r="S120" s="172">
        <v>213.4</v>
      </c>
      <c r="T120" s="172">
        <f t="shared" si="3"/>
        <v>328.37747077577052</v>
      </c>
      <c r="U120" s="164"/>
      <c r="V120" s="164"/>
      <c r="W120" s="164"/>
      <c r="X120" s="164"/>
      <c r="Y120" s="164"/>
      <c r="Z120" s="164"/>
      <c r="AA120" s="164"/>
      <c r="AB120" s="164"/>
      <c r="AC120" s="164"/>
      <c r="AD120" s="164"/>
      <c r="AE120" s="164"/>
      <c r="AF120" s="164"/>
      <c r="AG120" s="164"/>
      <c r="AH120" s="164"/>
    </row>
    <row r="121" spans="1:34" x14ac:dyDescent="0.25">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277.28969181721567</v>
      </c>
      <c r="O121" s="173">
        <v>9139</v>
      </c>
      <c r="P121" s="172">
        <v>487.89999999999986</v>
      </c>
      <c r="Q121" s="172">
        <f t="shared" si="2"/>
        <v>750.7749202975557</v>
      </c>
      <c r="R121" s="173">
        <v>17436</v>
      </c>
      <c r="S121" s="172">
        <v>224.09999999999991</v>
      </c>
      <c r="T121" s="172">
        <f t="shared" si="3"/>
        <v>344.84250797024436</v>
      </c>
      <c r="U121" s="164"/>
      <c r="V121" s="167"/>
      <c r="W121" s="171" t="str">
        <f>+'Tab3'!C6</f>
        <v>2015</v>
      </c>
      <c r="X121" s="171" t="str">
        <f>+'Tab3'!D6</f>
        <v>2016</v>
      </c>
      <c r="Y121" s="171" t="str">
        <f>+'Tab3'!E6</f>
        <v>2017</v>
      </c>
      <c r="Z121" s="164"/>
      <c r="AA121" s="164"/>
      <c r="AB121" s="164"/>
      <c r="AC121" s="164"/>
      <c r="AD121" s="164"/>
      <c r="AE121" s="164"/>
      <c r="AF121" s="164"/>
      <c r="AG121" s="164"/>
      <c r="AH121" s="164"/>
    </row>
    <row r="122" spans="1:34" x14ac:dyDescent="0.25">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263.27272727272737</v>
      </c>
      <c r="O122" s="173">
        <v>7500</v>
      </c>
      <c r="P122" s="172">
        <v>369.89999999999986</v>
      </c>
      <c r="Q122" s="172">
        <f t="shared" si="2"/>
        <v>566.18942917547554</v>
      </c>
      <c r="R122" s="173">
        <v>15130</v>
      </c>
      <c r="S122" s="172">
        <v>206.30000000000018</v>
      </c>
      <c r="T122" s="172">
        <f t="shared" si="3"/>
        <v>315.77420718816097</v>
      </c>
      <c r="U122" s="164"/>
      <c r="V122" s="167" t="s">
        <v>10</v>
      </c>
      <c r="W122" s="171">
        <f>IF('Tab3'!C22="",'Tab3'!C29,'Tab3'!C30)</f>
        <v>85093</v>
      </c>
      <c r="X122" s="171">
        <f>IF('Tab3'!D22="",'Tab3'!D29,'Tab3'!D30)</f>
        <v>84640</v>
      </c>
      <c r="Y122" s="171">
        <f>IF('Tab3'!E22="",'Tab3'!E29,'Tab3'!E30)</f>
        <v>83111</v>
      </c>
      <c r="Z122" s="164"/>
      <c r="AA122" s="164"/>
      <c r="AB122" s="164"/>
      <c r="AC122" s="164"/>
      <c r="AD122" s="164"/>
      <c r="AE122" s="164"/>
      <c r="AF122" s="164"/>
      <c r="AG122" s="164"/>
      <c r="AH122" s="164"/>
    </row>
    <row r="123" spans="1:34" x14ac:dyDescent="0.25">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577.35541401273883</v>
      </c>
      <c r="O123" s="173">
        <v>7239</v>
      </c>
      <c r="P123" s="172">
        <v>479.9</v>
      </c>
      <c r="Q123" s="172">
        <f t="shared" si="2"/>
        <v>737.68067940552021</v>
      </c>
      <c r="R123" s="173">
        <v>11785</v>
      </c>
      <c r="S123" s="172">
        <v>198.60000000000002</v>
      </c>
      <c r="T123" s="172">
        <f t="shared" si="3"/>
        <v>305.27898089171981</v>
      </c>
      <c r="U123" s="164"/>
      <c r="V123" s="164" t="s">
        <v>112</v>
      </c>
      <c r="W123" s="171">
        <f>IF('Tab9'!C8="",'Tab9'!C7,'Tab9'!C8)</f>
        <v>29310</v>
      </c>
      <c r="X123" s="171">
        <f>IF('Tab9'!D8="",'Tab9'!D7,'Tab9'!D8)</f>
        <v>27740.369333333001</v>
      </c>
      <c r="Y123" s="171">
        <f>IF('Tab9'!E8="",'Tab9'!E7,'Tab9'!E8)</f>
        <v>28116.800986039001</v>
      </c>
      <c r="Z123" s="164"/>
      <c r="AA123" s="164"/>
      <c r="AB123" s="164"/>
      <c r="AC123" s="164"/>
      <c r="AD123" s="164"/>
      <c r="AE123" s="164"/>
      <c r="AF123" s="164"/>
      <c r="AG123" s="164"/>
      <c r="AH123" s="164"/>
    </row>
    <row r="124" spans="1:34" x14ac:dyDescent="0.25">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357.50830704521564</v>
      </c>
      <c r="O124" s="173">
        <v>6503</v>
      </c>
      <c r="P124" s="172">
        <v>585.30000000000007</v>
      </c>
      <c r="Q124" s="172">
        <f t="shared" si="2"/>
        <v>891.18233438485822</v>
      </c>
      <c r="R124" s="173">
        <v>14642</v>
      </c>
      <c r="S124" s="172">
        <v>220.09999999999997</v>
      </c>
      <c r="T124" s="172">
        <f t="shared" si="3"/>
        <v>335.12597266035755</v>
      </c>
      <c r="U124" s="164"/>
      <c r="V124" s="164" t="s">
        <v>111</v>
      </c>
      <c r="W124" s="171">
        <f>IF('Tab8'!C8="",'Tab8'!C7,'Tab8'!C8)</f>
        <v>27189</v>
      </c>
      <c r="X124" s="171">
        <f>IF('Tab8'!D8="",'Tab8'!D7,'Tab8'!D8)</f>
        <v>26862</v>
      </c>
      <c r="Y124" s="171">
        <f>IF('Tab8'!E8="",'Tab8'!E7,'Tab8'!E8)</f>
        <v>36252.135017269997</v>
      </c>
      <c r="Z124" s="164"/>
      <c r="AA124" s="164"/>
      <c r="AB124" s="164"/>
      <c r="AC124" s="164"/>
      <c r="AD124" s="164"/>
      <c r="AE124" s="164"/>
      <c r="AF124" s="164"/>
      <c r="AG124" s="164"/>
      <c r="AH124" s="164"/>
    </row>
    <row r="125" spans="1:34" x14ac:dyDescent="0.25">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363.89528795811538</v>
      </c>
      <c r="O125" s="173">
        <v>8934</v>
      </c>
      <c r="P125" s="172">
        <v>581.89999999999986</v>
      </c>
      <c r="Q125" s="172">
        <f t="shared" si="2"/>
        <v>882.29445026177996</v>
      </c>
      <c r="R125" s="173">
        <v>17198</v>
      </c>
      <c r="S125" s="172">
        <v>233.2</v>
      </c>
      <c r="T125" s="172">
        <f t="shared" si="3"/>
        <v>353.58492146596859</v>
      </c>
      <c r="U125" s="164"/>
      <c r="V125" s="167" t="s">
        <v>170</v>
      </c>
      <c r="W125" s="171">
        <f>IF('Tab3'!C16="",'Tab3'!C15,'Tab3'!C16)</f>
        <v>12417</v>
      </c>
      <c r="X125" s="171">
        <f>IF('Tab3'!D16="",'Tab3'!D15,'Tab3'!D16)</f>
        <v>10872.838718182</v>
      </c>
      <c r="Y125" s="171">
        <f>IF('Tab3'!E16="",'Tab3'!E15,'Tab3'!E16)</f>
        <v>10382.715628411999</v>
      </c>
      <c r="Z125" s="164"/>
      <c r="AA125" s="164"/>
      <c r="AB125" s="164"/>
      <c r="AC125" s="164"/>
      <c r="AD125" s="164"/>
      <c r="AE125" s="164"/>
      <c r="AF125" s="164"/>
      <c r="AG125" s="164"/>
      <c r="AH125" s="164"/>
    </row>
    <row r="126" spans="1:34" x14ac:dyDescent="0.25">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350.94828660436156</v>
      </c>
      <c r="O126" s="173">
        <v>7966</v>
      </c>
      <c r="P126" s="172">
        <v>665.80000000000018</v>
      </c>
      <c r="Q126" s="172">
        <f t="shared" si="2"/>
        <v>1001.1198338525445</v>
      </c>
      <c r="R126" s="173">
        <v>13841</v>
      </c>
      <c r="S126" s="172">
        <v>188.00000000000011</v>
      </c>
      <c r="T126" s="172">
        <f t="shared" si="3"/>
        <v>282.68328141225356</v>
      </c>
      <c r="U126" s="164"/>
      <c r="V126" s="164"/>
      <c r="W126" s="164"/>
      <c r="X126" s="164"/>
      <c r="Y126" s="164"/>
      <c r="Z126" s="164"/>
      <c r="AA126" s="164"/>
      <c r="AB126" s="164"/>
      <c r="AC126" s="164"/>
      <c r="AD126" s="164"/>
      <c r="AE126" s="164"/>
      <c r="AF126" s="164"/>
      <c r="AG126" s="164"/>
      <c r="AH126" s="164"/>
    </row>
    <row r="127" spans="1:34" x14ac:dyDescent="0.25">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379.93257965056529</v>
      </c>
      <c r="O127" s="173">
        <v>7574</v>
      </c>
      <c r="P127" s="172">
        <v>625.70000000000005</v>
      </c>
      <c r="Q127" s="172">
        <f t="shared" si="2"/>
        <v>931.15477903391582</v>
      </c>
      <c r="R127" s="173">
        <v>10571</v>
      </c>
      <c r="S127" s="172">
        <v>187.8</v>
      </c>
      <c r="T127" s="172">
        <f t="shared" si="3"/>
        <v>279.48036998972253</v>
      </c>
      <c r="U127" s="164"/>
      <c r="V127" s="166" t="s">
        <v>182</v>
      </c>
      <c r="W127" s="164"/>
      <c r="X127" s="164"/>
      <c r="Y127" s="164"/>
      <c r="Z127" s="164"/>
      <c r="AA127" s="164"/>
      <c r="AB127" s="164"/>
      <c r="AC127" s="164"/>
      <c r="AD127" s="164"/>
      <c r="AE127" s="164"/>
      <c r="AF127" s="164"/>
      <c r="AG127" s="164"/>
      <c r="AH127" s="164"/>
    </row>
    <row r="128" spans="1:34" x14ac:dyDescent="0.25">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416.9113613101332</v>
      </c>
      <c r="O128" s="173">
        <v>7284</v>
      </c>
      <c r="P128" s="172">
        <v>664.39999999999986</v>
      </c>
      <c r="Q128" s="172">
        <f t="shared" si="2"/>
        <v>984.69928352098236</v>
      </c>
      <c r="R128" s="173">
        <v>14837</v>
      </c>
      <c r="S128" s="172">
        <v>224.59999999999997</v>
      </c>
      <c r="T128" s="172">
        <f t="shared" si="3"/>
        <v>332.87697031729778</v>
      </c>
      <c r="U128" s="164"/>
      <c r="V128" s="164"/>
      <c r="W128" s="171" t="str">
        <f>+'Tab3'!C6</f>
        <v>2015</v>
      </c>
      <c r="X128" s="171" t="str">
        <f>+'Tab3'!D6</f>
        <v>2016</v>
      </c>
      <c r="Y128" s="171" t="str">
        <f>+'Tab3'!E6</f>
        <v>2017</v>
      </c>
      <c r="Z128" s="164"/>
      <c r="AA128" s="164"/>
      <c r="AB128" s="164"/>
      <c r="AC128" s="164"/>
      <c r="AD128" s="164"/>
      <c r="AE128" s="164"/>
      <c r="AF128" s="164"/>
      <c r="AG128" s="164"/>
      <c r="AH128" s="164"/>
    </row>
    <row r="129" spans="1:34" x14ac:dyDescent="0.25">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441.51402251791194</v>
      </c>
      <c r="O129" s="173">
        <v>14581</v>
      </c>
      <c r="P129" s="172">
        <v>720.30000000000018</v>
      </c>
      <c r="Q129" s="172">
        <f t="shared" si="2"/>
        <v>1067.5480040941661</v>
      </c>
      <c r="R129" s="173">
        <v>15670</v>
      </c>
      <c r="S129" s="172">
        <v>198.80000000000007</v>
      </c>
      <c r="T129" s="172">
        <f t="shared" si="3"/>
        <v>294.63909928352109</v>
      </c>
      <c r="U129" s="164"/>
      <c r="V129" s="167" t="s">
        <v>11</v>
      </c>
      <c r="W129" s="171">
        <f>IF('Tab3'!C30="",'Tab3'!C31,'Tab3'!C32)</f>
        <v>2137</v>
      </c>
      <c r="X129" s="171">
        <f>IF('Tab3'!D30="",'Tab3'!D31,'Tab3'!D32)</f>
        <v>1281.4563000000001</v>
      </c>
      <c r="Y129" s="171">
        <f>IF('Tab3'!E30="",'Tab3'!E31,'Tab3'!E32)</f>
        <v>1164.462275312</v>
      </c>
      <c r="Z129" s="164"/>
      <c r="AA129" s="164"/>
      <c r="AB129" s="164"/>
      <c r="AC129" s="164"/>
      <c r="AD129" s="164"/>
      <c r="AE129" s="164"/>
      <c r="AF129" s="164"/>
      <c r="AG129" s="164"/>
      <c r="AH129" s="164"/>
    </row>
    <row r="130" spans="1:34" x14ac:dyDescent="0.25">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393.93252032520331</v>
      </c>
      <c r="O130" s="173">
        <v>9445</v>
      </c>
      <c r="P130" s="172">
        <v>564</v>
      </c>
      <c r="Q130" s="172">
        <f t="shared" si="2"/>
        <v>829.95121951219517</v>
      </c>
      <c r="R130" s="173">
        <v>13087</v>
      </c>
      <c r="S130" s="172">
        <v>185.09999999999991</v>
      </c>
      <c r="T130" s="172">
        <f t="shared" si="3"/>
        <v>272.38292682926817</v>
      </c>
      <c r="U130" s="164"/>
      <c r="V130" s="167" t="s">
        <v>12</v>
      </c>
      <c r="W130" s="171">
        <f>IF('Tab3'!C32="",'Tab3'!C33,'Tab3'!C34)</f>
        <v>3048</v>
      </c>
      <c r="X130" s="171">
        <f>IF('Tab3'!D32="",'Tab3'!D33,'Tab3'!D34)</f>
        <v>3075.12</v>
      </c>
      <c r="Y130" s="171">
        <f>IF('Tab3'!E32="",'Tab3'!E33,'Tab3'!E34)</f>
        <v>2548.8293733400001</v>
      </c>
      <c r="Z130" s="164"/>
      <c r="AA130" s="164"/>
      <c r="AB130" s="164"/>
      <c r="AC130" s="164"/>
      <c r="AD130" s="164"/>
      <c r="AE130" s="164"/>
      <c r="AF130" s="164"/>
      <c r="AG130" s="164"/>
      <c r="AH130" s="164"/>
    </row>
    <row r="131" spans="1:34" x14ac:dyDescent="0.25">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415.58912386706947</v>
      </c>
      <c r="O131" s="173">
        <v>7614</v>
      </c>
      <c r="P131" s="172">
        <v>599.6</v>
      </c>
      <c r="Q131" s="172">
        <f t="shared" si="2"/>
        <v>874.34118831822764</v>
      </c>
      <c r="R131" s="173">
        <v>11958</v>
      </c>
      <c r="S131" s="172">
        <v>185.4</v>
      </c>
      <c r="T131" s="172">
        <f t="shared" si="3"/>
        <v>270.35166163141997</v>
      </c>
      <c r="U131" s="164"/>
      <c r="V131" s="167" t="s">
        <v>7</v>
      </c>
      <c r="W131" s="171">
        <f>IF('Tab3'!C18="",'Tab3'!C17,'Tab3'!C18)</f>
        <v>2628</v>
      </c>
      <c r="X131" s="171">
        <f>IF('Tab3'!D18="",'Tab3'!D17,'Tab3'!D18)</f>
        <v>2645</v>
      </c>
      <c r="Y131" s="171">
        <f>IF('Tab3'!E18="",'Tab3'!E17,'Tab3'!E18)</f>
        <v>2788.1823510200002</v>
      </c>
      <c r="Z131" s="164"/>
      <c r="AA131" s="164"/>
      <c r="AB131" s="164"/>
      <c r="AC131" s="164"/>
      <c r="AD131" s="164"/>
      <c r="AE131" s="164"/>
      <c r="AF131" s="164"/>
      <c r="AG131" s="164"/>
      <c r="AH131" s="164"/>
    </row>
    <row r="132" spans="1:34" x14ac:dyDescent="0.25">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368.17251755265801</v>
      </c>
      <c r="O132" s="173">
        <v>6009</v>
      </c>
      <c r="P132" s="172">
        <v>576.9</v>
      </c>
      <c r="Q132" s="172">
        <f t="shared" si="2"/>
        <v>837.8647943831495</v>
      </c>
      <c r="R132" s="173">
        <v>15060</v>
      </c>
      <c r="S132" s="172">
        <v>204.20000000000002</v>
      </c>
      <c r="T132" s="172">
        <f t="shared" si="3"/>
        <v>296.57131394182551</v>
      </c>
      <c r="U132" s="164"/>
      <c r="V132" s="164" t="s">
        <v>113</v>
      </c>
      <c r="W132" s="171">
        <f>IF('Tab10'!C8="",'Tab10'!C7,'Tab10'!C8)</f>
        <v>4262</v>
      </c>
      <c r="X132" s="171">
        <f>IF('Tab10'!D8="",'Tab10'!D7,'Tab10'!D8)</f>
        <v>3580.6615999999999</v>
      </c>
      <c r="Y132" s="171">
        <f>IF('Tab10'!E8="",'Tab10'!E7,'Tab10'!E8)</f>
        <v>3415.9517354159998</v>
      </c>
      <c r="Z132" s="164"/>
      <c r="AA132" s="164"/>
      <c r="AB132" s="164"/>
      <c r="AC132" s="164"/>
      <c r="AD132" s="164"/>
      <c r="AE132" s="164"/>
      <c r="AF132" s="164"/>
      <c r="AG132" s="164"/>
      <c r="AH132" s="164"/>
    </row>
    <row r="133" spans="1:34" x14ac:dyDescent="0.25">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374.18757515030063</v>
      </c>
      <c r="O133" s="173">
        <v>8328</v>
      </c>
      <c r="P133" s="172">
        <v>432.80000000000018</v>
      </c>
      <c r="Q133" s="172">
        <f t="shared" si="2"/>
        <v>627.9503006012028</v>
      </c>
      <c r="R133" s="173">
        <v>17098</v>
      </c>
      <c r="S133" s="172">
        <v>209.60000000000002</v>
      </c>
      <c r="T133" s="172">
        <f t="shared" si="3"/>
        <v>304.1090180360722</v>
      </c>
      <c r="U133" s="164"/>
      <c r="V133" s="167" t="s">
        <v>9</v>
      </c>
      <c r="W133" s="171">
        <f>IF('Tab3'!C22="",'Tab3'!C21,'Tab3'!C22)</f>
        <v>6525</v>
      </c>
      <c r="X133" s="171">
        <f>IF('Tab3'!D22="",'Tab3'!D21,'Tab3'!D22)</f>
        <v>6986</v>
      </c>
      <c r="Y133" s="171">
        <f>IF('Tab3'!E22="",'Tab3'!E21,'Tab3'!E22)</f>
        <v>7548.885939883</v>
      </c>
      <c r="Z133" s="164"/>
      <c r="AA133" s="164"/>
      <c r="AB133" s="164"/>
      <c r="AC133" s="164"/>
      <c r="AD133" s="164"/>
      <c r="AE133" s="164"/>
      <c r="AF133" s="164"/>
      <c r="AG133" s="164"/>
      <c r="AH133" s="164"/>
    </row>
    <row r="134" spans="1:34" x14ac:dyDescent="0.25">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430.08619662363463</v>
      </c>
      <c r="O134" s="173">
        <v>7526</v>
      </c>
      <c r="P134" s="172">
        <v>738.59999999999945</v>
      </c>
      <c r="Q134" s="172">
        <f t="shared" si="2"/>
        <v>1062.058391261171</v>
      </c>
      <c r="R134" s="173">
        <v>14647</v>
      </c>
      <c r="S134" s="172">
        <v>205.79999999999995</v>
      </c>
      <c r="T134" s="172">
        <f t="shared" si="3"/>
        <v>295.92691161866929</v>
      </c>
      <c r="U134" s="164"/>
      <c r="V134" s="164"/>
      <c r="W134" s="164"/>
      <c r="X134" s="164"/>
      <c r="Y134" s="164"/>
      <c r="Z134" s="164"/>
      <c r="AA134" s="164"/>
      <c r="AB134" s="164"/>
      <c r="AC134" s="164"/>
      <c r="AD134" s="164"/>
      <c r="AE134" s="164"/>
      <c r="AF134" s="164"/>
      <c r="AG134" s="164"/>
      <c r="AH134" s="164"/>
    </row>
    <row r="135" spans="1:34" x14ac:dyDescent="0.25">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469.10059171597641</v>
      </c>
      <c r="O135" s="173">
        <v>8863</v>
      </c>
      <c r="P135" s="172">
        <v>689.1</v>
      </c>
      <c r="Q135" s="172">
        <f t="shared" si="2"/>
        <v>984.04023668639059</v>
      </c>
      <c r="R135" s="173">
        <v>11175</v>
      </c>
      <c r="S135" s="172">
        <v>162.80000000000001</v>
      </c>
      <c r="T135" s="172">
        <f t="shared" si="3"/>
        <v>232.47968441814598</v>
      </c>
      <c r="U135" s="164"/>
      <c r="V135" s="164"/>
      <c r="W135" s="164"/>
      <c r="X135" s="164"/>
      <c r="Y135" s="164"/>
      <c r="Z135" s="164"/>
      <c r="AA135" s="164"/>
      <c r="AB135" s="164"/>
      <c r="AC135" s="164"/>
      <c r="AD135" s="164"/>
      <c r="AE135" s="164"/>
      <c r="AF135" s="164"/>
      <c r="AG135" s="164"/>
      <c r="AH135" s="164"/>
    </row>
    <row r="136" spans="1:34" x14ac:dyDescent="0.25">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471.37925636007827</v>
      </c>
      <c r="O136" s="173">
        <v>5920</v>
      </c>
      <c r="P136" s="172">
        <v>874.6</v>
      </c>
      <c r="Q136" s="172">
        <f t="shared" si="2"/>
        <v>1239.1592954990217</v>
      </c>
      <c r="R136" s="173">
        <v>12451</v>
      </c>
      <c r="S136" s="172">
        <v>199.09999999999997</v>
      </c>
      <c r="T136" s="172">
        <f t="shared" si="3"/>
        <v>282.09080234833658</v>
      </c>
      <c r="U136" s="164"/>
      <c r="V136" s="164"/>
      <c r="W136" s="164"/>
      <c r="X136" s="164"/>
      <c r="Y136" s="164"/>
      <c r="Z136" s="164"/>
      <c r="AA136" s="164"/>
      <c r="AB136" s="164"/>
      <c r="AC136" s="164"/>
      <c r="AD136" s="164"/>
      <c r="AE136" s="164"/>
      <c r="AF136" s="164"/>
      <c r="AG136" s="164"/>
      <c r="AH136" s="164"/>
    </row>
    <row r="137" spans="1:34" x14ac:dyDescent="0.25">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634.30088495575217</v>
      </c>
      <c r="O137" s="173">
        <v>11181</v>
      </c>
      <c r="P137" s="172">
        <v>566.99999999999977</v>
      </c>
      <c r="Q137" s="172">
        <f t="shared" si="2"/>
        <v>807.29203539822981</v>
      </c>
      <c r="R137" s="173">
        <v>18817</v>
      </c>
      <c r="S137" s="172">
        <v>227.70000000000005</v>
      </c>
      <c r="T137" s="172">
        <f t="shared" si="3"/>
        <v>324.19823008849568</v>
      </c>
      <c r="U137" s="164"/>
      <c r="V137" s="164"/>
      <c r="W137" s="164"/>
      <c r="X137" s="164"/>
      <c r="Y137" s="164"/>
      <c r="Z137" s="164"/>
      <c r="AA137" s="164"/>
      <c r="AB137" s="164"/>
      <c r="AC137" s="164"/>
      <c r="AD137" s="164"/>
      <c r="AE137" s="164"/>
      <c r="AF137" s="164"/>
      <c r="AG137" s="164"/>
      <c r="AH137" s="164"/>
    </row>
    <row r="138" spans="1:34" x14ac:dyDescent="0.25">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574.44328502415419</v>
      </c>
      <c r="O138" s="173">
        <v>9544</v>
      </c>
      <c r="P138" s="172">
        <v>935.5</v>
      </c>
      <c r="Q138" s="172">
        <f t="shared" si="2"/>
        <v>1308.7961352657005</v>
      </c>
      <c r="R138" s="173">
        <v>13692</v>
      </c>
      <c r="S138" s="172">
        <v>192.19999999999993</v>
      </c>
      <c r="T138" s="172">
        <f t="shared" si="3"/>
        <v>268.89429951690812</v>
      </c>
      <c r="U138" s="164"/>
      <c r="V138" s="164"/>
      <c r="W138" s="164"/>
      <c r="X138" s="164"/>
      <c r="Y138" s="164"/>
      <c r="Z138" s="164"/>
      <c r="AA138" s="164"/>
      <c r="AB138" s="164"/>
      <c r="AC138" s="164"/>
      <c r="AD138" s="164"/>
      <c r="AE138" s="164"/>
      <c r="AF138" s="164"/>
      <c r="AG138" s="164"/>
      <c r="AH138" s="164"/>
    </row>
    <row r="139" spans="1:34" x14ac:dyDescent="0.25">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478.83671128107079</v>
      </c>
      <c r="O139" s="173">
        <v>9154</v>
      </c>
      <c r="P139" s="172">
        <v>819.9</v>
      </c>
      <c r="Q139" s="172">
        <f t="shared" si="2"/>
        <v>1135.0049713193118</v>
      </c>
      <c r="R139" s="173">
        <v>12421</v>
      </c>
      <c r="S139" s="172">
        <v>198</v>
      </c>
      <c r="T139" s="172">
        <f t="shared" si="3"/>
        <v>274.09560229445509</v>
      </c>
      <c r="U139" s="164"/>
      <c r="V139" s="164"/>
      <c r="W139" s="164"/>
      <c r="X139" s="164"/>
      <c r="Y139" s="164"/>
      <c r="Z139" s="164"/>
      <c r="AA139" s="164"/>
      <c r="AB139" s="164"/>
      <c r="AC139" s="164"/>
      <c r="AD139" s="164"/>
      <c r="AE139" s="164"/>
      <c r="AF139" s="164"/>
      <c r="AG139" s="164"/>
      <c r="AH139" s="164"/>
    </row>
    <row r="140" spans="1:34" x14ac:dyDescent="0.25">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347.74043767840158</v>
      </c>
      <c r="O140" s="173">
        <v>10238</v>
      </c>
      <c r="P140" s="172">
        <v>674.19999999999993</v>
      </c>
      <c r="Q140" s="172">
        <f t="shared" si="2"/>
        <v>928.8692673644149</v>
      </c>
      <c r="R140" s="173">
        <v>13950</v>
      </c>
      <c r="S140" s="172">
        <v>184.5</v>
      </c>
      <c r="T140" s="172">
        <f t="shared" si="3"/>
        <v>254.1921979067555</v>
      </c>
      <c r="U140" s="164"/>
      <c r="V140" s="164"/>
      <c r="W140" s="164"/>
      <c r="X140" s="164"/>
      <c r="Y140" s="164"/>
      <c r="Z140" s="164"/>
      <c r="AA140" s="164"/>
      <c r="AB140" s="164"/>
      <c r="AC140" s="164"/>
      <c r="AD140" s="164"/>
      <c r="AE140" s="164"/>
      <c r="AF140" s="164"/>
      <c r="AG140" s="164"/>
      <c r="AH140" s="164"/>
    </row>
    <row r="141" spans="1:34" x14ac:dyDescent="0.25">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431.09971509971513</v>
      </c>
      <c r="O141" s="173">
        <v>13877</v>
      </c>
      <c r="P141" s="172">
        <v>706.20000000000027</v>
      </c>
      <c r="Q141" s="172">
        <f t="shared" si="2"/>
        <v>971.10883190883237</v>
      </c>
      <c r="R141" s="173">
        <v>14850</v>
      </c>
      <c r="S141" s="172">
        <v>193.89999999999998</v>
      </c>
      <c r="T141" s="172">
        <f t="shared" si="3"/>
        <v>266.6355175688509</v>
      </c>
      <c r="U141" s="164"/>
      <c r="V141" s="164"/>
      <c r="W141" s="164"/>
      <c r="X141" s="164"/>
      <c r="Y141" s="164"/>
      <c r="Z141" s="164"/>
      <c r="AA141" s="164"/>
      <c r="AB141" s="164"/>
      <c r="AC141" s="164"/>
      <c r="AD141" s="164"/>
      <c r="AE141" s="164"/>
      <c r="AF141" s="164"/>
      <c r="AG141" s="164"/>
      <c r="AH141" s="164"/>
    </row>
    <row r="142" spans="1:34" x14ac:dyDescent="0.25">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657.29438202247195</v>
      </c>
      <c r="O142" s="173">
        <v>9978</v>
      </c>
      <c r="P142" s="172">
        <v>739.19999999999982</v>
      </c>
      <c r="Q142" s="172">
        <f t="shared" si="2"/>
        <v>1002.2112359550561</v>
      </c>
      <c r="R142" s="173">
        <v>13212</v>
      </c>
      <c r="S142" s="172">
        <v>215</v>
      </c>
      <c r="T142" s="172">
        <f t="shared" si="3"/>
        <v>291.498127340824</v>
      </c>
      <c r="U142" s="164"/>
      <c r="V142" s="164"/>
      <c r="W142" s="164"/>
      <c r="X142" s="164"/>
      <c r="Y142" s="164"/>
      <c r="Z142" s="164"/>
      <c r="AA142" s="164"/>
      <c r="AB142" s="164"/>
      <c r="AC142" s="164"/>
      <c r="AD142" s="164"/>
      <c r="AE142" s="164"/>
      <c r="AF142" s="164"/>
      <c r="AG142" s="164"/>
      <c r="AH142" s="164"/>
    </row>
    <row r="143" spans="1:34" x14ac:dyDescent="0.25">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902.06125461254612</v>
      </c>
      <c r="O143" s="173">
        <v>7776</v>
      </c>
      <c r="P143" s="172">
        <v>877</v>
      </c>
      <c r="Q143" s="172">
        <f t="shared" si="2"/>
        <v>1171.490774907749</v>
      </c>
      <c r="R143" s="173">
        <v>10538</v>
      </c>
      <c r="S143" s="172">
        <v>164.1</v>
      </c>
      <c r="T143" s="172">
        <f t="shared" si="3"/>
        <v>219.20369003690035</v>
      </c>
      <c r="U143" s="164"/>
      <c r="V143" s="164"/>
      <c r="W143" s="164"/>
      <c r="X143" s="164"/>
      <c r="Y143" s="164"/>
      <c r="Z143" s="164"/>
      <c r="AA143" s="164"/>
      <c r="AB143" s="164"/>
      <c r="AC143" s="164"/>
      <c r="AD143" s="164"/>
      <c r="AE143" s="164"/>
      <c r="AF143" s="164"/>
      <c r="AG143" s="164"/>
      <c r="AH143" s="164"/>
    </row>
    <row r="144" spans="1:34" x14ac:dyDescent="0.25">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597.16788321167894</v>
      </c>
      <c r="O144" s="173">
        <v>5711</v>
      </c>
      <c r="P144" s="172">
        <v>923</v>
      </c>
      <c r="Q144" s="172">
        <f t="shared" si="2"/>
        <v>1219.4379562043796</v>
      </c>
      <c r="R144" s="173">
        <v>11841</v>
      </c>
      <c r="S144" s="172">
        <v>190.29999999999998</v>
      </c>
      <c r="T144" s="172">
        <f t="shared" si="3"/>
        <v>251.41824817518247</v>
      </c>
      <c r="U144" s="164"/>
      <c r="V144" s="164"/>
      <c r="W144" s="164"/>
      <c r="X144" s="164"/>
      <c r="Y144" s="164"/>
      <c r="Z144" s="164"/>
      <c r="AA144" s="164"/>
      <c r="AB144" s="164"/>
      <c r="AC144" s="164"/>
      <c r="AD144" s="164"/>
      <c r="AE144" s="164"/>
      <c r="AF144" s="164"/>
      <c r="AG144" s="164"/>
      <c r="AH144" s="164"/>
    </row>
    <row r="145" spans="1:34" x14ac:dyDescent="0.25">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536.33598519889006</v>
      </c>
      <c r="O145" s="173">
        <v>15359</v>
      </c>
      <c r="P145" s="172">
        <v>1172.1999999999998</v>
      </c>
      <c r="Q145" s="172">
        <f t="shared" si="2"/>
        <v>1570.1624421831636</v>
      </c>
      <c r="R145" s="173">
        <v>13534</v>
      </c>
      <c r="S145" s="172">
        <v>158.5</v>
      </c>
      <c r="T145" s="172">
        <f t="shared" si="3"/>
        <v>212.31082331174838</v>
      </c>
      <c r="U145" s="164"/>
      <c r="V145" s="164"/>
      <c r="W145" s="164"/>
      <c r="X145" s="164"/>
      <c r="Y145" s="164"/>
      <c r="Z145" s="164"/>
      <c r="AA145" s="164"/>
      <c r="AB145" s="164"/>
      <c r="AC145" s="164"/>
      <c r="AD145" s="164"/>
      <c r="AE145" s="164"/>
      <c r="AF145" s="164"/>
      <c r="AG145" s="164"/>
      <c r="AH145" s="164"/>
    </row>
    <row r="146" spans="1:34" x14ac:dyDescent="0.25">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678.57516099356008</v>
      </c>
      <c r="O146" s="173">
        <v>9601</v>
      </c>
      <c r="P146" s="172">
        <v>803.30000000000018</v>
      </c>
      <c r="Q146" s="172">
        <f t="shared" si="2"/>
        <v>1070.0813247470105</v>
      </c>
      <c r="R146" s="173">
        <v>12341</v>
      </c>
      <c r="S146" s="172">
        <v>258.5</v>
      </c>
      <c r="T146" s="172">
        <f t="shared" si="3"/>
        <v>344.34958601655933</v>
      </c>
      <c r="U146" s="164"/>
      <c r="V146" s="164"/>
      <c r="W146" s="164"/>
      <c r="X146" s="164"/>
      <c r="Y146" s="164"/>
      <c r="Z146" s="164"/>
      <c r="AA146" s="164"/>
      <c r="AB146" s="164"/>
      <c r="AC146" s="164"/>
      <c r="AD146" s="164"/>
      <c r="AE146" s="164"/>
      <c r="AF146" s="164"/>
      <c r="AG146" s="164"/>
      <c r="AH146" s="164"/>
    </row>
    <row r="147" spans="1:34" x14ac:dyDescent="0.25">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618.01646843549872</v>
      </c>
      <c r="O147" s="173">
        <v>6856</v>
      </c>
      <c r="P147" s="172">
        <v>820.40000000000009</v>
      </c>
      <c r="Q147" s="172">
        <f t="shared" si="2"/>
        <v>1086.8611161939618</v>
      </c>
      <c r="R147" s="173">
        <v>9371</v>
      </c>
      <c r="S147" s="172">
        <v>197.9</v>
      </c>
      <c r="T147" s="172">
        <f t="shared" si="3"/>
        <v>262.17676120768527</v>
      </c>
      <c r="U147" s="164"/>
      <c r="V147" s="164"/>
      <c r="W147" s="164"/>
      <c r="X147" s="164"/>
      <c r="Y147" s="164"/>
      <c r="Z147" s="164"/>
      <c r="AA147" s="164"/>
      <c r="AB147" s="164"/>
      <c r="AC147" s="164"/>
      <c r="AD147" s="164"/>
      <c r="AE147" s="164"/>
      <c r="AF147" s="164"/>
      <c r="AG147" s="164"/>
      <c r="AH147" s="164"/>
    </row>
    <row r="148" spans="1:34" x14ac:dyDescent="0.25">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537.73454545454558</v>
      </c>
      <c r="O148" s="173">
        <v>9323</v>
      </c>
      <c r="P148" s="172">
        <v>689.09999999999991</v>
      </c>
      <c r="Q148" s="172">
        <f t="shared" si="2"/>
        <v>907.10618181818177</v>
      </c>
      <c r="R148" s="173">
        <v>14749</v>
      </c>
      <c r="S148" s="172">
        <v>233.49999999999997</v>
      </c>
      <c r="T148" s="172">
        <f t="shared" si="3"/>
        <v>307.37090909090909</v>
      </c>
      <c r="U148" s="164"/>
      <c r="V148" s="164"/>
      <c r="W148" s="164"/>
      <c r="X148" s="164"/>
      <c r="Y148" s="164"/>
      <c r="Z148" s="164"/>
      <c r="AA148" s="164"/>
      <c r="AB148" s="164"/>
      <c r="AC148" s="164"/>
      <c r="AD148" s="164"/>
      <c r="AE148" s="164"/>
      <c r="AF148" s="164"/>
      <c r="AG148" s="164"/>
      <c r="AH148" s="164"/>
    </row>
    <row r="149" spans="1:34" x14ac:dyDescent="0.25">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664.54744525547449</v>
      </c>
      <c r="O149" s="173">
        <v>17422</v>
      </c>
      <c r="P149" s="172">
        <v>895.90000000000009</v>
      </c>
      <c r="Q149" s="172">
        <f t="shared" si="2"/>
        <v>1183.6343065693434</v>
      </c>
      <c r="R149" s="173">
        <v>14722</v>
      </c>
      <c r="S149" s="172">
        <v>184.5</v>
      </c>
      <c r="T149" s="172">
        <f t="shared" si="3"/>
        <v>243.75547445255478</v>
      </c>
      <c r="U149" s="164"/>
      <c r="V149" s="164"/>
      <c r="W149" s="164"/>
      <c r="X149" s="164"/>
      <c r="Y149" s="164"/>
      <c r="Z149" s="164"/>
      <c r="AA149" s="164"/>
      <c r="AB149" s="164"/>
      <c r="AC149" s="164"/>
      <c r="AD149" s="164"/>
      <c r="AE149" s="164"/>
      <c r="AF149" s="164"/>
      <c r="AG149" s="164"/>
      <c r="AH149" s="164"/>
    </row>
    <row r="150" spans="1:34" x14ac:dyDescent="0.25">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605.55099099099107</v>
      </c>
      <c r="O150" s="173">
        <v>8123</v>
      </c>
      <c r="P150" s="172">
        <v>938.5</v>
      </c>
      <c r="Q150" s="172">
        <f t="shared" si="2"/>
        <v>1224.2774774774775</v>
      </c>
      <c r="R150" s="173">
        <v>14689</v>
      </c>
      <c r="S150" s="172">
        <v>194.00000000000011</v>
      </c>
      <c r="T150" s="172">
        <f t="shared" si="3"/>
        <v>253.07387387387405</v>
      </c>
      <c r="U150" s="164"/>
      <c r="V150" s="164"/>
      <c r="W150" s="164"/>
      <c r="X150" s="164"/>
      <c r="Y150" s="164"/>
      <c r="Z150" s="164"/>
      <c r="AA150" s="164"/>
      <c r="AB150" s="164"/>
      <c r="AC150" s="164"/>
      <c r="AD150" s="164"/>
      <c r="AE150" s="164"/>
      <c r="AF150" s="164"/>
      <c r="AG150" s="164"/>
      <c r="AH150" s="164"/>
    </row>
    <row r="151" spans="1:34" x14ac:dyDescent="0.25">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791.97766143106458</v>
      </c>
      <c r="O151" s="173">
        <v>6823</v>
      </c>
      <c r="P151" s="172">
        <v>1087.2</v>
      </c>
      <c r="Q151" s="172">
        <f t="shared" si="2"/>
        <v>1373.7047120418852</v>
      </c>
      <c r="R151" s="173">
        <v>10626</v>
      </c>
      <c r="S151" s="172">
        <v>183</v>
      </c>
      <c r="T151" s="172">
        <f t="shared" si="3"/>
        <v>231.22513089005238</v>
      </c>
      <c r="U151" s="164"/>
      <c r="V151" s="164"/>
      <c r="W151" s="164"/>
      <c r="X151" s="164"/>
      <c r="Y151" s="164"/>
      <c r="Z151" s="164"/>
      <c r="AA151" s="164"/>
      <c r="AB151" s="164"/>
      <c r="AC151" s="164"/>
      <c r="AD151" s="164"/>
      <c r="AE151" s="164"/>
      <c r="AF151" s="164"/>
      <c r="AG151" s="164"/>
      <c r="AH151" s="164"/>
    </row>
    <row r="152" spans="1:34" x14ac:dyDescent="0.25">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523.62671415850423</v>
      </c>
      <c r="O152" s="173">
        <v>5618</v>
      </c>
      <c r="P152" s="172">
        <v>817.8</v>
      </c>
      <c r="Q152" s="172">
        <f t="shared" si="2"/>
        <v>1054.4740872662512</v>
      </c>
      <c r="R152" s="173">
        <v>12719</v>
      </c>
      <c r="S152" s="172">
        <v>203.2</v>
      </c>
      <c r="T152" s="172">
        <f t="shared" si="3"/>
        <v>262.00676758682101</v>
      </c>
      <c r="U152" s="164"/>
      <c r="V152" s="164"/>
      <c r="W152" s="164"/>
      <c r="X152" s="164"/>
      <c r="Y152" s="164"/>
      <c r="Z152" s="164"/>
      <c r="AA152" s="164"/>
      <c r="AB152" s="164"/>
      <c r="AC152" s="164"/>
      <c r="AD152" s="164"/>
      <c r="AE152" s="164"/>
      <c r="AF152" s="164"/>
      <c r="AG152" s="164"/>
      <c r="AH152" s="164"/>
    </row>
    <row r="153" spans="1:34" x14ac:dyDescent="0.25">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557.07238605898124</v>
      </c>
      <c r="O153" s="173">
        <v>16056</v>
      </c>
      <c r="P153" s="172">
        <v>860.19999999999982</v>
      </c>
      <c r="Q153" s="172">
        <f t="shared" si="2"/>
        <v>1113.1095621090258</v>
      </c>
      <c r="R153" s="173">
        <v>13690</v>
      </c>
      <c r="S153" s="172">
        <v>188.8</v>
      </c>
      <c r="T153" s="172">
        <f t="shared" si="3"/>
        <v>244.30956210902593</v>
      </c>
      <c r="U153" s="164"/>
      <c r="V153" s="164"/>
      <c r="W153" s="164"/>
      <c r="X153" s="164"/>
      <c r="Y153" s="164"/>
      <c r="Z153" s="164"/>
      <c r="AA153" s="164"/>
      <c r="AB153" s="164"/>
      <c r="AC153" s="164"/>
      <c r="AD153" s="164"/>
      <c r="AE153" s="164"/>
      <c r="AF153" s="164"/>
      <c r="AG153" s="164"/>
      <c r="AH153" s="164"/>
    </row>
    <row r="154" spans="1:34" x14ac:dyDescent="0.25">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606.84831261101237</v>
      </c>
      <c r="O154" s="173">
        <v>7652</v>
      </c>
      <c r="P154" s="172">
        <v>762.30000000000018</v>
      </c>
      <c r="Q154" s="172">
        <f t="shared" si="2"/>
        <v>980.29342806394345</v>
      </c>
      <c r="R154" s="173">
        <v>11607</v>
      </c>
      <c r="S154" s="172">
        <v>220.90000000000009</v>
      </c>
      <c r="T154" s="172">
        <f t="shared" si="3"/>
        <v>284.07033747779769</v>
      </c>
      <c r="U154" s="164"/>
      <c r="V154" s="164"/>
      <c r="W154" s="164"/>
      <c r="X154" s="164"/>
      <c r="Y154" s="164"/>
      <c r="Z154" s="164"/>
      <c r="AA154" s="164"/>
      <c r="AB154" s="164"/>
      <c r="AC154" s="164"/>
      <c r="AD154" s="164"/>
      <c r="AE154" s="164"/>
      <c r="AF154" s="164"/>
      <c r="AG154" s="164"/>
      <c r="AH154" s="164"/>
    </row>
    <row r="155" spans="1:34" x14ac:dyDescent="0.25">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665.74564831261102</v>
      </c>
      <c r="O155" s="173">
        <v>7033</v>
      </c>
      <c r="P155" s="172">
        <v>735.2</v>
      </c>
      <c r="Q155" s="172">
        <f t="shared" si="2"/>
        <v>945.44369449378348</v>
      </c>
      <c r="R155" s="173">
        <v>8913</v>
      </c>
      <c r="S155" s="172">
        <v>178.89999999999998</v>
      </c>
      <c r="T155" s="172">
        <f t="shared" si="3"/>
        <v>230.05968028419181</v>
      </c>
      <c r="U155" s="164"/>
      <c r="V155" s="164"/>
      <c r="W155" s="164"/>
      <c r="X155" s="164"/>
      <c r="Y155" s="164"/>
      <c r="Z155" s="164"/>
      <c r="AA155" s="164"/>
      <c r="AB155" s="164"/>
      <c r="AC155" s="164"/>
      <c r="AD155" s="164"/>
      <c r="AE155" s="164"/>
      <c r="AF155" s="164"/>
      <c r="AG155" s="164"/>
      <c r="AH155" s="164"/>
    </row>
    <row r="156" spans="1:34" x14ac:dyDescent="0.25">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440.14603174603172</v>
      </c>
      <c r="O156" s="173">
        <v>6436</v>
      </c>
      <c r="P156" s="172">
        <v>708.3</v>
      </c>
      <c r="Q156" s="172">
        <f t="shared" si="2"/>
        <v>904.42539682539677</v>
      </c>
      <c r="R156" s="173">
        <v>10802</v>
      </c>
      <c r="S156" s="172">
        <v>228.40000000000003</v>
      </c>
      <c r="T156" s="172">
        <f t="shared" si="3"/>
        <v>291.64303350970022</v>
      </c>
      <c r="U156" s="164"/>
      <c r="V156" s="164"/>
      <c r="W156" s="164"/>
      <c r="X156" s="164"/>
      <c r="Y156" s="164"/>
      <c r="Z156" s="164"/>
      <c r="AA156" s="164"/>
      <c r="AB156" s="164"/>
      <c r="AC156" s="164"/>
      <c r="AD156" s="164"/>
      <c r="AE156" s="164"/>
      <c r="AF156" s="164"/>
      <c r="AG156" s="164"/>
      <c r="AH156" s="164"/>
    </row>
    <row r="157" spans="1:34" x14ac:dyDescent="0.25">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581.89097345132734</v>
      </c>
      <c r="O157" s="173">
        <v>11805</v>
      </c>
      <c r="P157" s="172">
        <v>652.69999999999982</v>
      </c>
      <c r="Q157" s="172">
        <f t="shared" si="2"/>
        <v>836.38017699115039</v>
      </c>
      <c r="R157" s="173">
        <v>11365</v>
      </c>
      <c r="S157" s="172">
        <v>160.7999999999999</v>
      </c>
      <c r="T157" s="172">
        <f t="shared" si="3"/>
        <v>206.0516814159291</v>
      </c>
      <c r="U157" s="164"/>
      <c r="V157" s="164"/>
      <c r="W157" s="164"/>
      <c r="X157" s="164"/>
      <c r="Y157" s="164"/>
      <c r="Z157" s="164"/>
      <c r="AA157" s="164"/>
      <c r="AB157" s="164"/>
      <c r="AC157" s="164"/>
      <c r="AD157" s="164"/>
      <c r="AE157" s="164"/>
      <c r="AF157" s="164"/>
      <c r="AG157" s="164"/>
      <c r="AH157" s="164"/>
    </row>
    <row r="158" spans="1:34" x14ac:dyDescent="0.25">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543.889122807018</v>
      </c>
      <c r="O158" s="173">
        <v>10088</v>
      </c>
      <c r="P158" s="172">
        <v>709.40000000000055</v>
      </c>
      <c r="Q158" s="172">
        <f t="shared" si="2"/>
        <v>901.06245614035163</v>
      </c>
      <c r="R158" s="173">
        <v>9276</v>
      </c>
      <c r="S158" s="172">
        <v>162.90000000000009</v>
      </c>
      <c r="T158" s="172">
        <f t="shared" si="3"/>
        <v>206.91157894736855</v>
      </c>
      <c r="U158" s="164"/>
      <c r="V158" s="164"/>
      <c r="W158" s="164"/>
      <c r="X158" s="164"/>
      <c r="Y158" s="164"/>
      <c r="Z158" s="164"/>
      <c r="AA158" s="164"/>
      <c r="AB158" s="164"/>
      <c r="AC158" s="164"/>
      <c r="AD158" s="164"/>
      <c r="AE158" s="164"/>
      <c r="AF158" s="164"/>
      <c r="AG158" s="164"/>
      <c r="AH158" s="164"/>
    </row>
    <row r="159" spans="1:34" x14ac:dyDescent="0.25">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532.33421284080919</v>
      </c>
      <c r="O159" s="173">
        <v>7287</v>
      </c>
      <c r="P159" s="172">
        <v>715.2</v>
      </c>
      <c r="Q159" s="172">
        <f t="shared" si="2"/>
        <v>910.82638522427442</v>
      </c>
      <c r="R159" s="173">
        <v>7498</v>
      </c>
      <c r="S159" s="172">
        <v>159.69999999999999</v>
      </c>
      <c r="T159" s="172">
        <f t="shared" si="3"/>
        <v>203.38223394898858</v>
      </c>
      <c r="U159" s="164"/>
      <c r="V159" s="164"/>
      <c r="W159" s="164"/>
      <c r="X159" s="164"/>
      <c r="Y159" s="164"/>
      <c r="Z159" s="164"/>
      <c r="AA159" s="164"/>
      <c r="AB159" s="164"/>
      <c r="AC159" s="164"/>
      <c r="AD159" s="164"/>
      <c r="AE159" s="164"/>
      <c r="AF159" s="164"/>
      <c r="AG159" s="164"/>
      <c r="AH159" s="164"/>
    </row>
    <row r="160" spans="1:34" x14ac:dyDescent="0.25">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406.24444444444453</v>
      </c>
      <c r="O160" s="173">
        <v>6172</v>
      </c>
      <c r="P160" s="172">
        <v>745.5</v>
      </c>
      <c r="Q160" s="172">
        <f t="shared" si="2"/>
        <v>937.05208333333337</v>
      </c>
      <c r="R160" s="173">
        <v>11610</v>
      </c>
      <c r="S160" s="172">
        <v>152.50000000000006</v>
      </c>
      <c r="T160" s="172">
        <f t="shared" si="3"/>
        <v>191.68402777777789</v>
      </c>
      <c r="U160" s="164"/>
      <c r="V160" s="164"/>
      <c r="W160" s="164"/>
      <c r="X160" s="164"/>
      <c r="Y160" s="164"/>
      <c r="Z160" s="164"/>
      <c r="AA160" s="164"/>
      <c r="AB160" s="164"/>
      <c r="AC160" s="164"/>
      <c r="AD160" s="164"/>
      <c r="AE160" s="164"/>
      <c r="AF160" s="164"/>
      <c r="AG160" s="164"/>
      <c r="AH160" s="164"/>
    </row>
    <row r="161" spans="1:34" x14ac:dyDescent="0.25">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563.97775847089486</v>
      </c>
      <c r="O161" s="173">
        <v>6734</v>
      </c>
      <c r="P161" s="172">
        <v>832.10000000000014</v>
      </c>
      <c r="Q161" s="172">
        <f t="shared" si="2"/>
        <v>1046.8121633362298</v>
      </c>
      <c r="R161" s="173">
        <v>8742</v>
      </c>
      <c r="S161" s="172">
        <v>152.99999999999994</v>
      </c>
      <c r="T161" s="172">
        <f t="shared" si="3"/>
        <v>192.47958297132922</v>
      </c>
      <c r="U161" s="164"/>
      <c r="V161" s="164"/>
      <c r="W161" s="164"/>
      <c r="X161" s="164"/>
      <c r="Y161" s="164"/>
      <c r="Z161" s="164"/>
      <c r="AA161" s="164"/>
      <c r="AB161" s="164"/>
      <c r="AC161" s="164"/>
      <c r="AD161" s="164"/>
      <c r="AE161" s="164"/>
      <c r="AF161" s="164"/>
      <c r="AG161" s="164"/>
      <c r="AH161" s="164"/>
    </row>
    <row r="162" spans="1:34" x14ac:dyDescent="0.25">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597.67448275862068</v>
      </c>
      <c r="O162" s="173">
        <v>8144</v>
      </c>
      <c r="P162" s="172">
        <v>795.79999999999973</v>
      </c>
      <c r="Q162" s="172">
        <f t="shared" si="2"/>
        <v>993.37793103448246</v>
      </c>
      <c r="R162" s="173">
        <v>11407</v>
      </c>
      <c r="S162" s="172">
        <v>142.00000000000006</v>
      </c>
      <c r="T162" s="172">
        <f t="shared" si="3"/>
        <v>177.25517241379319</v>
      </c>
      <c r="U162" s="164"/>
      <c r="V162" s="164"/>
      <c r="W162" s="164"/>
      <c r="X162" s="164"/>
      <c r="Y162" s="164"/>
      <c r="Z162" s="164"/>
      <c r="AA162" s="164"/>
      <c r="AB162" s="164"/>
      <c r="AC162" s="164"/>
      <c r="AD162" s="164"/>
      <c r="AE162" s="164"/>
      <c r="AF162" s="164"/>
      <c r="AG162" s="164"/>
      <c r="AH162" s="164"/>
    </row>
    <row r="163" spans="1:34" x14ac:dyDescent="0.25">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726.48370497427118</v>
      </c>
      <c r="O163" s="173">
        <v>6106</v>
      </c>
      <c r="P163" s="172">
        <v>947.2</v>
      </c>
      <c r="Q163" s="172">
        <f t="shared" si="2"/>
        <v>1176.2826758147517</v>
      </c>
      <c r="R163" s="173">
        <v>7106</v>
      </c>
      <c r="S163" s="172">
        <v>150.6</v>
      </c>
      <c r="T163" s="172">
        <f t="shared" si="3"/>
        <v>187.02298456260721</v>
      </c>
      <c r="U163" s="164"/>
      <c r="V163" s="164"/>
      <c r="W163" s="164"/>
      <c r="X163" s="164"/>
      <c r="Y163" s="164"/>
      <c r="Z163" s="164"/>
      <c r="AA163" s="164"/>
      <c r="AB163" s="164"/>
      <c r="AC163" s="164"/>
      <c r="AD163" s="164"/>
      <c r="AE163" s="164"/>
      <c r="AF163" s="164"/>
      <c r="AG163" s="164"/>
      <c r="AH163" s="164"/>
    </row>
    <row r="164" spans="1:34" x14ac:dyDescent="0.25">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532.77557251908388</v>
      </c>
      <c r="O164" s="173">
        <v>5246</v>
      </c>
      <c r="P164" s="172">
        <v>811.2</v>
      </c>
      <c r="Q164" s="172">
        <f t="shared" si="2"/>
        <v>996.28295165394411</v>
      </c>
      <c r="R164" s="173">
        <v>9193</v>
      </c>
      <c r="S164" s="172">
        <v>176.1</v>
      </c>
      <c r="T164" s="172">
        <f t="shared" si="3"/>
        <v>216.27888040712469</v>
      </c>
      <c r="U164" s="164"/>
      <c r="V164" s="164"/>
      <c r="W164" s="164"/>
      <c r="X164" s="164"/>
      <c r="Y164" s="164"/>
      <c r="Z164" s="164"/>
      <c r="AA164" s="164"/>
      <c r="AB164" s="164"/>
      <c r="AC164" s="164"/>
      <c r="AD164" s="164"/>
      <c r="AE164" s="164"/>
      <c r="AF164" s="164"/>
      <c r="AG164" s="164"/>
      <c r="AH164" s="164"/>
    </row>
    <row r="165" spans="1:34" x14ac:dyDescent="0.25">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613.02369991474848</v>
      </c>
      <c r="O165" s="173">
        <v>9450</v>
      </c>
      <c r="P165" s="172">
        <v>855.90000000000009</v>
      </c>
      <c r="Q165" s="172">
        <f t="shared" si="2"/>
        <v>1056.5585677749364</v>
      </c>
      <c r="R165" s="173">
        <v>10840</v>
      </c>
      <c r="S165" s="172">
        <v>167.10000000000002</v>
      </c>
      <c r="T165" s="172">
        <f t="shared" si="3"/>
        <v>206.27519181585683</v>
      </c>
      <c r="U165" s="164"/>
      <c r="V165" s="164"/>
      <c r="W165" s="164"/>
      <c r="X165" s="164"/>
      <c r="Y165" s="164"/>
      <c r="Z165" s="164"/>
      <c r="AA165" s="164"/>
      <c r="AB165" s="164"/>
      <c r="AC165" s="164"/>
      <c r="AD165" s="164"/>
      <c r="AE165" s="164"/>
      <c r="AF165" s="164"/>
      <c r="AG165" s="164"/>
      <c r="AH165" s="164"/>
    </row>
    <row r="166" spans="1:34" x14ac:dyDescent="0.25">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639.55361344537835</v>
      </c>
      <c r="O166" s="173">
        <v>10233</v>
      </c>
      <c r="P166" s="172">
        <v>826</v>
      </c>
      <c r="Q166" s="172">
        <f t="shared" si="2"/>
        <v>1005.0823529411766</v>
      </c>
      <c r="R166" s="173">
        <v>9520</v>
      </c>
      <c r="S166" s="172">
        <v>144.09999999999997</v>
      </c>
      <c r="T166" s="172">
        <f t="shared" si="3"/>
        <v>175.34184873949576</v>
      </c>
      <c r="U166" s="164"/>
      <c r="V166" s="164"/>
      <c r="W166" s="164"/>
      <c r="X166" s="164"/>
      <c r="Y166" s="164"/>
      <c r="Z166" s="164"/>
      <c r="AA166" s="164"/>
      <c r="AB166" s="164"/>
      <c r="AC166" s="164"/>
      <c r="AD166" s="164"/>
      <c r="AE166" s="164"/>
      <c r="AF166" s="164"/>
      <c r="AG166" s="164"/>
      <c r="AH166" s="164"/>
    </row>
    <row r="167" spans="1:34" x14ac:dyDescent="0.25">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800.52834042553195</v>
      </c>
      <c r="O167" s="173">
        <v>7737</v>
      </c>
      <c r="P167" s="172">
        <v>1092.1999999999998</v>
      </c>
      <c r="Q167" s="172">
        <f t="shared" si="2"/>
        <v>1345.9622127659575</v>
      </c>
      <c r="R167" s="173">
        <v>8112</v>
      </c>
      <c r="S167" s="172">
        <v>167.4</v>
      </c>
      <c r="T167" s="172">
        <f t="shared" si="3"/>
        <v>206.29378723404258</v>
      </c>
      <c r="U167" s="164"/>
      <c r="V167" s="164"/>
      <c r="W167" s="164"/>
      <c r="X167" s="164"/>
      <c r="Y167" s="164"/>
      <c r="Z167" s="164"/>
      <c r="AA167" s="164"/>
      <c r="AB167" s="164"/>
      <c r="AC167" s="164"/>
      <c r="AD167" s="164"/>
      <c r="AE167" s="164"/>
      <c r="AF167" s="164"/>
      <c r="AG167" s="164"/>
      <c r="AH167" s="164"/>
    </row>
    <row r="168" spans="1:34" x14ac:dyDescent="0.25">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629.3842772612004</v>
      </c>
      <c r="O168" s="173">
        <v>5067</v>
      </c>
      <c r="P168" s="172">
        <v>1041.6999999999998</v>
      </c>
      <c r="Q168" s="172">
        <f t="shared" ref="Q168:Q189" si="5">P168/I168*$I$69</f>
        <v>1275.047844463229</v>
      </c>
      <c r="R168" s="173">
        <v>10608</v>
      </c>
      <c r="S168" s="172">
        <v>160.99999999999997</v>
      </c>
      <c r="T168" s="172">
        <f t="shared" ref="T168:T189" si="6">S168/I168*$I$69</f>
        <v>197.06508875739644</v>
      </c>
      <c r="U168" s="164"/>
      <c r="V168" s="164"/>
      <c r="W168" s="164"/>
      <c r="X168" s="164"/>
      <c r="Y168" s="164"/>
      <c r="Z168" s="164"/>
      <c r="AA168" s="164"/>
      <c r="AB168" s="164"/>
      <c r="AC168" s="164"/>
      <c r="AD168" s="164"/>
      <c r="AE168" s="164"/>
      <c r="AF168" s="164"/>
      <c r="AG168" s="164"/>
      <c r="AH168" s="164"/>
    </row>
    <row r="169" spans="1:34" x14ac:dyDescent="0.25">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804.14397283531457</v>
      </c>
      <c r="O169" s="173">
        <v>6417</v>
      </c>
      <c r="P169" s="172">
        <v>679.60000000000036</v>
      </c>
      <c r="Q169" s="172">
        <f t="shared" si="5"/>
        <v>835.36570458404128</v>
      </c>
      <c r="R169" s="173">
        <v>10319</v>
      </c>
      <c r="S169" s="172">
        <v>152.89999999999998</v>
      </c>
      <c r="T169" s="172">
        <f t="shared" si="6"/>
        <v>187.94499151103562</v>
      </c>
      <c r="U169" s="164"/>
      <c r="V169" s="164"/>
      <c r="W169" s="164"/>
      <c r="X169" s="164"/>
      <c r="Y169" s="164"/>
      <c r="Z169" s="164"/>
      <c r="AA169" s="164"/>
      <c r="AB169" s="164"/>
      <c r="AC169" s="164"/>
      <c r="AD169" s="164"/>
      <c r="AE169" s="164"/>
      <c r="AF169" s="164"/>
      <c r="AG169" s="164"/>
      <c r="AH169" s="164"/>
    </row>
    <row r="170" spans="1:34" x14ac:dyDescent="0.25">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679.88874172185399</v>
      </c>
      <c r="O170" s="173">
        <v>5114</v>
      </c>
      <c r="P170" s="172">
        <v>911.69999999999982</v>
      </c>
      <c r="Q170" s="172">
        <f t="shared" si="5"/>
        <v>1092.8324503311258</v>
      </c>
      <c r="R170" s="173">
        <v>8645</v>
      </c>
      <c r="S170" s="172">
        <v>142.80000000000007</v>
      </c>
      <c r="T170" s="172">
        <f t="shared" si="6"/>
        <v>171.1708609271524</v>
      </c>
      <c r="U170" s="164"/>
      <c r="V170" s="164"/>
      <c r="W170" s="164"/>
      <c r="X170" s="164"/>
      <c r="Y170" s="164"/>
      <c r="Z170" s="164"/>
      <c r="AA170" s="164"/>
      <c r="AB170" s="164"/>
      <c r="AC170" s="164"/>
      <c r="AD170" s="164"/>
      <c r="AE170" s="164"/>
      <c r="AF170" s="164"/>
      <c r="AG170" s="164"/>
      <c r="AH170" s="164"/>
    </row>
    <row r="171" spans="1:34" x14ac:dyDescent="0.25">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703.09368334700571</v>
      </c>
      <c r="O171" s="173">
        <v>6274</v>
      </c>
      <c r="P171" s="172">
        <v>963.6</v>
      </c>
      <c r="Q171" s="172">
        <f t="shared" si="5"/>
        <v>1144.6208367514357</v>
      </c>
      <c r="R171" s="173">
        <v>7939</v>
      </c>
      <c r="S171" s="172">
        <v>160.1</v>
      </c>
      <c r="T171" s="172">
        <f t="shared" si="6"/>
        <v>190.17621000820344</v>
      </c>
      <c r="U171" s="164"/>
      <c r="V171" s="164"/>
      <c r="W171" s="164"/>
      <c r="X171" s="164"/>
      <c r="Y171" s="164"/>
      <c r="Z171" s="164"/>
      <c r="AA171" s="164"/>
      <c r="AB171" s="164"/>
      <c r="AC171" s="164"/>
      <c r="AD171" s="164"/>
      <c r="AE171" s="164"/>
      <c r="AF171" s="164"/>
      <c r="AG171" s="164"/>
      <c r="AH171" s="164"/>
    </row>
    <row r="172" spans="1:34" x14ac:dyDescent="0.25">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650.88786885245906</v>
      </c>
      <c r="O172" s="173">
        <v>5831</v>
      </c>
      <c r="P172" s="172">
        <v>1153.8000000000002</v>
      </c>
      <c r="Q172" s="172">
        <f t="shared" si="5"/>
        <v>1369.4281967213119</v>
      </c>
      <c r="R172" s="173">
        <v>10207</v>
      </c>
      <c r="S172" s="172">
        <v>188.4</v>
      </c>
      <c r="T172" s="172">
        <f t="shared" si="6"/>
        <v>223.6091803278689</v>
      </c>
      <c r="U172" s="164"/>
      <c r="V172" s="164"/>
      <c r="W172" s="164"/>
      <c r="X172" s="164"/>
      <c r="Y172" s="164"/>
      <c r="Z172" s="164"/>
      <c r="AA172" s="164"/>
      <c r="AB172" s="164"/>
      <c r="AC172" s="164"/>
      <c r="AD172" s="164"/>
      <c r="AE172" s="164"/>
      <c r="AF172" s="164"/>
      <c r="AG172" s="164"/>
      <c r="AH172" s="164"/>
    </row>
    <row r="173" spans="1:34" x14ac:dyDescent="0.25">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850.09715678310363</v>
      </c>
      <c r="O173" s="173">
        <v>12252</v>
      </c>
      <c r="P173" s="172">
        <v>1486.4999999999995</v>
      </c>
      <c r="Q173" s="172">
        <f t="shared" si="5"/>
        <v>1748.5393988627129</v>
      </c>
      <c r="R173" s="173">
        <v>11007</v>
      </c>
      <c r="S173" s="172">
        <v>186.29999999999995</v>
      </c>
      <c r="T173" s="172">
        <f t="shared" si="6"/>
        <v>219.14086108854588</v>
      </c>
      <c r="U173" s="164"/>
      <c r="V173" s="164"/>
      <c r="W173" s="164"/>
      <c r="X173" s="164"/>
      <c r="Y173" s="164"/>
      <c r="Z173" s="164"/>
      <c r="AA173" s="164"/>
      <c r="AB173" s="164"/>
      <c r="AC173" s="164"/>
      <c r="AD173" s="164"/>
      <c r="AE173" s="164"/>
      <c r="AF173" s="164"/>
      <c r="AG173" s="164"/>
      <c r="AH173" s="164"/>
    </row>
    <row r="174" spans="1:34" x14ac:dyDescent="0.25">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816.43047313552552</v>
      </c>
      <c r="O174" s="173">
        <v>7247</v>
      </c>
      <c r="P174" s="172">
        <v>1160</v>
      </c>
      <c r="Q174" s="172">
        <f t="shared" si="5"/>
        <v>1346.9767441860467</v>
      </c>
      <c r="R174" s="173">
        <v>10145</v>
      </c>
      <c r="S174" s="172">
        <v>269.60000000000014</v>
      </c>
      <c r="T174" s="172">
        <f t="shared" si="6"/>
        <v>313.0559743384124</v>
      </c>
      <c r="U174" s="164"/>
      <c r="V174" s="164"/>
      <c r="W174" s="164"/>
      <c r="X174" s="164"/>
      <c r="Y174" s="164"/>
      <c r="Z174" s="164"/>
      <c r="AA174" s="164"/>
      <c r="AB174" s="164"/>
      <c r="AC174" s="164"/>
      <c r="AD174" s="164"/>
      <c r="AE174" s="164"/>
      <c r="AF174" s="164"/>
      <c r="AG174" s="164"/>
      <c r="AH174" s="164"/>
    </row>
    <row r="175" spans="1:34" x14ac:dyDescent="0.25">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856.75263999999993</v>
      </c>
      <c r="O175" s="173">
        <v>6194</v>
      </c>
      <c r="P175" s="172">
        <v>1049.9000000000001</v>
      </c>
      <c r="Q175" s="172">
        <f t="shared" si="5"/>
        <v>1216.2041600000002</v>
      </c>
      <c r="R175" s="173">
        <v>8619</v>
      </c>
      <c r="S175" s="172">
        <v>213.2</v>
      </c>
      <c r="T175" s="172">
        <f t="shared" si="6"/>
        <v>246.97088000000002</v>
      </c>
      <c r="U175" s="164"/>
      <c r="V175" s="164"/>
      <c r="W175" s="164"/>
      <c r="X175" s="164"/>
      <c r="Y175" s="164"/>
      <c r="Z175" s="164"/>
      <c r="AA175" s="164"/>
      <c r="AB175" s="164"/>
      <c r="AC175" s="164"/>
      <c r="AD175" s="164"/>
      <c r="AE175" s="164"/>
      <c r="AF175" s="164"/>
      <c r="AG175" s="164"/>
      <c r="AH175" s="164"/>
    </row>
    <row r="176" spans="1:34" x14ac:dyDescent="0.25">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695.54685759745439</v>
      </c>
      <c r="O176" s="173">
        <v>5486</v>
      </c>
      <c r="P176" s="172">
        <v>1077.9000000000001</v>
      </c>
      <c r="Q176" s="172">
        <f t="shared" si="5"/>
        <v>1241.6859188544154</v>
      </c>
      <c r="R176" s="173">
        <v>11296</v>
      </c>
      <c r="S176" s="172">
        <v>235.3</v>
      </c>
      <c r="T176" s="172">
        <f t="shared" si="6"/>
        <v>271.05361972951476</v>
      </c>
      <c r="U176" s="164"/>
      <c r="V176" s="164"/>
      <c r="W176" s="164"/>
      <c r="X176" s="164"/>
      <c r="Y176" s="164"/>
      <c r="Z176" s="164"/>
      <c r="AA176" s="164"/>
      <c r="AB176" s="164"/>
      <c r="AC176" s="164"/>
      <c r="AD176" s="164"/>
      <c r="AE176" s="164"/>
      <c r="AF176" s="164"/>
      <c r="AG176" s="164"/>
      <c r="AH176" s="164"/>
    </row>
    <row r="177" spans="1:34" x14ac:dyDescent="0.25">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918.79872408293443</v>
      </c>
      <c r="O177" s="173">
        <v>13278</v>
      </c>
      <c r="P177" s="172">
        <v>1278.0999999999999</v>
      </c>
      <c r="Q177" s="172">
        <f t="shared" si="5"/>
        <v>1475.8283891547048</v>
      </c>
      <c r="R177" s="173">
        <v>11383</v>
      </c>
      <c r="S177" s="172">
        <v>231.79999999999995</v>
      </c>
      <c r="T177" s="172">
        <f t="shared" si="6"/>
        <v>267.66060606060603</v>
      </c>
      <c r="U177" s="164"/>
      <c r="V177" s="164"/>
      <c r="W177" s="164"/>
      <c r="X177" s="164"/>
      <c r="Y177" s="164"/>
      <c r="Z177" s="164"/>
      <c r="AA177" s="164"/>
      <c r="AB177" s="164"/>
      <c r="AC177" s="164"/>
      <c r="AD177" s="164"/>
      <c r="AE177" s="164"/>
      <c r="AF177" s="164"/>
      <c r="AG177" s="164"/>
      <c r="AH177" s="164"/>
    </row>
    <row r="178" spans="1:34" x14ac:dyDescent="0.25">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868.45687203791499</v>
      </c>
      <c r="O178" s="173">
        <v>6227</v>
      </c>
      <c r="P178" s="172">
        <v>1192.2000000000003</v>
      </c>
      <c r="Q178" s="172">
        <f t="shared" si="5"/>
        <v>1363.5905213270148</v>
      </c>
      <c r="R178" s="173">
        <v>10409</v>
      </c>
      <c r="S178" s="172">
        <v>276.40000000000009</v>
      </c>
      <c r="T178" s="172">
        <f t="shared" si="6"/>
        <v>316.13522906793065</v>
      </c>
      <c r="U178" s="164"/>
      <c r="V178" s="164"/>
      <c r="W178" s="164"/>
      <c r="X178" s="164"/>
      <c r="Y178" s="164"/>
      <c r="Z178" s="164"/>
      <c r="AA178" s="164"/>
      <c r="AB178" s="164"/>
      <c r="AC178" s="164"/>
      <c r="AD178" s="164"/>
      <c r="AE178" s="164"/>
      <c r="AF178" s="164"/>
      <c r="AG178" s="164"/>
      <c r="AH178" s="164"/>
    </row>
    <row r="179" spans="1:34" x14ac:dyDescent="0.25">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1905.0427086087475</v>
      </c>
      <c r="O179" s="173">
        <v>6690</v>
      </c>
      <c r="P179" s="172">
        <v>1648.5</v>
      </c>
      <c r="Q179" s="172">
        <f t="shared" si="5"/>
        <v>1854.7226107226111</v>
      </c>
      <c r="R179" s="173">
        <v>7227</v>
      </c>
      <c r="S179" s="172">
        <v>243.10000000000002</v>
      </c>
      <c r="T179" s="172">
        <f t="shared" si="6"/>
        <v>273.51111111111118</v>
      </c>
      <c r="U179" s="164"/>
      <c r="V179" s="164"/>
      <c r="W179" s="164"/>
      <c r="X179" s="164"/>
      <c r="Y179" s="164"/>
      <c r="Z179" s="164"/>
      <c r="AA179" s="164"/>
      <c r="AB179" s="164"/>
      <c r="AC179" s="164"/>
      <c r="AD179" s="164"/>
      <c r="AE179" s="164"/>
      <c r="AF179" s="164"/>
      <c r="AG179" s="164"/>
      <c r="AH179" s="164"/>
    </row>
    <row r="180" spans="1:34" x14ac:dyDescent="0.25">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971.66640175726889</v>
      </c>
      <c r="O180" s="173">
        <v>5716</v>
      </c>
      <c r="P180" s="172">
        <v>1381.6999999999998</v>
      </c>
      <c r="Q180" s="172">
        <f t="shared" si="5"/>
        <v>1552.134678044996</v>
      </c>
      <c r="R180" s="173">
        <v>10696</v>
      </c>
      <c r="S180" s="172">
        <v>201.60000000000002</v>
      </c>
      <c r="T180" s="172">
        <f t="shared" si="6"/>
        <v>226.46764934057413</v>
      </c>
      <c r="U180" s="164"/>
      <c r="V180" s="164"/>
      <c r="W180" s="164"/>
      <c r="X180" s="164"/>
      <c r="Y180" s="164"/>
      <c r="Z180" s="164"/>
      <c r="AA180" s="164"/>
      <c r="AB180" s="164"/>
      <c r="AC180" s="164"/>
      <c r="AD180" s="164"/>
      <c r="AE180" s="164"/>
      <c r="AF180" s="164"/>
      <c r="AG180" s="164"/>
      <c r="AH180" s="164"/>
    </row>
    <row r="181" spans="1:34" x14ac:dyDescent="0.25">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976.34081407813926</v>
      </c>
      <c r="O181" s="173">
        <v>9089</v>
      </c>
      <c r="P181" s="172">
        <v>1286.1999999999998</v>
      </c>
      <c r="Q181" s="172">
        <f t="shared" si="5"/>
        <v>1457.2907668231612</v>
      </c>
      <c r="R181" s="173">
        <v>11532</v>
      </c>
      <c r="S181" s="172">
        <v>200.69999999999993</v>
      </c>
      <c r="T181" s="172">
        <f t="shared" si="6"/>
        <v>227.39718309859148</v>
      </c>
      <c r="U181" s="164"/>
      <c r="V181" s="164"/>
      <c r="W181" s="164"/>
      <c r="X181" s="164"/>
      <c r="Y181" s="164"/>
      <c r="Z181" s="164"/>
      <c r="AA181" s="164"/>
      <c r="AB181" s="164"/>
      <c r="AC181" s="164"/>
      <c r="AD181" s="164"/>
      <c r="AE181" s="164"/>
      <c r="AF181" s="164"/>
      <c r="AG181" s="164"/>
      <c r="AH181" s="164"/>
    </row>
    <row r="182" spans="1:34" x14ac:dyDescent="0.25">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998.83820017812968</v>
      </c>
      <c r="O182" s="173">
        <v>5858</v>
      </c>
      <c r="P182" s="172">
        <v>1310.8000000000011</v>
      </c>
      <c r="Q182" s="172">
        <f t="shared" si="5"/>
        <v>1471.3475968992261</v>
      </c>
      <c r="R182" s="173">
        <v>9548</v>
      </c>
      <c r="S182" s="172">
        <v>205</v>
      </c>
      <c r="T182" s="172">
        <f t="shared" si="6"/>
        <v>230.10852713178295</v>
      </c>
      <c r="U182" s="164"/>
      <c r="V182" s="164"/>
      <c r="W182" s="164"/>
      <c r="X182" s="164"/>
      <c r="Y182" s="164"/>
      <c r="Z182" s="164"/>
      <c r="AA182" s="164"/>
      <c r="AB182" s="164"/>
      <c r="AC182" s="164"/>
      <c r="AD182" s="164"/>
      <c r="AE182" s="164"/>
      <c r="AF182" s="164"/>
      <c r="AG182" s="164"/>
      <c r="AH182" s="164"/>
    </row>
    <row r="183" spans="1:34" x14ac:dyDescent="0.25">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1180.4435776834252</v>
      </c>
      <c r="O183" s="173">
        <v>5959</v>
      </c>
      <c r="P183" s="172">
        <v>1698.7</v>
      </c>
      <c r="Q183" s="172">
        <f t="shared" si="5"/>
        <v>1889.1840245775732</v>
      </c>
      <c r="R183" s="173">
        <v>6732</v>
      </c>
      <c r="S183" s="172">
        <v>156.5</v>
      </c>
      <c r="T183" s="172">
        <f t="shared" si="6"/>
        <v>174.04915514592938</v>
      </c>
      <c r="U183" s="164"/>
      <c r="V183" s="164"/>
      <c r="W183" s="164"/>
      <c r="X183" s="164"/>
      <c r="Y183" s="164"/>
      <c r="Z183" s="164"/>
      <c r="AA183" s="164"/>
      <c r="AB183" s="164"/>
      <c r="AC183" s="164"/>
      <c r="AD183" s="164"/>
      <c r="AE183" s="164"/>
      <c r="AF183" s="164"/>
      <c r="AG183" s="164"/>
      <c r="AH183" s="164"/>
    </row>
    <row r="184" spans="1:34" x14ac:dyDescent="0.25">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858.39107764534435</v>
      </c>
      <c r="O184" s="173">
        <v>7524</v>
      </c>
      <c r="P184" s="172">
        <v>1533.4000000000003</v>
      </c>
      <c r="Q184" s="172">
        <f t="shared" si="5"/>
        <v>1694.9337404580156</v>
      </c>
      <c r="R184" s="173">
        <v>10017</v>
      </c>
      <c r="S184" s="172">
        <v>197.79999999999995</v>
      </c>
      <c r="T184" s="172">
        <f t="shared" si="6"/>
        <v>218.63694656488545</v>
      </c>
      <c r="U184" s="164"/>
      <c r="V184" s="164"/>
      <c r="W184" s="164"/>
      <c r="X184" s="164"/>
      <c r="Y184" s="164"/>
      <c r="Z184" s="164"/>
      <c r="AA184" s="164"/>
      <c r="AB184" s="164"/>
      <c r="AC184" s="164"/>
      <c r="AD184" s="164"/>
      <c r="AE184" s="164"/>
      <c r="AF184" s="164"/>
      <c r="AG184" s="164"/>
      <c r="AH184" s="164"/>
    </row>
    <row r="185" spans="1:34" x14ac:dyDescent="0.25">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1023.4995508999925</v>
      </c>
      <c r="O185" s="173">
        <v>10171</v>
      </c>
      <c r="P185" s="172">
        <v>1285.3999999999996</v>
      </c>
      <c r="Q185" s="172">
        <f t="shared" si="5"/>
        <v>1438.3765069551775</v>
      </c>
      <c r="R185" s="173">
        <v>10339</v>
      </c>
      <c r="S185" s="172">
        <v>167.29999999999995</v>
      </c>
      <c r="T185" s="172">
        <f t="shared" si="6"/>
        <v>187.2105100463678</v>
      </c>
      <c r="U185" s="164"/>
      <c r="V185" s="164"/>
      <c r="W185" s="164"/>
      <c r="X185" s="164"/>
      <c r="Y185" s="164"/>
      <c r="Z185" s="164"/>
      <c r="AA185" s="164"/>
      <c r="AB185" s="164"/>
      <c r="AC185" s="164"/>
      <c r="AD185" s="164"/>
      <c r="AE185" s="164"/>
      <c r="AF185" s="164"/>
      <c r="AG185" s="164"/>
      <c r="AH185" s="164"/>
    </row>
    <row r="186" spans="1:34" x14ac:dyDescent="0.25">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862.56882588621966</v>
      </c>
      <c r="O186" s="181">
        <v>8775.7956028314002</v>
      </c>
      <c r="P186" s="172">
        <v>1286.8626975018997</v>
      </c>
      <c r="Q186" s="172">
        <f t="shared" si="5"/>
        <v>1427.8752383009585</v>
      </c>
      <c r="R186" s="181">
        <v>9645.4866500746648</v>
      </c>
      <c r="S186" s="172">
        <v>181.103452008619</v>
      </c>
      <c r="T186" s="172">
        <f t="shared" si="6"/>
        <v>200.94850460419948</v>
      </c>
      <c r="U186" s="164"/>
      <c r="V186" s="164"/>
      <c r="W186" s="164"/>
      <c r="X186" s="164"/>
      <c r="Y186" s="164"/>
      <c r="Z186" s="164"/>
      <c r="AA186" s="164"/>
      <c r="AB186" s="164"/>
      <c r="AC186" s="164"/>
      <c r="AD186" s="164"/>
      <c r="AE186" s="164"/>
      <c r="AF186" s="164"/>
      <c r="AG186" s="164"/>
      <c r="AH186" s="164"/>
    </row>
    <row r="187" spans="1:34" x14ac:dyDescent="0.25">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955.60811421484948</v>
      </c>
      <c r="O187" s="173">
        <v>6822.44890070785</v>
      </c>
      <c r="P187" s="172">
        <v>1150.314057295883</v>
      </c>
      <c r="Q187" s="172">
        <f t="shared" si="5"/>
        <v>1264.7340584392095</v>
      </c>
      <c r="R187" s="173">
        <v>7564.3716625186662</v>
      </c>
      <c r="S187" s="172">
        <v>175.73767321176348</v>
      </c>
      <c r="T187" s="172">
        <f t="shared" si="6"/>
        <v>193.21803402477872</v>
      </c>
      <c r="U187" s="164"/>
      <c r="V187" s="164"/>
      <c r="W187" s="164"/>
      <c r="X187" s="164"/>
      <c r="Y187" s="164"/>
      <c r="Z187" s="164"/>
      <c r="AA187" s="164"/>
      <c r="AB187" s="164"/>
      <c r="AC187" s="164"/>
      <c r="AD187" s="164"/>
      <c r="AE187" s="164"/>
      <c r="AF187" s="164"/>
      <c r="AG187" s="164"/>
      <c r="AH187" s="164"/>
    </row>
    <row r="188" spans="1:34" x14ac:dyDescent="0.25">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698.6369375712743</v>
      </c>
      <c r="O188" s="173">
        <v>4838.55109929215</v>
      </c>
      <c r="P188" s="172">
        <v>1037.7970664905204</v>
      </c>
      <c r="Q188" s="172">
        <f t="shared" si="5"/>
        <v>1141.0251725727212</v>
      </c>
      <c r="R188" s="173">
        <v>10002.628337481334</v>
      </c>
      <c r="S188" s="172">
        <v>184.20744441885319</v>
      </c>
      <c r="T188" s="172">
        <f t="shared" si="6"/>
        <v>202.53028057592974</v>
      </c>
      <c r="U188" s="164"/>
      <c r="V188" s="164"/>
      <c r="W188" s="164"/>
      <c r="X188" s="164"/>
      <c r="Y188" s="164"/>
      <c r="Z188" s="164"/>
      <c r="AA188" s="164"/>
      <c r="AB188" s="164"/>
      <c r="AC188" s="164"/>
      <c r="AD188" s="164"/>
      <c r="AE188" s="164"/>
      <c r="AF188" s="164"/>
      <c r="AG188" s="164"/>
      <c r="AH188" s="164"/>
    </row>
    <row r="189" spans="1:34" x14ac:dyDescent="0.25">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963.22482821987148</v>
      </c>
      <c r="O189" s="184">
        <v>6828.0536397386386</v>
      </c>
      <c r="P189" s="185">
        <v>1132.0609213635664</v>
      </c>
      <c r="Q189" s="172">
        <f t="shared" si="5"/>
        <v>1260.9417031803418</v>
      </c>
      <c r="R189" s="184">
        <v>10877.781177428844</v>
      </c>
      <c r="S189" s="185">
        <v>190.02859425457928</v>
      </c>
      <c r="T189" s="172">
        <f t="shared" si="6"/>
        <v>211.66261883125446</v>
      </c>
      <c r="U189" s="164"/>
      <c r="V189" s="164"/>
      <c r="W189" s="164"/>
      <c r="X189" s="164"/>
      <c r="Y189" s="164"/>
      <c r="Z189" s="164"/>
      <c r="AA189" s="164"/>
      <c r="AB189" s="164"/>
      <c r="AC189" s="164"/>
      <c r="AD189" s="164"/>
      <c r="AE189" s="164"/>
      <c r="AF189" s="164"/>
      <c r="AG189" s="164"/>
      <c r="AH189" s="164"/>
    </row>
    <row r="190" spans="1:34" x14ac:dyDescent="0.25">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906.96739075245534</v>
      </c>
      <c r="O190" s="184">
        <v>5621.9463602613596</v>
      </c>
      <c r="P190" s="185">
        <v>1071.0118577206574</v>
      </c>
      <c r="Q190" s="172">
        <f t="shared" ref="Q190:Q207" si="11">P190/I190*$I$69</f>
        <v>1174.8675530147818</v>
      </c>
      <c r="R190" s="184">
        <v>8525.2188225711561</v>
      </c>
      <c r="S190" s="185">
        <v>190.41732478586363</v>
      </c>
      <c r="T190" s="172">
        <f t="shared" ref="T190:T207" si="12">S190/I190*$I$69</f>
        <v>208.8820350681292</v>
      </c>
      <c r="U190" s="164"/>
      <c r="V190" s="164"/>
      <c r="W190" s="164"/>
      <c r="X190" s="164"/>
      <c r="Y190" s="164"/>
      <c r="Z190" s="164"/>
      <c r="AA190" s="164"/>
      <c r="AB190" s="164"/>
      <c r="AC190" s="164"/>
      <c r="AD190" s="164"/>
      <c r="AE190" s="164"/>
      <c r="AF190" s="164"/>
      <c r="AG190" s="164"/>
      <c r="AH190" s="164"/>
    </row>
    <row r="191" spans="1:34" x14ac:dyDescent="0.25">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1113.850824100705</v>
      </c>
      <c r="O191" s="184">
        <v>5520.4451678348678</v>
      </c>
      <c r="P191" s="185">
        <v>1148.1840804128565</v>
      </c>
      <c r="Q191" s="172">
        <f t="shared" si="11"/>
        <v>1250.0530439382078</v>
      </c>
      <c r="R191" s="184">
        <v>5958.3970505452735</v>
      </c>
      <c r="S191" s="185">
        <v>167.84779905693762</v>
      </c>
      <c r="T191" s="172">
        <f t="shared" si="12"/>
        <v>182.73955867251556</v>
      </c>
      <c r="U191" s="164"/>
      <c r="V191" s="164"/>
      <c r="W191" s="164"/>
      <c r="X191" s="164"/>
      <c r="Y191" s="164"/>
      <c r="Z191" s="164"/>
      <c r="AA191" s="164"/>
      <c r="AB191" s="164"/>
      <c r="AC191" s="164"/>
      <c r="AD191" s="164"/>
      <c r="AE191" s="164"/>
      <c r="AF191" s="164"/>
      <c r="AG191" s="164"/>
      <c r="AH191" s="164"/>
    </row>
    <row r="192" spans="1:34" x14ac:dyDescent="0.25">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1090.6702155951366</v>
      </c>
      <c r="O192" s="184">
        <v>6388.5548321651322</v>
      </c>
      <c r="P192" s="185">
        <v>1133.7065185307133</v>
      </c>
      <c r="Q192" s="172">
        <f t="shared" si="11"/>
        <v>1222.3432902698978</v>
      </c>
      <c r="R192" s="184">
        <v>10154.602949454726</v>
      </c>
      <c r="S192" s="185">
        <v>176.1673175310234</v>
      </c>
      <c r="T192" s="172">
        <f t="shared" si="12"/>
        <v>189.9406372188547</v>
      </c>
      <c r="U192" s="164"/>
      <c r="V192" s="164"/>
      <c r="W192" s="164"/>
      <c r="X192" s="164"/>
      <c r="Y192" s="164"/>
      <c r="Z192" s="164"/>
      <c r="AA192" s="164"/>
      <c r="AB192" s="164"/>
      <c r="AC192" s="164"/>
      <c r="AD192" s="164"/>
      <c r="AE192" s="164"/>
      <c r="AF192" s="164"/>
      <c r="AG192" s="164"/>
      <c r="AH192" s="164"/>
    </row>
    <row r="193" spans="1:34" x14ac:dyDescent="0.25">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793.62191698596166</v>
      </c>
      <c r="O193" s="184">
        <v>11492.955434782609</v>
      </c>
      <c r="P193" s="185">
        <v>1323.3889549928699</v>
      </c>
      <c r="Q193" s="172">
        <f t="shared" si="11"/>
        <v>1427.9189320638418</v>
      </c>
      <c r="R193" s="184">
        <v>11786.02326086957</v>
      </c>
      <c r="S193" s="185">
        <v>172.41802435151402</v>
      </c>
      <c r="T193" s="172">
        <f t="shared" si="12"/>
        <v>186.03673566392874</v>
      </c>
      <c r="U193" s="164"/>
      <c r="V193" s="164"/>
      <c r="W193" s="164"/>
      <c r="X193" s="164"/>
      <c r="Y193" s="164"/>
      <c r="Z193" s="164"/>
      <c r="AA193" s="164"/>
      <c r="AB193" s="164"/>
      <c r="AC193" s="164"/>
      <c r="AD193" s="164"/>
      <c r="AE193" s="164"/>
      <c r="AF193" s="164"/>
      <c r="AG193" s="164"/>
      <c r="AH193" s="164"/>
    </row>
    <row r="194" spans="1:34" x14ac:dyDescent="0.25">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958.6026536729463</v>
      </c>
      <c r="O194" s="184">
        <v>7745.0445652173912</v>
      </c>
      <c r="P194" s="184">
        <v>1212.6630411771803</v>
      </c>
      <c r="Q194" s="172">
        <f t="shared" si="11"/>
        <v>1297.8093744453488</v>
      </c>
      <c r="R194" s="184">
        <v>11621.97673913043</v>
      </c>
      <c r="S194" s="184">
        <v>180.100371437175</v>
      </c>
      <c r="T194" s="172">
        <f t="shared" si="12"/>
        <v>192.74599988250509</v>
      </c>
      <c r="U194" s="164"/>
      <c r="V194" s="164"/>
      <c r="W194" s="164"/>
      <c r="X194" s="164"/>
      <c r="Y194" s="164"/>
      <c r="Z194" s="164"/>
      <c r="AA194" s="164"/>
      <c r="AB194" s="164"/>
      <c r="AC194" s="164"/>
      <c r="AD194" s="164"/>
      <c r="AE194" s="164"/>
      <c r="AF194" s="164"/>
      <c r="AG194" s="164"/>
      <c r="AH194" s="164"/>
    </row>
    <row r="195" spans="1:34" x14ac:dyDescent="0.25">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945.44001402849915</v>
      </c>
      <c r="O195" s="184">
        <v>7032</v>
      </c>
      <c r="P195" s="184">
        <v>1484.9150299297401</v>
      </c>
      <c r="Q195" s="172">
        <f t="shared" ref="Q195" si="13">P195/I195*$I$69</f>
        <v>1583.326188025231</v>
      </c>
      <c r="R195" s="184">
        <v>8004</v>
      </c>
      <c r="S195" s="184">
        <v>165.16263465729782</v>
      </c>
      <c r="T195" s="172">
        <f t="shared" ref="T195" si="14">S195/I195*$I$69</f>
        <v>176.10861191735435</v>
      </c>
      <c r="U195" s="164"/>
      <c r="V195" s="164"/>
      <c r="W195" s="164"/>
      <c r="X195" s="164"/>
      <c r="Y195" s="164"/>
      <c r="Z195" s="164"/>
      <c r="AA195" s="164"/>
      <c r="AB195" s="164"/>
      <c r="AC195" s="164"/>
      <c r="AD195" s="164"/>
      <c r="AE195" s="164"/>
      <c r="AF195" s="164"/>
      <c r="AG195" s="164"/>
      <c r="AH195" s="164"/>
    </row>
    <row r="196" spans="1:34" x14ac:dyDescent="0.25">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7" si="15">M196/I196*$I$69</f>
        <v>776.39288691467209</v>
      </c>
      <c r="O196" s="184">
        <v>6228</v>
      </c>
      <c r="P196" s="184">
        <v>1158.7677611998799</v>
      </c>
      <c r="Q196" s="172">
        <f t="shared" si="11"/>
        <v>1227.4292013294998</v>
      </c>
      <c r="R196" s="184">
        <v>11579</v>
      </c>
      <c r="S196" s="184">
        <v>167.32102845142202</v>
      </c>
      <c r="T196" s="172">
        <f t="shared" si="12"/>
        <v>177.23544198804618</v>
      </c>
      <c r="U196" s="164"/>
      <c r="V196" s="164"/>
      <c r="W196" s="164"/>
      <c r="X196" s="164"/>
      <c r="Y196" s="164"/>
      <c r="Z196" s="164"/>
      <c r="AA196" s="164"/>
      <c r="AB196" s="164"/>
      <c r="AC196" s="164"/>
      <c r="AD196" s="164"/>
      <c r="AE196" s="164"/>
      <c r="AF196" s="164"/>
      <c r="AG196" s="164"/>
      <c r="AH196" s="164"/>
    </row>
    <row r="197" spans="1:34" x14ac:dyDescent="0.25">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1142.1150943905293</v>
      </c>
      <c r="O197" s="184">
        <v>20407</v>
      </c>
      <c r="P197" s="184">
        <v>1259.8740491119995</v>
      </c>
      <c r="Q197" s="172">
        <f t="shared" si="11"/>
        <v>1331.6041044629019</v>
      </c>
      <c r="R197" s="184">
        <v>11684</v>
      </c>
      <c r="S197" s="184">
        <v>177.03184293206914</v>
      </c>
      <c r="T197" s="172">
        <f t="shared" si="12"/>
        <v>187.11102815009937</v>
      </c>
      <c r="U197" s="164"/>
      <c r="V197" s="164"/>
      <c r="W197" s="164"/>
      <c r="X197" s="164"/>
      <c r="Y197" s="164"/>
      <c r="Z197" s="164"/>
      <c r="AA197" s="164"/>
      <c r="AB197" s="164"/>
      <c r="AC197" s="164"/>
      <c r="AD197" s="164"/>
      <c r="AE197" s="164"/>
      <c r="AF197" s="164"/>
      <c r="AG197" s="164"/>
      <c r="AH197" s="164"/>
    </row>
    <row r="198" spans="1:34" x14ac:dyDescent="0.25">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913.18951015700009</v>
      </c>
      <c r="O198" s="184">
        <v>12863</v>
      </c>
      <c r="P198" s="184">
        <v>1106.850761909501</v>
      </c>
      <c r="Q198" s="172">
        <f t="shared" si="11"/>
        <v>1162.2334323748785</v>
      </c>
      <c r="R198" s="184">
        <v>9690</v>
      </c>
      <c r="S198" s="184">
        <v>175.42101671448501</v>
      </c>
      <c r="T198" s="172">
        <f t="shared" si="12"/>
        <v>184.19842799316481</v>
      </c>
      <c r="U198" s="164"/>
      <c r="V198" s="164"/>
      <c r="W198" s="164"/>
      <c r="X198" s="164"/>
      <c r="Y198" s="164"/>
      <c r="Z198" s="164"/>
      <c r="AA198" s="164"/>
      <c r="AB198" s="164"/>
      <c r="AC198" s="164"/>
      <c r="AD198" s="164"/>
      <c r="AE198" s="164"/>
      <c r="AF198" s="164"/>
      <c r="AG198" s="164"/>
      <c r="AH198" s="164"/>
    </row>
    <row r="199" spans="1:34" x14ac:dyDescent="0.25">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1001.8875281908158</v>
      </c>
      <c r="O199" s="184">
        <v>9848</v>
      </c>
      <c r="P199" s="184">
        <v>1279.8360091262539</v>
      </c>
      <c r="Q199" s="172">
        <f t="shared" si="11"/>
        <v>1339.019177178335</v>
      </c>
      <c r="R199" s="184">
        <v>7135</v>
      </c>
      <c r="S199" s="184">
        <v>155.36971992416409</v>
      </c>
      <c r="T199" s="172">
        <f t="shared" si="12"/>
        <v>162.55444685707343</v>
      </c>
      <c r="U199" s="164"/>
      <c r="V199" s="164"/>
      <c r="W199" s="164"/>
      <c r="X199" s="164"/>
      <c r="Y199" s="164"/>
      <c r="Z199" s="164"/>
      <c r="AA199" s="164"/>
      <c r="AB199" s="164"/>
      <c r="AC199" s="164"/>
      <c r="AD199" s="164"/>
      <c r="AE199" s="164"/>
      <c r="AF199" s="164"/>
      <c r="AG199" s="164"/>
      <c r="AH199" s="164"/>
    </row>
    <row r="200" spans="1:34" x14ac:dyDescent="0.25">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767.26971348766347</v>
      </c>
      <c r="O200" s="184">
        <v>5422.7168724637304</v>
      </c>
      <c r="P200" s="184">
        <v>1206.7408437095464</v>
      </c>
      <c r="Q200" s="172">
        <f t="shared" si="11"/>
        <v>1251.6910757101889</v>
      </c>
      <c r="R200" s="184">
        <v>9988.3050621118018</v>
      </c>
      <c r="S200" s="184">
        <v>168.85276765034422</v>
      </c>
      <c r="T200" s="172">
        <f t="shared" si="12"/>
        <v>175.14241229061494</v>
      </c>
      <c r="U200" s="164"/>
      <c r="V200" s="164"/>
      <c r="W200" s="164"/>
      <c r="X200" s="164"/>
      <c r="Y200" s="164"/>
      <c r="Z200" s="164"/>
      <c r="AA200" s="164"/>
      <c r="AB200" s="164"/>
      <c r="AC200" s="164"/>
      <c r="AD200" s="164"/>
      <c r="AE200" s="164"/>
      <c r="AF200" s="164"/>
      <c r="AG200" s="164"/>
      <c r="AH200" s="164"/>
    </row>
    <row r="201" spans="1:34" x14ac:dyDescent="0.25">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1015.6467459215863</v>
      </c>
      <c r="O201" s="184">
        <v>8619.8584362319707</v>
      </c>
      <c r="P201" s="184">
        <v>1341.1049733657396</v>
      </c>
      <c r="Q201" s="172">
        <f t="shared" si="11"/>
        <v>1390.064424791404</v>
      </c>
      <c r="R201" s="184">
        <v>10649.652531055901</v>
      </c>
      <c r="S201" s="184">
        <v>131.16322330640469</v>
      </c>
      <c r="T201" s="172">
        <f t="shared" si="12"/>
        <v>135.95157290456265</v>
      </c>
      <c r="U201" s="164"/>
      <c r="V201" s="164"/>
      <c r="W201" s="164"/>
      <c r="X201" s="164"/>
      <c r="Y201" s="164"/>
      <c r="Z201" s="164"/>
      <c r="AA201" s="164"/>
      <c r="AB201" s="164"/>
      <c r="AC201" s="164"/>
      <c r="AD201" s="164"/>
      <c r="AE201" s="164"/>
      <c r="AF201" s="164"/>
      <c r="AG201" s="164"/>
      <c r="AH201" s="164"/>
    </row>
    <row r="202" spans="1:34" x14ac:dyDescent="0.25">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901.77791742734723</v>
      </c>
      <c r="O202" s="184">
        <v>7193.856491304301</v>
      </c>
      <c r="P202" s="184">
        <v>1425.3376484527203</v>
      </c>
      <c r="Q202" s="172">
        <f t="shared" si="11"/>
        <v>1456.5200529001688</v>
      </c>
      <c r="R202" s="184">
        <v>9159.825978260902</v>
      </c>
      <c r="S202" s="184">
        <v>158.55842389179503</v>
      </c>
      <c r="T202" s="172">
        <f t="shared" si="12"/>
        <v>162.02723909337985</v>
      </c>
      <c r="U202" s="164"/>
      <c r="V202" s="164"/>
      <c r="W202" s="164"/>
      <c r="X202" s="164"/>
      <c r="Y202" s="164"/>
      <c r="Z202" s="164"/>
      <c r="AA202" s="164"/>
      <c r="AB202" s="164"/>
      <c r="AC202" s="164"/>
      <c r="AD202" s="164"/>
      <c r="AE202" s="164"/>
      <c r="AF202" s="164"/>
      <c r="AG202" s="164"/>
      <c r="AH202" s="164"/>
    </row>
    <row r="203" spans="1:34" x14ac:dyDescent="0.25">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1036.6645318926198</v>
      </c>
      <c r="O203" s="184">
        <v>6682.5362000000005</v>
      </c>
      <c r="P203" s="184">
        <v>1267.176908724</v>
      </c>
      <c r="Q203" s="172">
        <f t="shared" si="11"/>
        <v>1285.8249220969533</v>
      </c>
      <c r="R203" s="184">
        <v>6340.7358571430004</v>
      </c>
      <c r="S203" s="184">
        <v>128.592957756</v>
      </c>
      <c r="T203" s="172">
        <f t="shared" si="12"/>
        <v>130.48535587294188</v>
      </c>
      <c r="U203" s="164"/>
      <c r="V203" s="164"/>
      <c r="W203" s="164"/>
      <c r="X203" s="164"/>
      <c r="Y203" s="164"/>
      <c r="Z203" s="164"/>
      <c r="AA203" s="164"/>
      <c r="AB203" s="164"/>
      <c r="AC203" s="164"/>
      <c r="AD203" s="164"/>
      <c r="AE203" s="164"/>
      <c r="AF203" s="164"/>
      <c r="AG203" s="164"/>
      <c r="AH203" s="164"/>
    </row>
    <row r="204" spans="1:34" x14ac:dyDescent="0.25">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797.95930775999977</v>
      </c>
      <c r="O204" s="184">
        <v>5385.3991579709982</v>
      </c>
      <c r="P204" s="184">
        <v>991.5183596400002</v>
      </c>
      <c r="Q204" s="172">
        <f t="shared" si="11"/>
        <v>994.95397419176732</v>
      </c>
      <c r="R204" s="184">
        <v>10107.700518632999</v>
      </c>
      <c r="S204" s="184">
        <v>152.61472035099999</v>
      </c>
      <c r="T204" s="172">
        <f t="shared" si="12"/>
        <v>153.14353088582675</v>
      </c>
      <c r="U204" s="164"/>
      <c r="V204" s="164"/>
      <c r="W204" s="164"/>
      <c r="X204" s="164"/>
      <c r="Y204" s="164"/>
      <c r="Z204" s="164"/>
      <c r="AA204" s="164"/>
      <c r="AB204" s="164"/>
      <c r="AC204" s="164"/>
      <c r="AD204" s="164"/>
      <c r="AE204" s="164"/>
      <c r="AF204" s="164"/>
      <c r="AG204" s="164"/>
      <c r="AH204" s="164"/>
    </row>
    <row r="205" spans="1:34" x14ac:dyDescent="0.25">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1399.478692834158</v>
      </c>
      <c r="O205" s="184">
        <v>9666.7747891530034</v>
      </c>
      <c r="P205" s="184">
        <v>1492.4533452979995</v>
      </c>
      <c r="Q205" s="172">
        <f t="shared" si="11"/>
        <v>1487.3175801730924</v>
      </c>
      <c r="R205" s="184">
        <v>10325.156290487997</v>
      </c>
      <c r="S205" s="184">
        <v>149.15188867200001</v>
      </c>
      <c r="T205" s="172">
        <f t="shared" si="12"/>
        <v>148.63863372130487</v>
      </c>
      <c r="U205" s="164"/>
      <c r="V205" s="164"/>
      <c r="W205" s="164"/>
      <c r="X205" s="164"/>
      <c r="Y205" s="164"/>
      <c r="Z205" s="164"/>
      <c r="AA205" s="164"/>
      <c r="AB205" s="164"/>
      <c r="AC205" s="164"/>
      <c r="AD205" s="164"/>
      <c r="AE205" s="164"/>
      <c r="AF205" s="164"/>
      <c r="AG205" s="164"/>
      <c r="AH205" s="164"/>
    </row>
    <row r="206" spans="1:34" x14ac:dyDescent="0.25">
      <c r="A206" s="164">
        <v>4</v>
      </c>
      <c r="B206" s="164"/>
      <c r="C206" s="175">
        <f>+E206-E205</f>
        <v>194.66297676649504</v>
      </c>
      <c r="D206" s="167">
        <f>+G206-G205</f>
        <v>178.45454935802093</v>
      </c>
      <c r="E206" s="164">
        <v>816.55714220484299</v>
      </c>
      <c r="F206" s="164"/>
      <c r="G206" s="164">
        <v>748.18631376387395</v>
      </c>
      <c r="H206" s="164"/>
      <c r="I206" s="164">
        <v>146.69999999999999</v>
      </c>
      <c r="J206" s="164">
        <v>4</v>
      </c>
      <c r="K206" s="164"/>
      <c r="L206" s="184">
        <v>18369.446222722992</v>
      </c>
      <c r="M206" s="184">
        <v>962.00640138500057</v>
      </c>
      <c r="N206" s="172">
        <f t="shared" si="15"/>
        <v>949.54687744068235</v>
      </c>
      <c r="O206" s="184">
        <v>6575.4640743699983</v>
      </c>
      <c r="P206" s="184">
        <v>1222.1149542560006</v>
      </c>
      <c r="Q206" s="172">
        <f t="shared" si="11"/>
        <v>1206.2866078818604</v>
      </c>
      <c r="R206" s="184">
        <v>7957.0224983410008</v>
      </c>
      <c r="S206" s="184">
        <v>147.86469469900001</v>
      </c>
      <c r="T206" s="172">
        <f t="shared" si="12"/>
        <v>145.94961003691347</v>
      </c>
      <c r="U206" s="164"/>
      <c r="V206" s="164"/>
      <c r="W206" s="164"/>
      <c r="X206" s="164"/>
      <c r="Y206" s="164"/>
      <c r="Z206" s="164"/>
      <c r="AA206" s="164"/>
      <c r="AB206" s="164"/>
      <c r="AC206" s="164"/>
      <c r="AD206" s="164"/>
      <c r="AE206" s="164"/>
      <c r="AF206" s="164"/>
      <c r="AG206" s="164"/>
      <c r="AH206" s="164"/>
    </row>
    <row r="207" spans="1:34" x14ac:dyDescent="0.25">
      <c r="A207" s="164">
        <v>1</v>
      </c>
      <c r="B207" s="164">
        <v>2017</v>
      </c>
      <c r="C207" s="175">
        <f>E207</f>
        <v>227.02914608932699</v>
      </c>
      <c r="D207" s="167">
        <f>G207</f>
        <v>210.737716871462</v>
      </c>
      <c r="E207" s="164">
        <v>227.02914608932699</v>
      </c>
      <c r="F207" s="164"/>
      <c r="G207" s="164">
        <v>210.737716871462</v>
      </c>
      <c r="H207" s="164"/>
      <c r="I207" s="164">
        <f>1.39848675637978*104.7</f>
        <v>146.42156339296298</v>
      </c>
      <c r="J207" s="164">
        <v>1</v>
      </c>
      <c r="K207" s="164">
        <v>2017</v>
      </c>
      <c r="L207" s="184">
        <v>20188.970584052</v>
      </c>
      <c r="M207" s="184">
        <v>1029.1484993670001</v>
      </c>
      <c r="N207" s="172">
        <f t="shared" si="15"/>
        <v>1017.7510692766142</v>
      </c>
      <c r="O207" s="184">
        <v>7124.2571060979999</v>
      </c>
      <c r="P207" s="184">
        <v>1296.4468783369998</v>
      </c>
      <c r="Q207" s="172">
        <f t="shared" si="11"/>
        <v>1282.0892198738788</v>
      </c>
      <c r="R207" s="184">
        <v>6121.3819215860003</v>
      </c>
      <c r="S207" s="184">
        <v>141.149656131</v>
      </c>
      <c r="T207" s="172">
        <f t="shared" si="12"/>
        <v>139.58647711550847</v>
      </c>
      <c r="U207" s="164"/>
      <c r="V207" s="164"/>
      <c r="W207" s="164"/>
      <c r="X207" s="164"/>
      <c r="Y207" s="164"/>
      <c r="Z207" s="164"/>
      <c r="AA207" s="164"/>
      <c r="AB207" s="164"/>
      <c r="AC207" s="164"/>
      <c r="AD207" s="164"/>
      <c r="AE207" s="164"/>
      <c r="AF207" s="164"/>
      <c r="AG207" s="164"/>
      <c r="AH207" s="164"/>
    </row>
    <row r="208" spans="1:34" x14ac:dyDescent="0.25">
      <c r="A208" s="164"/>
      <c r="B208" s="164"/>
      <c r="C208" s="164"/>
      <c r="D208" s="164"/>
      <c r="E208" s="168" t="s">
        <v>110</v>
      </c>
      <c r="F208" s="164"/>
      <c r="G208" s="164"/>
      <c r="H208" s="164"/>
      <c r="I208" s="164"/>
      <c r="J208" s="186"/>
      <c r="K208" s="187" t="s">
        <v>161</v>
      </c>
      <c r="L208" s="188">
        <f>L209-L203-L204-L205</f>
        <v>15380.095296084222</v>
      </c>
      <c r="M208" s="188">
        <f>M209-M203-M204-M205</f>
        <v>860.59624718783471</v>
      </c>
      <c r="N208" s="189" t="s">
        <v>175</v>
      </c>
      <c r="O208" s="188">
        <f>O209-O203-O204-O205</f>
        <v>5935.2444833492536</v>
      </c>
      <c r="P208" s="188">
        <f>P209-P203-P204-P205</f>
        <v>1498.8336523118705</v>
      </c>
      <c r="Q208" s="189" t="s">
        <v>175</v>
      </c>
      <c r="R208" s="188">
        <f>R209-R203-R204-R205</f>
        <v>6235.1937931625507</v>
      </c>
      <c r="S208" s="188">
        <f>S209-S203-S204-S205</f>
        <v>174.92968617448221</v>
      </c>
      <c r="T208" s="190" t="s">
        <v>175</v>
      </c>
      <c r="U208" s="164"/>
      <c r="V208" s="164"/>
      <c r="W208" s="164"/>
      <c r="X208" s="164"/>
      <c r="Y208" s="164"/>
      <c r="Z208" s="164"/>
      <c r="AA208" s="164"/>
      <c r="AB208" s="164"/>
      <c r="AC208" s="164"/>
      <c r="AD208" s="164"/>
      <c r="AE208" s="164"/>
      <c r="AF208" s="164"/>
      <c r="AG208" s="164"/>
      <c r="AH208" s="164"/>
    </row>
    <row r="209" spans="1:34" x14ac:dyDescent="0.25">
      <c r="A209" s="164"/>
      <c r="B209" s="164"/>
      <c r="C209" s="164"/>
      <c r="D209" s="164"/>
      <c r="E209" s="183">
        <f>IF('Tab5'!E8="",'Tab5'!E7,'Tab5'!E8)/1000</f>
        <v>227.02914608932699</v>
      </c>
      <c r="F209" s="164"/>
      <c r="G209" s="183">
        <f>IF('Tab5'!E10="",'Tab5'!E9,'Tab5'!E10)/1000</f>
        <v>210.737716871462</v>
      </c>
      <c r="H209" s="164"/>
      <c r="I209" s="164"/>
      <c r="J209" s="164"/>
      <c r="K209" s="170" t="s">
        <v>189</v>
      </c>
      <c r="L209" s="173">
        <f>SUM('Tab7'!E11,'Tab11'!E11)</f>
        <v>80412.554018263225</v>
      </c>
      <c r="M209" s="172">
        <f>SUM('Tab7'!E39,'Tab11'!E39)</f>
        <v>4081.7413499478344</v>
      </c>
      <c r="N209" s="191" t="s">
        <v>174</v>
      </c>
      <c r="O209" s="173">
        <f>SUM('Tab7'!E9,'Tab11'!E9)</f>
        <v>27669.954630473258</v>
      </c>
      <c r="P209" s="172">
        <f>SUM('Tab7'!E37,'Tab11'!E37)</f>
        <v>5249.9822659738702</v>
      </c>
      <c r="Q209" s="191" t="s">
        <v>174</v>
      </c>
      <c r="R209" s="173">
        <f>SUM('Tab7'!E13,'Tab11'!E13)</f>
        <v>33008.786459426548</v>
      </c>
      <c r="S209" s="172">
        <f>SUM('Tab7'!E41,'Tab11'!E41)</f>
        <v>605.28925295348222</v>
      </c>
      <c r="T209" s="191" t="s">
        <v>174</v>
      </c>
      <c r="U209" s="164"/>
      <c r="V209" s="164"/>
      <c r="W209" s="164"/>
      <c r="X209" s="164"/>
      <c r="Y209" s="164"/>
      <c r="Z209" s="164"/>
      <c r="AA209" s="164"/>
      <c r="AB209" s="164"/>
      <c r="AC209" s="164"/>
      <c r="AD209" s="164"/>
      <c r="AE209" s="164"/>
      <c r="AF209" s="164"/>
      <c r="AG209" s="164"/>
      <c r="AH209" s="164"/>
    </row>
    <row r="210" spans="1:34" x14ac:dyDescent="0.25">
      <c r="A210" s="164"/>
      <c r="B210" s="164"/>
      <c r="C210" s="164"/>
      <c r="D210" s="164"/>
      <c r="E210" s="164"/>
      <c r="F210" s="164"/>
      <c r="G210" s="164"/>
      <c r="H210" s="164"/>
      <c r="I210" s="164"/>
      <c r="J210" s="164"/>
      <c r="K210" s="170" t="s">
        <v>188</v>
      </c>
      <c r="L210" s="173">
        <f>SUM('Tab7'!E12,'Tab11'!E12)</f>
        <v>20188.970584052</v>
      </c>
      <c r="M210" s="172">
        <f>SUM('Tab7'!E40,'Tab11'!E40)</f>
        <v>1029.1484993670001</v>
      </c>
      <c r="N210" s="191" t="s">
        <v>174</v>
      </c>
      <c r="O210" s="173">
        <f>SUM('Tab7'!E10,'Tab11'!E10)</f>
        <v>7124.2571060979999</v>
      </c>
      <c r="P210" s="172">
        <f>SUM('Tab7'!E38,'Tab11'!E38)</f>
        <v>1296.4468783369998</v>
      </c>
      <c r="Q210" s="191" t="s">
        <v>174</v>
      </c>
      <c r="R210" s="173">
        <f>SUM('Tab7'!E14,'Tab11'!E14)</f>
        <v>6121.3819215860003</v>
      </c>
      <c r="S210" s="172">
        <f>SUM('Tab7'!E42,'Tab11'!E42)</f>
        <v>141.149656131</v>
      </c>
      <c r="T210" s="191" t="s">
        <v>174</v>
      </c>
      <c r="U210" s="164"/>
      <c r="V210" s="164"/>
      <c r="W210" s="164"/>
      <c r="X210" s="164"/>
      <c r="Y210" s="164"/>
      <c r="Z210" s="164"/>
      <c r="AA210" s="164"/>
      <c r="AB210" s="164"/>
      <c r="AC210" s="164"/>
      <c r="AD210" s="164"/>
      <c r="AE210" s="164"/>
      <c r="AF210" s="164"/>
      <c r="AG210" s="164"/>
      <c r="AH210" s="164"/>
    </row>
    <row r="211" spans="1:34" x14ac:dyDescent="0.25">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row>
    <row r="212" spans="1:34" x14ac:dyDescent="0.25">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row>
    <row r="213" spans="1:34" x14ac:dyDescent="0.25">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row>
    <row r="214" spans="1:34" x14ac:dyDescent="0.25">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row>
    <row r="215" spans="1:34" x14ac:dyDescent="0.25">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row>
    <row r="216" spans="1:34" x14ac:dyDescent="0.25">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row>
    <row r="217" spans="1:34" x14ac:dyDescent="0.25">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row>
    <row r="218" spans="1:34" x14ac:dyDescent="0.25">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row>
    <row r="219" spans="1:34" x14ac:dyDescent="0.25">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row>
    <row r="220" spans="1:34" x14ac:dyDescent="0.25">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row>
    <row r="221" spans="1:34" x14ac:dyDescent="0.25">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row>
    <row r="222" spans="1:34" x14ac:dyDescent="0.25">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v>
      </c>
      <c r="B7" s="19" t="s">
        <v>3</v>
      </c>
      <c r="C7" s="20">
        <v>1873934.291872282</v>
      </c>
      <c r="D7" s="20">
        <v>1873571.660366575</v>
      </c>
      <c r="E7" s="79">
        <v>1957584.6860018305</v>
      </c>
      <c r="F7" s="22" t="s">
        <v>241</v>
      </c>
      <c r="G7" s="23">
        <v>4.4638915298343704</v>
      </c>
      <c r="H7" s="24">
        <v>4.4841106114306797</v>
      </c>
    </row>
    <row r="8" spans="1:8" x14ac:dyDescent="0.25">
      <c r="A8" s="199"/>
      <c r="B8" s="25" t="s">
        <v>242</v>
      </c>
      <c r="C8" s="26">
        <v>472867.52464116801</v>
      </c>
      <c r="D8" s="26">
        <v>457343.58097973798</v>
      </c>
      <c r="E8" s="26">
        <v>483107.93760637502</v>
      </c>
      <c r="F8" s="27"/>
      <c r="G8" s="28">
        <v>2.1655986997580072</v>
      </c>
      <c r="H8" s="29">
        <v>5.6334794448068379</v>
      </c>
    </row>
    <row r="9" spans="1:8" x14ac:dyDescent="0.25">
      <c r="A9" s="30" t="s">
        <v>4</v>
      </c>
      <c r="B9" s="31" t="s">
        <v>3</v>
      </c>
      <c r="C9" s="20">
        <v>635550.76978571399</v>
      </c>
      <c r="D9" s="20">
        <v>673665.88803002005</v>
      </c>
      <c r="E9" s="20">
        <v>704218.79434102436</v>
      </c>
      <c r="F9" s="22" t="s">
        <v>241</v>
      </c>
      <c r="G9" s="32">
        <v>10.804490816439866</v>
      </c>
      <c r="H9" s="33">
        <v>4.5353203797136246</v>
      </c>
    </row>
    <row r="10" spans="1:8" x14ac:dyDescent="0.25">
      <c r="A10" s="34"/>
      <c r="B10" s="25" t="s">
        <v>242</v>
      </c>
      <c r="C10" s="26">
        <v>173213.259406903</v>
      </c>
      <c r="D10" s="26">
        <v>174273.93421428601</v>
      </c>
      <c r="E10" s="26">
        <v>185315.93125414199</v>
      </c>
      <c r="F10" s="27"/>
      <c r="G10" s="28">
        <v>6.987150919438605</v>
      </c>
      <c r="H10" s="29">
        <v>6.3360003259459461</v>
      </c>
    </row>
    <row r="11" spans="1:8" x14ac:dyDescent="0.25">
      <c r="A11" s="30" t="s">
        <v>5</v>
      </c>
      <c r="B11" s="31" t="s">
        <v>3</v>
      </c>
      <c r="C11" s="20">
        <v>148181.65364262799</v>
      </c>
      <c r="D11" s="20">
        <v>142891.254174823</v>
      </c>
      <c r="E11" s="20">
        <v>136951.10734702967</v>
      </c>
      <c r="F11" s="22" t="s">
        <v>241</v>
      </c>
      <c r="G11" s="37">
        <v>-7.5789046886217193</v>
      </c>
      <c r="H11" s="33">
        <v>-4.1571101479211165</v>
      </c>
    </row>
    <row r="12" spans="1:8" x14ac:dyDescent="0.25">
      <c r="A12" s="34"/>
      <c r="B12" s="25" t="s">
        <v>242</v>
      </c>
      <c r="C12" s="26">
        <v>46205.339647637004</v>
      </c>
      <c r="D12" s="26">
        <v>43023.647493035998</v>
      </c>
      <c r="E12" s="26">
        <v>41713.214835186001</v>
      </c>
      <c r="F12" s="27"/>
      <c r="G12" s="28">
        <v>-9.722090231795832</v>
      </c>
      <c r="H12" s="29">
        <v>-3.0458427730054893</v>
      </c>
    </row>
    <row r="13" spans="1:8" x14ac:dyDescent="0.25">
      <c r="A13" s="30" t="s">
        <v>6</v>
      </c>
      <c r="B13" s="31" t="s">
        <v>3</v>
      </c>
      <c r="C13" s="20">
        <v>305854.777466667</v>
      </c>
      <c r="D13" s="20">
        <v>334517.38835614501</v>
      </c>
      <c r="E13" s="20">
        <v>345765.82032373088</v>
      </c>
      <c r="F13" s="22" t="s">
        <v>241</v>
      </c>
      <c r="G13" s="23">
        <v>13.049017310646221</v>
      </c>
      <c r="H13" s="24">
        <v>3.3625851328273058</v>
      </c>
    </row>
    <row r="14" spans="1:8" x14ac:dyDescent="0.25">
      <c r="A14" s="34"/>
      <c r="B14" s="25" t="s">
        <v>242</v>
      </c>
      <c r="C14" s="26">
        <v>72264</v>
      </c>
      <c r="D14" s="26">
        <v>72534.917199999996</v>
      </c>
      <c r="E14" s="26">
        <v>77087.597089036004</v>
      </c>
      <c r="F14" s="27"/>
      <c r="G14" s="38">
        <v>6.6749655278368181</v>
      </c>
      <c r="H14" s="24">
        <v>6.2765355842110466</v>
      </c>
    </row>
    <row r="15" spans="1:8" x14ac:dyDescent="0.25">
      <c r="A15" s="30" t="s">
        <v>169</v>
      </c>
      <c r="B15" s="31" t="s">
        <v>3</v>
      </c>
      <c r="C15" s="20">
        <v>42956.936227273</v>
      </c>
      <c r="D15" s="20">
        <v>40113.599095906997</v>
      </c>
      <c r="E15" s="20">
        <v>37510.004322768451</v>
      </c>
      <c r="F15" s="22" t="s">
        <v>241</v>
      </c>
      <c r="G15" s="37">
        <v>-12.679982286647203</v>
      </c>
      <c r="H15" s="33">
        <v>-6.4905539064536413</v>
      </c>
    </row>
    <row r="16" spans="1:8" x14ac:dyDescent="0.25">
      <c r="A16" s="34"/>
      <c r="B16" s="25" t="s">
        <v>242</v>
      </c>
      <c r="C16" s="26">
        <v>12417</v>
      </c>
      <c r="D16" s="26">
        <v>10872.838718182</v>
      </c>
      <c r="E16" s="26">
        <v>10382.715628411999</v>
      </c>
      <c r="F16" s="27"/>
      <c r="G16" s="28">
        <v>-16.383058481017969</v>
      </c>
      <c r="H16" s="29">
        <v>-4.5077748550651933</v>
      </c>
    </row>
    <row r="17" spans="1:8" x14ac:dyDescent="0.25">
      <c r="A17" s="30" t="s">
        <v>7</v>
      </c>
      <c r="B17" s="31" t="s">
        <v>3</v>
      </c>
      <c r="C17" s="20">
        <v>9685</v>
      </c>
      <c r="D17" s="20">
        <v>9463</v>
      </c>
      <c r="E17" s="20">
        <v>10075.282384131868</v>
      </c>
      <c r="F17" s="22" t="s">
        <v>241</v>
      </c>
      <c r="G17" s="23">
        <v>4.0297613229929539</v>
      </c>
      <c r="H17" s="24">
        <v>6.4702777568621741</v>
      </c>
    </row>
    <row r="18" spans="1:8" x14ac:dyDescent="0.25">
      <c r="A18" s="30"/>
      <c r="B18" s="25" t="s">
        <v>242</v>
      </c>
      <c r="C18" s="26">
        <v>2628</v>
      </c>
      <c r="D18" s="26">
        <v>2645</v>
      </c>
      <c r="E18" s="26">
        <v>2788.1823510200002</v>
      </c>
      <c r="F18" s="27"/>
      <c r="G18" s="38">
        <v>6.0952188363774695</v>
      </c>
      <c r="H18" s="24">
        <v>5.4133213996219354</v>
      </c>
    </row>
    <row r="19" spans="1:8" x14ac:dyDescent="0.25">
      <c r="A19" s="39" t="s">
        <v>8</v>
      </c>
      <c r="B19" s="31" t="s">
        <v>3</v>
      </c>
      <c r="C19" s="20">
        <v>5158</v>
      </c>
      <c r="D19" s="20">
        <v>4979</v>
      </c>
      <c r="E19" s="20">
        <v>5770.7248390531022</v>
      </c>
      <c r="F19" s="22" t="s">
        <v>241</v>
      </c>
      <c r="G19" s="37">
        <v>11.879116693545996</v>
      </c>
      <c r="H19" s="33">
        <v>15.901282166159916</v>
      </c>
    </row>
    <row r="20" spans="1:8" x14ac:dyDescent="0.25">
      <c r="A20" s="34"/>
      <c r="B20" s="25" t="s">
        <v>242</v>
      </c>
      <c r="C20" s="26">
        <v>1219</v>
      </c>
      <c r="D20" s="26">
        <v>1428</v>
      </c>
      <c r="E20" s="26">
        <v>1545.0778285710001</v>
      </c>
      <c r="F20" s="27"/>
      <c r="G20" s="28">
        <v>26.749616781870401</v>
      </c>
      <c r="H20" s="29">
        <v>8.198727490966391</v>
      </c>
    </row>
    <row r="21" spans="1:8" x14ac:dyDescent="0.25">
      <c r="A21" s="39" t="s">
        <v>9</v>
      </c>
      <c r="B21" s="31" t="s">
        <v>3</v>
      </c>
      <c r="C21" s="20">
        <v>24133</v>
      </c>
      <c r="D21" s="20">
        <v>25480.007092866999</v>
      </c>
      <c r="E21" s="20">
        <v>27661.974758950808</v>
      </c>
      <c r="F21" s="22" t="s">
        <v>241</v>
      </c>
      <c r="G21" s="37">
        <v>14.623025562303923</v>
      </c>
      <c r="H21" s="33">
        <v>8.5634499948574927</v>
      </c>
    </row>
    <row r="22" spans="1:8" x14ac:dyDescent="0.25">
      <c r="A22" s="34"/>
      <c r="B22" s="25" t="s">
        <v>242</v>
      </c>
      <c r="C22" s="26">
        <v>6525</v>
      </c>
      <c r="D22" s="26">
        <v>6986</v>
      </c>
      <c r="E22" s="26">
        <v>7548.885939883</v>
      </c>
      <c r="F22" s="27"/>
      <c r="G22" s="28">
        <v>15.691738542268197</v>
      </c>
      <c r="H22" s="29">
        <v>8.0573423974091014</v>
      </c>
    </row>
    <row r="23" spans="1:8" x14ac:dyDescent="0.25">
      <c r="A23" s="39" t="s">
        <v>194</v>
      </c>
      <c r="B23" s="31" t="s">
        <v>3</v>
      </c>
      <c r="C23" s="20">
        <v>4554</v>
      </c>
      <c r="D23" s="20">
        <v>5258</v>
      </c>
      <c r="E23" s="20">
        <v>6815.4086197490451</v>
      </c>
      <c r="F23" s="22" t="s">
        <v>241</v>
      </c>
      <c r="G23" s="37">
        <v>49.657633283905255</v>
      </c>
      <c r="H23" s="33">
        <v>29.61979117057902</v>
      </c>
    </row>
    <row r="24" spans="1:8" x14ac:dyDescent="0.25">
      <c r="A24" s="34"/>
      <c r="B24" s="25" t="s">
        <v>242</v>
      </c>
      <c r="C24" s="26">
        <v>1427</v>
      </c>
      <c r="D24" s="26">
        <v>1222</v>
      </c>
      <c r="E24" s="26">
        <v>1622</v>
      </c>
      <c r="F24" s="27"/>
      <c r="G24" s="28">
        <v>13.665031534688168</v>
      </c>
      <c r="H24" s="29">
        <v>32.733224222585932</v>
      </c>
    </row>
    <row r="25" spans="1:8" x14ac:dyDescent="0.25">
      <c r="A25" s="39" t="s">
        <v>195</v>
      </c>
      <c r="B25" s="31" t="s">
        <v>3</v>
      </c>
      <c r="C25" s="20">
        <v>733</v>
      </c>
      <c r="D25" s="20">
        <v>918</v>
      </c>
      <c r="E25" s="20">
        <v>1073.2857142857144</v>
      </c>
      <c r="F25" s="22" t="s">
        <v>241</v>
      </c>
      <c r="G25" s="37">
        <v>46.423699083999225</v>
      </c>
      <c r="H25" s="33">
        <v>16.915655150949277</v>
      </c>
    </row>
    <row r="26" spans="1:8" x14ac:dyDescent="0.25">
      <c r="A26" s="34"/>
      <c r="B26" s="25" t="s">
        <v>242</v>
      </c>
      <c r="C26" s="26">
        <v>200</v>
      </c>
      <c r="D26" s="26">
        <v>224</v>
      </c>
      <c r="E26" s="26">
        <v>264</v>
      </c>
      <c r="F26" s="27"/>
      <c r="G26" s="28">
        <v>32</v>
      </c>
      <c r="H26" s="29">
        <v>17.857142857142861</v>
      </c>
    </row>
    <row r="27" spans="1:8" x14ac:dyDescent="0.25">
      <c r="A27" s="39" t="s">
        <v>196</v>
      </c>
      <c r="B27" s="31" t="s">
        <v>3</v>
      </c>
      <c r="C27" s="20">
        <v>241263</v>
      </c>
      <c r="D27" s="20">
        <v>247116.93649583799</v>
      </c>
      <c r="E27" s="20">
        <v>267187.2084576182</v>
      </c>
      <c r="F27" s="22" t="s">
        <v>241</v>
      </c>
      <c r="G27" s="37">
        <v>10.745206872839262</v>
      </c>
      <c r="H27" s="33">
        <v>8.1217711122435503</v>
      </c>
    </row>
    <row r="28" spans="1:8" x14ac:dyDescent="0.25">
      <c r="A28" s="34"/>
      <c r="B28" s="25" t="s">
        <v>242</v>
      </c>
      <c r="C28" s="26">
        <v>37684.925586627003</v>
      </c>
      <c r="D28" s="26">
        <v>43216.967054234003</v>
      </c>
      <c r="E28" s="26">
        <v>51927.704899880002</v>
      </c>
      <c r="F28" s="27"/>
      <c r="G28" s="28">
        <v>37.79436761925632</v>
      </c>
      <c r="H28" s="29">
        <v>20.155828692732385</v>
      </c>
    </row>
    <row r="29" spans="1:8" x14ac:dyDescent="0.25">
      <c r="A29" s="30" t="s">
        <v>10</v>
      </c>
      <c r="B29" s="31" t="s">
        <v>3</v>
      </c>
      <c r="C29" s="20">
        <v>320739</v>
      </c>
      <c r="D29" s="20">
        <v>311962</v>
      </c>
      <c r="E29" s="20">
        <v>308640.42239820154</v>
      </c>
      <c r="F29" s="22" t="s">
        <v>241</v>
      </c>
      <c r="G29" s="37">
        <v>-3.7720943202412087</v>
      </c>
      <c r="H29" s="33">
        <v>-1.0647378853188627</v>
      </c>
    </row>
    <row r="30" spans="1:8" x14ac:dyDescent="0.25">
      <c r="A30" s="30"/>
      <c r="B30" s="25" t="s">
        <v>242</v>
      </c>
      <c r="C30" s="26">
        <v>85093</v>
      </c>
      <c r="D30" s="26">
        <v>84640</v>
      </c>
      <c r="E30" s="26">
        <v>83111</v>
      </c>
      <c r="F30" s="27"/>
      <c r="G30" s="28">
        <v>-2.3292162692583389</v>
      </c>
      <c r="H30" s="29">
        <v>-1.8064744801512376</v>
      </c>
    </row>
    <row r="31" spans="1:8" x14ac:dyDescent="0.25">
      <c r="A31" s="39" t="s">
        <v>11</v>
      </c>
      <c r="B31" s="31" t="s">
        <v>3</v>
      </c>
      <c r="C31" s="20">
        <v>10720.65475</v>
      </c>
      <c r="D31" s="20">
        <v>10018.849101247</v>
      </c>
      <c r="E31" s="20">
        <v>8016.680697003143</v>
      </c>
      <c r="F31" s="22" t="s">
        <v>241</v>
      </c>
      <c r="G31" s="37">
        <v>-25.222098053263551</v>
      </c>
      <c r="H31" s="33">
        <v>-19.984015968407547</v>
      </c>
    </row>
    <row r="32" spans="1:8" x14ac:dyDescent="0.25">
      <c r="A32" s="34"/>
      <c r="B32" s="25" t="s">
        <v>242</v>
      </c>
      <c r="C32" s="26">
        <v>2137</v>
      </c>
      <c r="D32" s="26">
        <v>1281.4563000000001</v>
      </c>
      <c r="E32" s="26">
        <v>1164.462275312</v>
      </c>
      <c r="F32" s="27"/>
      <c r="G32" s="28">
        <v>-45.509486414974262</v>
      </c>
      <c r="H32" s="29">
        <v>-9.1297709245332896</v>
      </c>
    </row>
    <row r="33" spans="1:8" x14ac:dyDescent="0.25">
      <c r="A33" s="30" t="s">
        <v>12</v>
      </c>
      <c r="B33" s="31" t="s">
        <v>3</v>
      </c>
      <c r="C33" s="20">
        <v>9026</v>
      </c>
      <c r="D33" s="20">
        <v>8825.3934933599994</v>
      </c>
      <c r="E33" s="20">
        <v>7392.5868416792791</v>
      </c>
      <c r="F33" s="22" t="s">
        <v>241</v>
      </c>
      <c r="G33" s="37">
        <v>-18.096755576343014</v>
      </c>
      <c r="H33" s="33">
        <v>-16.23504552809716</v>
      </c>
    </row>
    <row r="34" spans="1:8" x14ac:dyDescent="0.25">
      <c r="A34" s="30"/>
      <c r="B34" s="25" t="s">
        <v>242</v>
      </c>
      <c r="C34" s="26">
        <v>3048</v>
      </c>
      <c r="D34" s="26">
        <v>3075.12</v>
      </c>
      <c r="E34" s="26">
        <v>2548.8293733400001</v>
      </c>
      <c r="F34" s="27"/>
      <c r="G34" s="28">
        <v>-16.376989063648296</v>
      </c>
      <c r="H34" s="29">
        <v>-17.114474448476798</v>
      </c>
    </row>
    <row r="35" spans="1:8" x14ac:dyDescent="0.25">
      <c r="A35" s="39" t="s">
        <v>13</v>
      </c>
      <c r="B35" s="31" t="s">
        <v>3</v>
      </c>
      <c r="C35" s="20">
        <v>86</v>
      </c>
      <c r="D35" s="20">
        <v>73</v>
      </c>
      <c r="E35" s="20">
        <v>170.40592592592591</v>
      </c>
      <c r="F35" s="22" t="s">
        <v>241</v>
      </c>
      <c r="G35" s="23">
        <v>98.14642549526269</v>
      </c>
      <c r="H35" s="24">
        <v>133.43277524099443</v>
      </c>
    </row>
    <row r="36" spans="1:8" x14ac:dyDescent="0.25">
      <c r="A36" s="34"/>
      <c r="B36" s="25" t="s">
        <v>242</v>
      </c>
      <c r="C36" s="26">
        <v>25</v>
      </c>
      <c r="D36" s="26">
        <v>9</v>
      </c>
      <c r="E36" s="26">
        <v>26</v>
      </c>
      <c r="F36" s="27"/>
      <c r="G36" s="28">
        <v>4</v>
      </c>
      <c r="H36" s="29">
        <v>188.88888888888886</v>
      </c>
    </row>
    <row r="37" spans="1:8" x14ac:dyDescent="0.25">
      <c r="A37" s="30" t="s">
        <v>14</v>
      </c>
      <c r="B37" s="31" t="s">
        <v>3</v>
      </c>
      <c r="C37" s="40">
        <v>115292.5</v>
      </c>
      <c r="D37" s="40">
        <v>58289.344526369001</v>
      </c>
      <c r="E37" s="20">
        <v>73852.385220303186</v>
      </c>
      <c r="F37" s="22" t="s">
        <v>241</v>
      </c>
      <c r="G37" s="23">
        <v>-35.943461005439914</v>
      </c>
      <c r="H37" s="24">
        <v>26.699632360583081</v>
      </c>
    </row>
    <row r="38" spans="1:8" ht="13.8" thickBot="1" x14ac:dyDescent="0.3">
      <c r="A38" s="41"/>
      <c r="B38" s="42" t="s">
        <v>242</v>
      </c>
      <c r="C38" s="43">
        <v>28781</v>
      </c>
      <c r="D38" s="43">
        <v>11910.7</v>
      </c>
      <c r="E38" s="43">
        <v>16062.336131591999</v>
      </c>
      <c r="F38" s="44"/>
      <c r="G38" s="45">
        <v>-44.191181225141584</v>
      </c>
      <c r="H38" s="46">
        <v>34.85635715442416</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9</v>
      </c>
    </row>
    <row r="62" spans="1:8" ht="12.75" customHeight="1" x14ac:dyDescent="0.25">
      <c r="A62" s="54" t="s">
        <v>244</v>
      </c>
      <c r="G62" s="53"/>
      <c r="H62" s="194"/>
    </row>
    <row r="63" spans="1:8" x14ac:dyDescent="0.25">
      <c r="H63" s="87"/>
    </row>
    <row r="64" spans="1:8" x14ac:dyDescent="0.25">
      <c r="A64" s="200"/>
      <c r="H64" s="53"/>
    </row>
    <row r="65" spans="1:8" x14ac:dyDescent="0.25">
      <c r="A65" s="200"/>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2"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2" t="s">
        <v>16</v>
      </c>
      <c r="D5" s="196"/>
      <c r="E5" s="196"/>
      <c r="F5" s="203"/>
      <c r="G5" s="196" t="s">
        <v>1</v>
      </c>
      <c r="H5" s="197"/>
    </row>
    <row r="6" spans="1:10" x14ac:dyDescent="0.25">
      <c r="A6" s="12"/>
      <c r="B6" s="13"/>
      <c r="C6" s="14" t="s">
        <v>236</v>
      </c>
      <c r="D6" s="15" t="s">
        <v>237</v>
      </c>
      <c r="E6" s="15" t="s">
        <v>238</v>
      </c>
      <c r="F6" s="16"/>
      <c r="G6" s="17" t="s">
        <v>239</v>
      </c>
      <c r="H6" s="18" t="s">
        <v>240</v>
      </c>
    </row>
    <row r="7" spans="1:10" x14ac:dyDescent="0.25">
      <c r="A7" s="198" t="s">
        <v>2</v>
      </c>
      <c r="B7" s="19" t="s">
        <v>3</v>
      </c>
      <c r="C7" s="80">
        <v>36303.954413655003</v>
      </c>
      <c r="D7" s="80">
        <v>36539.078417285004</v>
      </c>
      <c r="E7" s="81">
        <v>37450.217325468642</v>
      </c>
      <c r="F7" s="22" t="s">
        <v>241</v>
      </c>
      <c r="G7" s="23">
        <v>3.157405110068396</v>
      </c>
      <c r="H7" s="24">
        <v>2.4936012281924889</v>
      </c>
    </row>
    <row r="8" spans="1:10" x14ac:dyDescent="0.25">
      <c r="A8" s="199"/>
      <c r="B8" s="25" t="s">
        <v>242</v>
      </c>
      <c r="C8" s="82">
        <v>10230.757519127999</v>
      </c>
      <c r="D8" s="82">
        <v>10066.233302891</v>
      </c>
      <c r="E8" s="82">
        <v>10394.904365513999</v>
      </c>
      <c r="F8" s="27"/>
      <c r="G8" s="28">
        <v>1.6044446960951149</v>
      </c>
      <c r="H8" s="29">
        <v>3.2650848905777536</v>
      </c>
      <c r="J8" s="95"/>
    </row>
    <row r="9" spans="1:10" x14ac:dyDescent="0.25">
      <c r="A9" s="30" t="s">
        <v>4</v>
      </c>
      <c r="B9" s="31" t="s">
        <v>3</v>
      </c>
      <c r="C9" s="80">
        <v>8762.4370246910003</v>
      </c>
      <c r="D9" s="80">
        <v>9443.6952770820008</v>
      </c>
      <c r="E9" s="80">
        <v>9105.2227313001786</v>
      </c>
      <c r="F9" s="22" t="s">
        <v>241</v>
      </c>
      <c r="G9" s="32">
        <v>3.911990530069076</v>
      </c>
      <c r="H9" s="33">
        <v>-3.5841112599559182</v>
      </c>
    </row>
    <row r="10" spans="1:10" x14ac:dyDescent="0.25">
      <c r="A10" s="34"/>
      <c r="B10" s="25" t="s">
        <v>242</v>
      </c>
      <c r="C10" s="82">
        <v>2565.6178953200001</v>
      </c>
      <c r="D10" s="82">
        <v>2592.4177683849998</v>
      </c>
      <c r="E10" s="82">
        <v>2552.6372381699998</v>
      </c>
      <c r="F10" s="27"/>
      <c r="G10" s="35">
        <v>-0.50594662493111286</v>
      </c>
      <c r="H10" s="29">
        <v>-1.5344953541103905</v>
      </c>
      <c r="J10" s="95"/>
    </row>
    <row r="11" spans="1:10" x14ac:dyDescent="0.25">
      <c r="A11" s="30" t="s">
        <v>5</v>
      </c>
      <c r="B11" s="31" t="s">
        <v>3</v>
      </c>
      <c r="C11" s="80">
        <v>3194.3181110219998</v>
      </c>
      <c r="D11" s="80">
        <v>3312.059159337</v>
      </c>
      <c r="E11" s="80">
        <v>4959.5337580229943</v>
      </c>
      <c r="F11" s="22" t="s">
        <v>241</v>
      </c>
      <c r="G11" s="37">
        <v>55.261110060081819</v>
      </c>
      <c r="H11" s="33">
        <v>49.74170204785176</v>
      </c>
    </row>
    <row r="12" spans="1:10" x14ac:dyDescent="0.25">
      <c r="A12" s="34"/>
      <c r="B12" s="25" t="s">
        <v>242</v>
      </c>
      <c r="C12" s="82">
        <v>1028.4596252220001</v>
      </c>
      <c r="D12" s="82">
        <v>1077.8349511460001</v>
      </c>
      <c r="E12" s="82">
        <v>1608.2039936470001</v>
      </c>
      <c r="F12" s="27"/>
      <c r="G12" s="28">
        <v>56.370163126224639</v>
      </c>
      <c r="H12" s="29">
        <v>49.206888488547236</v>
      </c>
    </row>
    <row r="13" spans="1:10" x14ac:dyDescent="0.25">
      <c r="A13" s="30" t="s">
        <v>6</v>
      </c>
      <c r="B13" s="31" t="s">
        <v>3</v>
      </c>
      <c r="C13" s="80">
        <v>6790.1078110569997</v>
      </c>
      <c r="D13" s="80">
        <v>7461.0390863120001</v>
      </c>
      <c r="E13" s="80">
        <v>7301.4259352155868</v>
      </c>
      <c r="F13" s="22" t="s">
        <v>241</v>
      </c>
      <c r="G13" s="23">
        <v>7.5303388162108149</v>
      </c>
      <c r="H13" s="24">
        <v>-2.1392884992284706</v>
      </c>
    </row>
    <row r="14" spans="1:10" x14ac:dyDescent="0.25">
      <c r="A14" s="34"/>
      <c r="B14" s="25" t="s">
        <v>242</v>
      </c>
      <c r="C14" s="82">
        <v>1813.2523659799999</v>
      </c>
      <c r="D14" s="82">
        <v>1916.538155279</v>
      </c>
      <c r="E14" s="82">
        <v>1899.6541603349999</v>
      </c>
      <c r="F14" s="27"/>
      <c r="G14" s="38">
        <v>4.7650175990975754</v>
      </c>
      <c r="H14" s="24">
        <v>-0.88096315210286491</v>
      </c>
    </row>
    <row r="15" spans="1:10" x14ac:dyDescent="0.25">
      <c r="A15" s="30" t="s">
        <v>169</v>
      </c>
      <c r="B15" s="31" t="s">
        <v>3</v>
      </c>
      <c r="C15" s="80">
        <v>5832.965228219</v>
      </c>
      <c r="D15" s="80">
        <v>5391.969568126</v>
      </c>
      <c r="E15" s="80">
        <v>5636.5798038850216</v>
      </c>
      <c r="F15" s="22" t="s">
        <v>241</v>
      </c>
      <c r="G15" s="37">
        <v>-3.3668197331932674</v>
      </c>
      <c r="H15" s="33">
        <v>4.5365655845872368</v>
      </c>
    </row>
    <row r="16" spans="1:10" x14ac:dyDescent="0.25">
      <c r="A16" s="34"/>
      <c r="B16" s="25" t="s">
        <v>242</v>
      </c>
      <c r="C16" s="82">
        <v>1355.8104302940001</v>
      </c>
      <c r="D16" s="82">
        <v>1467.4023715779999</v>
      </c>
      <c r="E16" s="82">
        <v>1451.330581295</v>
      </c>
      <c r="F16" s="27"/>
      <c r="G16" s="28">
        <v>7.0452438531754638</v>
      </c>
      <c r="H16" s="29">
        <v>-1.0952544846794012</v>
      </c>
    </row>
    <row r="17" spans="1:8" x14ac:dyDescent="0.25">
      <c r="A17" s="30" t="s">
        <v>7</v>
      </c>
      <c r="B17" s="31" t="s">
        <v>3</v>
      </c>
      <c r="C17" s="80">
        <v>2427.3984782100001</v>
      </c>
      <c r="D17" s="80">
        <v>1966.977229306</v>
      </c>
      <c r="E17" s="80">
        <v>1989.4816870209772</v>
      </c>
      <c r="F17" s="22" t="s">
        <v>241</v>
      </c>
      <c r="G17" s="23">
        <v>-18.040581104423751</v>
      </c>
      <c r="H17" s="24">
        <v>1.1441137894065747</v>
      </c>
    </row>
    <row r="18" spans="1:8" x14ac:dyDescent="0.25">
      <c r="A18" s="30"/>
      <c r="B18" s="25" t="s">
        <v>242</v>
      </c>
      <c r="C18" s="82">
        <v>593.13974705299995</v>
      </c>
      <c r="D18" s="82">
        <v>531.14983787400001</v>
      </c>
      <c r="E18" s="82">
        <v>519.04290963000005</v>
      </c>
      <c r="F18" s="27"/>
      <c r="G18" s="38">
        <v>-12.492306878968776</v>
      </c>
      <c r="H18" s="24">
        <v>-2.2793809544326677</v>
      </c>
    </row>
    <row r="19" spans="1:8" x14ac:dyDescent="0.25">
      <c r="A19" s="39" t="s">
        <v>8</v>
      </c>
      <c r="B19" s="31" t="s">
        <v>3</v>
      </c>
      <c r="C19" s="80">
        <v>1969.2178060450001</v>
      </c>
      <c r="D19" s="80">
        <v>1986.7947992970001</v>
      </c>
      <c r="E19" s="80">
        <v>1732.1493291100214</v>
      </c>
      <c r="F19" s="22" t="s">
        <v>241</v>
      </c>
      <c r="G19" s="37">
        <v>-12.038712843609204</v>
      </c>
      <c r="H19" s="33">
        <v>-12.816898367012115</v>
      </c>
    </row>
    <row r="20" spans="1:8" x14ac:dyDescent="0.25">
      <c r="A20" s="34"/>
      <c r="B20" s="25" t="s">
        <v>242</v>
      </c>
      <c r="C20" s="82">
        <v>562.93635801599999</v>
      </c>
      <c r="D20" s="82">
        <v>560.28907401900005</v>
      </c>
      <c r="E20" s="82">
        <v>490.686782053</v>
      </c>
      <c r="F20" s="27"/>
      <c r="G20" s="28">
        <v>-12.834412795370824</v>
      </c>
      <c r="H20" s="29">
        <v>-12.422568133755846</v>
      </c>
    </row>
    <row r="21" spans="1:8" x14ac:dyDescent="0.25">
      <c r="A21" s="39" t="s">
        <v>9</v>
      </c>
      <c r="B21" s="31" t="s">
        <v>3</v>
      </c>
      <c r="C21" s="80">
        <v>617.195755996</v>
      </c>
      <c r="D21" s="80">
        <v>507.423043302</v>
      </c>
      <c r="E21" s="80">
        <v>484.67882784835672</v>
      </c>
      <c r="F21" s="22" t="s">
        <v>241</v>
      </c>
      <c r="G21" s="37">
        <v>-21.470810008049071</v>
      </c>
      <c r="H21" s="33">
        <v>-4.4822984990271095</v>
      </c>
    </row>
    <row r="22" spans="1:8" x14ac:dyDescent="0.25">
      <c r="A22" s="34"/>
      <c r="B22" s="25" t="s">
        <v>242</v>
      </c>
      <c r="C22" s="82">
        <v>174.30084543000001</v>
      </c>
      <c r="D22" s="82">
        <v>153.419094763</v>
      </c>
      <c r="E22" s="82">
        <v>143.17242980200001</v>
      </c>
      <c r="F22" s="27"/>
      <c r="G22" s="28">
        <v>-17.859015859163634</v>
      </c>
      <c r="H22" s="29">
        <v>-6.6788719988401226</v>
      </c>
    </row>
    <row r="23" spans="1:8" x14ac:dyDescent="0.25">
      <c r="A23" s="39" t="s">
        <v>194</v>
      </c>
      <c r="B23" s="31" t="s">
        <v>3</v>
      </c>
      <c r="C23" s="80">
        <v>800.24281891500004</v>
      </c>
      <c r="D23" s="80">
        <v>831.72795936499995</v>
      </c>
      <c r="E23" s="80">
        <v>989.31511799193515</v>
      </c>
      <c r="F23" s="22" t="s">
        <v>241</v>
      </c>
      <c r="G23" s="23">
        <v>23.626866072136295</v>
      </c>
      <c r="H23" s="24">
        <v>18.94695938167672</v>
      </c>
    </row>
    <row r="24" spans="1:8" x14ac:dyDescent="0.25">
      <c r="A24" s="34"/>
      <c r="B24" s="25" t="s">
        <v>242</v>
      </c>
      <c r="C24" s="82">
        <v>262.31420857299997</v>
      </c>
      <c r="D24" s="82">
        <v>245.09358086500001</v>
      </c>
      <c r="E24" s="82">
        <v>275.140341089</v>
      </c>
      <c r="F24" s="27"/>
      <c r="G24" s="38">
        <v>4.8896064707187179</v>
      </c>
      <c r="H24" s="24">
        <v>12.259301168948227</v>
      </c>
    </row>
    <row r="25" spans="1:8" x14ac:dyDescent="0.25">
      <c r="A25" s="39" t="s">
        <v>195</v>
      </c>
      <c r="B25" s="31" t="s">
        <v>3</v>
      </c>
      <c r="C25" s="80">
        <v>307.38186722199998</v>
      </c>
      <c r="D25" s="80">
        <v>330.10029545899999</v>
      </c>
      <c r="E25" s="80">
        <v>451.96722727850823</v>
      </c>
      <c r="F25" s="22" t="s">
        <v>241</v>
      </c>
      <c r="G25" s="37">
        <v>47.037699836758605</v>
      </c>
      <c r="H25" s="33">
        <v>36.918152905635509</v>
      </c>
    </row>
    <row r="26" spans="1:8" x14ac:dyDescent="0.25">
      <c r="A26" s="34"/>
      <c r="B26" s="25" t="s">
        <v>242</v>
      </c>
      <c r="C26" s="82">
        <v>126.957982495</v>
      </c>
      <c r="D26" s="82">
        <v>94.593060199999996</v>
      </c>
      <c r="E26" s="82">
        <v>123.495325025</v>
      </c>
      <c r="F26" s="27"/>
      <c r="G26" s="38">
        <v>-2.7274042970369123</v>
      </c>
      <c r="H26" s="24">
        <v>30.55431842874242</v>
      </c>
    </row>
    <row r="27" spans="1:8" x14ac:dyDescent="0.25">
      <c r="A27" s="39" t="s">
        <v>196</v>
      </c>
      <c r="B27" s="31" t="s">
        <v>3</v>
      </c>
      <c r="C27" s="80">
        <v>802.17088901099999</v>
      </c>
      <c r="D27" s="80">
        <v>889.62084010800004</v>
      </c>
      <c r="E27" s="80">
        <v>1151.8847267679625</v>
      </c>
      <c r="F27" s="22" t="s">
        <v>241</v>
      </c>
      <c r="G27" s="37">
        <v>43.595927320190611</v>
      </c>
      <c r="H27" s="33">
        <v>29.480411748012045</v>
      </c>
    </row>
    <row r="28" spans="1:8" x14ac:dyDescent="0.25">
      <c r="A28" s="34"/>
      <c r="B28" s="25" t="s">
        <v>242</v>
      </c>
      <c r="C28" s="82">
        <v>191.447876877</v>
      </c>
      <c r="D28" s="82">
        <v>197.038084911</v>
      </c>
      <c r="E28" s="82">
        <v>265.20879792300002</v>
      </c>
      <c r="F28" s="27"/>
      <c r="G28" s="38">
        <v>38.527938909131592</v>
      </c>
      <c r="H28" s="24">
        <v>34.597734261775827</v>
      </c>
    </row>
    <row r="29" spans="1:8" x14ac:dyDescent="0.25">
      <c r="A29" s="30" t="s">
        <v>10</v>
      </c>
      <c r="B29" s="31" t="s">
        <v>3</v>
      </c>
      <c r="C29" s="80">
        <v>2002.9648543779999</v>
      </c>
      <c r="D29" s="80">
        <v>2043.508105676</v>
      </c>
      <c r="E29" s="80">
        <v>1994.0450097468613</v>
      </c>
      <c r="F29" s="22" t="s">
        <v>241</v>
      </c>
      <c r="G29" s="37">
        <v>-0.44533205920423313</v>
      </c>
      <c r="H29" s="33">
        <v>-2.4204991304781771</v>
      </c>
    </row>
    <row r="30" spans="1:8" x14ac:dyDescent="0.25">
      <c r="A30" s="30"/>
      <c r="B30" s="25" t="s">
        <v>242</v>
      </c>
      <c r="C30" s="82">
        <v>576.20711148800001</v>
      </c>
      <c r="D30" s="82">
        <v>601.816010076</v>
      </c>
      <c r="E30" s="82">
        <v>582.64189188099999</v>
      </c>
      <c r="F30" s="27"/>
      <c r="G30" s="28">
        <v>1.116747826381868</v>
      </c>
      <c r="H30" s="29">
        <v>-3.1860432215119374</v>
      </c>
    </row>
    <row r="31" spans="1:8" x14ac:dyDescent="0.25">
      <c r="A31" s="39" t="s">
        <v>11</v>
      </c>
      <c r="B31" s="31" t="s">
        <v>3</v>
      </c>
      <c r="C31" s="80">
        <v>470.83394949500001</v>
      </c>
      <c r="D31" s="80">
        <v>453.98179332199999</v>
      </c>
      <c r="E31" s="80">
        <v>351.01017398854856</v>
      </c>
      <c r="F31" s="22" t="s">
        <v>241</v>
      </c>
      <c r="G31" s="23">
        <v>-25.449264148214084</v>
      </c>
      <c r="H31" s="24">
        <v>-22.681883028823535</v>
      </c>
    </row>
    <row r="32" spans="1:8" x14ac:dyDescent="0.25">
      <c r="A32" s="34"/>
      <c r="B32" s="25" t="s">
        <v>242</v>
      </c>
      <c r="C32" s="82">
        <v>105.770330946</v>
      </c>
      <c r="D32" s="82">
        <v>61.955985124999998</v>
      </c>
      <c r="E32" s="82">
        <v>55.113869166999997</v>
      </c>
      <c r="F32" s="27"/>
      <c r="G32" s="38">
        <v>-47.892883879565588</v>
      </c>
      <c r="H32" s="24">
        <v>-11.043510879853841</v>
      </c>
    </row>
    <row r="33" spans="1:8" x14ac:dyDescent="0.25">
      <c r="A33" s="30" t="s">
        <v>12</v>
      </c>
      <c r="B33" s="31" t="s">
        <v>3</v>
      </c>
      <c r="C33" s="80">
        <v>1175.9397378880001</v>
      </c>
      <c r="D33" s="80">
        <v>1026.4393155570001</v>
      </c>
      <c r="E33" s="80">
        <v>615.0964177781409</v>
      </c>
      <c r="F33" s="22" t="s">
        <v>241</v>
      </c>
      <c r="G33" s="37">
        <v>-47.693202469468346</v>
      </c>
      <c r="H33" s="33">
        <v>-40.074741053312323</v>
      </c>
    </row>
    <row r="34" spans="1:8" x14ac:dyDescent="0.25">
      <c r="A34" s="30"/>
      <c r="B34" s="25" t="s">
        <v>242</v>
      </c>
      <c r="C34" s="82">
        <v>595.91938321700002</v>
      </c>
      <c r="D34" s="82">
        <v>348.15230697099997</v>
      </c>
      <c r="E34" s="82">
        <v>234.47679721399999</v>
      </c>
      <c r="F34" s="27"/>
      <c r="G34" s="28">
        <v>-60.652933296412535</v>
      </c>
      <c r="H34" s="29">
        <v>-32.651086171452206</v>
      </c>
    </row>
    <row r="35" spans="1:8" x14ac:dyDescent="0.25">
      <c r="A35" s="39" t="s">
        <v>13</v>
      </c>
      <c r="B35" s="31" t="s">
        <v>3</v>
      </c>
      <c r="C35" s="80">
        <v>239.90116805900001</v>
      </c>
      <c r="D35" s="80">
        <v>144.28091435900001</v>
      </c>
      <c r="E35" s="80">
        <v>77.590443351165916</v>
      </c>
      <c r="F35" s="22" t="s">
        <v>241</v>
      </c>
      <c r="G35" s="23">
        <v>-67.657329900084633</v>
      </c>
      <c r="H35" s="24">
        <v>-46.22265620100989</v>
      </c>
    </row>
    <row r="36" spans="1:8" x14ac:dyDescent="0.25">
      <c r="A36" s="34"/>
      <c r="B36" s="25" t="s">
        <v>242</v>
      </c>
      <c r="C36" s="82">
        <v>56.686241963999997</v>
      </c>
      <c r="D36" s="82">
        <v>42.667496825000001</v>
      </c>
      <c r="E36" s="82">
        <v>21.170413621000002</v>
      </c>
      <c r="F36" s="27"/>
      <c r="G36" s="28">
        <v>-62.653347818603329</v>
      </c>
      <c r="H36" s="29">
        <v>-50.382808469336538</v>
      </c>
    </row>
    <row r="37" spans="1:8" x14ac:dyDescent="0.25">
      <c r="A37" s="30" t="s">
        <v>14</v>
      </c>
      <c r="B37" s="31" t="s">
        <v>3</v>
      </c>
      <c r="C37" s="85">
        <v>910.87891344699995</v>
      </c>
      <c r="D37" s="85">
        <v>749.46103067699994</v>
      </c>
      <c r="E37" s="83">
        <v>727.87680721836102</v>
      </c>
      <c r="F37" s="22" t="s">
        <v>241</v>
      </c>
      <c r="G37" s="23">
        <v>-20.0907171663588</v>
      </c>
      <c r="H37" s="24">
        <v>-2.8799660789756558</v>
      </c>
    </row>
    <row r="38" spans="1:8" ht="13.8" thickBot="1" x14ac:dyDescent="0.3">
      <c r="A38" s="41"/>
      <c r="B38" s="42" t="s">
        <v>242</v>
      </c>
      <c r="C38" s="86">
        <v>221.93711625400002</v>
      </c>
      <c r="D38" s="86">
        <v>175.865524873</v>
      </c>
      <c r="E38" s="86">
        <v>172.92883466200001</v>
      </c>
      <c r="F38" s="44"/>
      <c r="G38" s="45">
        <v>-22.082057485108336</v>
      </c>
      <c r="H38" s="46">
        <v>-1.6698498543820364</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10</v>
      </c>
    </row>
    <row r="62" spans="1:8" ht="12.75" customHeight="1" x14ac:dyDescent="0.25">
      <c r="A62" s="54" t="s">
        <v>244</v>
      </c>
      <c r="H62" s="194"/>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26</v>
      </c>
      <c r="B7" s="19" t="s">
        <v>3</v>
      </c>
      <c r="C7" s="20">
        <v>783732.42342834198</v>
      </c>
      <c r="D7" s="20">
        <v>816557.142204843</v>
      </c>
      <c r="E7" s="21">
        <v>839056.24201831478</v>
      </c>
      <c r="F7" s="22" t="s">
        <v>241</v>
      </c>
      <c r="G7" s="23">
        <v>7.0590187334556731</v>
      </c>
      <c r="H7" s="24">
        <v>2.7553613397735148</v>
      </c>
    </row>
    <row r="8" spans="1:8" x14ac:dyDescent="0.25">
      <c r="A8" s="199"/>
      <c r="B8" s="25" t="s">
        <v>242</v>
      </c>
      <c r="C8" s="26">
        <v>219418.599054541</v>
      </c>
      <c r="D8" s="26">
        <v>217297.58170732201</v>
      </c>
      <c r="E8" s="26">
        <v>227029.146089327</v>
      </c>
      <c r="F8" s="27"/>
      <c r="G8" s="28">
        <v>3.468505891286938</v>
      </c>
      <c r="H8" s="29">
        <v>4.4784503838208423</v>
      </c>
    </row>
    <row r="9" spans="1:8" x14ac:dyDescent="0.25">
      <c r="A9" s="30" t="s">
        <v>28</v>
      </c>
      <c r="B9" s="31" t="s">
        <v>3</v>
      </c>
      <c r="C9" s="20">
        <v>716230.75919024704</v>
      </c>
      <c r="D9" s="20">
        <v>748186.313763874</v>
      </c>
      <c r="E9" s="21">
        <v>770787.37492288707</v>
      </c>
      <c r="F9" s="22" t="s">
        <v>241</v>
      </c>
      <c r="G9" s="32">
        <v>7.6171841313154971</v>
      </c>
      <c r="H9" s="33">
        <v>3.0207798169034561</v>
      </c>
    </row>
    <row r="10" spans="1:8" x14ac:dyDescent="0.25">
      <c r="A10" s="34"/>
      <c r="B10" s="25" t="s">
        <v>242</v>
      </c>
      <c r="C10" s="26">
        <v>202591.599054541</v>
      </c>
      <c r="D10" s="26">
        <v>201196.77375494101</v>
      </c>
      <c r="E10" s="26">
        <v>210737.71687146201</v>
      </c>
      <c r="F10" s="27"/>
      <c r="G10" s="35">
        <v>4.0209553875567821</v>
      </c>
      <c r="H10" s="29">
        <v>4.7420954811839664</v>
      </c>
    </row>
    <row r="11" spans="1:8" x14ac:dyDescent="0.25">
      <c r="A11" s="30" t="s">
        <v>29</v>
      </c>
      <c r="B11" s="31" t="s">
        <v>3</v>
      </c>
      <c r="C11" s="20">
        <v>34516.146404762003</v>
      </c>
      <c r="D11" s="20">
        <v>34519.914220484003</v>
      </c>
      <c r="E11" s="21">
        <v>34212.534185998324</v>
      </c>
      <c r="F11" s="22" t="s">
        <v>241</v>
      </c>
      <c r="G11" s="37">
        <v>-0.87962374247489095</v>
      </c>
      <c r="H11" s="33">
        <v>-0.89044263703088689</v>
      </c>
    </row>
    <row r="12" spans="1:8" x14ac:dyDescent="0.25">
      <c r="A12" s="34"/>
      <c r="B12" s="25" t="s">
        <v>242</v>
      </c>
      <c r="C12" s="26">
        <v>9967</v>
      </c>
      <c r="D12" s="26">
        <v>9558.1644761900006</v>
      </c>
      <c r="E12" s="26">
        <v>9604.7146089329999</v>
      </c>
      <c r="F12" s="27"/>
      <c r="G12" s="28">
        <v>-3.6348489120798746</v>
      </c>
      <c r="H12" s="29">
        <v>0.48701958267155021</v>
      </c>
    </row>
    <row r="13" spans="1:8" x14ac:dyDescent="0.25">
      <c r="A13" s="30" t="s">
        <v>27</v>
      </c>
      <c r="B13" s="31" t="s">
        <v>3</v>
      </c>
      <c r="C13" s="20">
        <v>8654.8519285710008</v>
      </c>
      <c r="D13" s="20">
        <v>9364.5742661450004</v>
      </c>
      <c r="E13" s="21">
        <v>10841.283720972682</v>
      </c>
      <c r="F13" s="22" t="s">
        <v>241</v>
      </c>
      <c r="G13" s="23">
        <v>25.262497965839643</v>
      </c>
      <c r="H13" s="24">
        <v>15.769103996177506</v>
      </c>
    </row>
    <row r="14" spans="1:8" x14ac:dyDescent="0.25">
      <c r="A14" s="34"/>
      <c r="B14" s="25" t="s">
        <v>242</v>
      </c>
      <c r="C14" s="26">
        <v>963</v>
      </c>
      <c r="D14" s="26">
        <v>835</v>
      </c>
      <c r="E14" s="26">
        <v>1035.21438268</v>
      </c>
      <c r="F14" s="27"/>
      <c r="G14" s="38">
        <v>7.4988974745586745</v>
      </c>
      <c r="H14" s="24">
        <v>23.977770380838322</v>
      </c>
    </row>
    <row r="15" spans="1:8" x14ac:dyDescent="0.25">
      <c r="A15" s="30" t="s">
        <v>30</v>
      </c>
      <c r="B15" s="31" t="s">
        <v>3</v>
      </c>
      <c r="C15" s="20">
        <v>11511.665904762</v>
      </c>
      <c r="D15" s="20">
        <v>12045.765688194</v>
      </c>
      <c r="E15" s="21">
        <v>11197.979512772084</v>
      </c>
      <c r="F15" s="22" t="s">
        <v>241</v>
      </c>
      <c r="G15" s="37">
        <v>-2.7249435015322376</v>
      </c>
      <c r="H15" s="33">
        <v>-7.0380430548539294</v>
      </c>
    </row>
    <row r="16" spans="1:8" x14ac:dyDescent="0.25">
      <c r="A16" s="34"/>
      <c r="B16" s="25" t="s">
        <v>242</v>
      </c>
      <c r="C16" s="26">
        <v>3244</v>
      </c>
      <c r="D16" s="26">
        <v>3347.4238095239998</v>
      </c>
      <c r="E16" s="26">
        <v>3126.285843573</v>
      </c>
      <c r="F16" s="27"/>
      <c r="G16" s="28">
        <v>-3.6286731327681849</v>
      </c>
      <c r="H16" s="29">
        <v>-6.6062135700243374</v>
      </c>
    </row>
    <row r="17" spans="1:9" x14ac:dyDescent="0.25">
      <c r="A17" s="30" t="s">
        <v>31</v>
      </c>
      <c r="B17" s="31" t="s">
        <v>3</v>
      </c>
      <c r="C17" s="20">
        <v>12819</v>
      </c>
      <c r="D17" s="20">
        <v>12440.574266145</v>
      </c>
      <c r="E17" s="21">
        <v>12940.685635390366</v>
      </c>
      <c r="F17" s="22" t="s">
        <v>241</v>
      </c>
      <c r="G17" s="37">
        <v>0.94925996872117935</v>
      </c>
      <c r="H17" s="33">
        <v>4.0200022808137987</v>
      </c>
    </row>
    <row r="18" spans="1:9" ht="13.8" thickBot="1" x14ac:dyDescent="0.3">
      <c r="A18" s="56"/>
      <c r="B18" s="42" t="s">
        <v>242</v>
      </c>
      <c r="C18" s="43">
        <v>2653</v>
      </c>
      <c r="D18" s="43">
        <v>2360.2196666670002</v>
      </c>
      <c r="E18" s="43">
        <v>2525.2143826800002</v>
      </c>
      <c r="F18" s="44"/>
      <c r="G18" s="57">
        <v>-4.8166459600452356</v>
      </c>
      <c r="H18" s="46">
        <v>6.9906508425124088</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26</v>
      </c>
      <c r="B35" s="19" t="s">
        <v>3</v>
      </c>
      <c r="C35" s="80">
        <v>11956.755135713</v>
      </c>
      <c r="D35" s="80">
        <v>12755.754436417999</v>
      </c>
      <c r="E35" s="83">
        <v>14254.598322032916</v>
      </c>
      <c r="F35" s="22" t="s">
        <v>241</v>
      </c>
      <c r="G35" s="23">
        <v>19.217949688177612</v>
      </c>
      <c r="H35" s="24">
        <v>11.750335059255136</v>
      </c>
    </row>
    <row r="36" spans="1:9" ht="12.75" customHeight="1" x14ac:dyDescent="0.25">
      <c r="A36" s="199"/>
      <c r="B36" s="25" t="s">
        <v>242</v>
      </c>
      <c r="C36" s="82">
        <v>3594.077520542</v>
      </c>
      <c r="D36" s="82">
        <v>3670.2527195309999</v>
      </c>
      <c r="E36" s="82">
        <v>4160.8412318170003</v>
      </c>
      <c r="F36" s="27"/>
      <c r="G36" s="28">
        <v>15.769379153222346</v>
      </c>
      <c r="H36" s="29">
        <v>13.366613957544857</v>
      </c>
    </row>
    <row r="37" spans="1:9" x14ac:dyDescent="0.25">
      <c r="A37" s="30" t="s">
        <v>28</v>
      </c>
      <c r="B37" s="31" t="s">
        <v>3</v>
      </c>
      <c r="C37" s="80">
        <v>9841.7234037479993</v>
      </c>
      <c r="D37" s="80">
        <v>10754.520929132999</v>
      </c>
      <c r="E37" s="83">
        <v>11937.530137105448</v>
      </c>
      <c r="F37" s="22" t="s">
        <v>241</v>
      </c>
      <c r="G37" s="32">
        <v>21.295119232463989</v>
      </c>
      <c r="H37" s="33">
        <v>11.000110704771487</v>
      </c>
    </row>
    <row r="38" spans="1:9" x14ac:dyDescent="0.25">
      <c r="A38" s="34"/>
      <c r="B38" s="25" t="s">
        <v>242</v>
      </c>
      <c r="C38" s="82">
        <v>3010.7045698480001</v>
      </c>
      <c r="D38" s="82">
        <v>3162.379544932</v>
      </c>
      <c r="E38" s="82">
        <v>3556.206458009</v>
      </c>
      <c r="F38" s="27"/>
      <c r="G38" s="35">
        <v>18.118745147702782</v>
      </c>
      <c r="H38" s="29">
        <v>12.453499255272618</v>
      </c>
    </row>
    <row r="39" spans="1:9" x14ac:dyDescent="0.25">
      <c r="A39" s="30" t="s">
        <v>29</v>
      </c>
      <c r="B39" s="31" t="s">
        <v>3</v>
      </c>
      <c r="C39" s="80">
        <v>945.74782281</v>
      </c>
      <c r="D39" s="80">
        <v>892.27423895000004</v>
      </c>
      <c r="E39" s="83">
        <v>1102.6982813157838</v>
      </c>
      <c r="F39" s="22" t="s">
        <v>241</v>
      </c>
      <c r="G39" s="37">
        <v>16.595381424136264</v>
      </c>
      <c r="H39" s="33">
        <v>23.582888890012569</v>
      </c>
    </row>
    <row r="40" spans="1:9" x14ac:dyDescent="0.25">
      <c r="A40" s="34"/>
      <c r="B40" s="25" t="s">
        <v>242</v>
      </c>
      <c r="C40" s="82">
        <v>238.884554743</v>
      </c>
      <c r="D40" s="82">
        <v>268.72379840000002</v>
      </c>
      <c r="E40" s="82">
        <v>312.08901140500001</v>
      </c>
      <c r="F40" s="27"/>
      <c r="G40" s="28">
        <v>30.644282021814206</v>
      </c>
      <c r="H40" s="29">
        <v>16.137466522577995</v>
      </c>
    </row>
    <row r="41" spans="1:9" x14ac:dyDescent="0.25">
      <c r="A41" s="30" t="s">
        <v>27</v>
      </c>
      <c r="B41" s="31" t="s">
        <v>3</v>
      </c>
      <c r="C41" s="80">
        <v>310.81555923600001</v>
      </c>
      <c r="D41" s="80">
        <v>244.73397585800001</v>
      </c>
      <c r="E41" s="83">
        <v>364.92498967606042</v>
      </c>
      <c r="F41" s="22" t="s">
        <v>241</v>
      </c>
      <c r="G41" s="23">
        <v>17.408855133592425</v>
      </c>
      <c r="H41" s="24">
        <v>49.110881885806435</v>
      </c>
    </row>
    <row r="42" spans="1:9" x14ac:dyDescent="0.25">
      <c r="A42" s="34"/>
      <c r="B42" s="25" t="s">
        <v>242</v>
      </c>
      <c r="C42" s="82">
        <v>37.903628187000002</v>
      </c>
      <c r="D42" s="82">
        <v>28.667529971</v>
      </c>
      <c r="E42" s="82">
        <v>43.316076998</v>
      </c>
      <c r="F42" s="27"/>
      <c r="G42" s="38">
        <v>14.279500591070942</v>
      </c>
      <c r="H42" s="24">
        <v>51.098043821070149</v>
      </c>
    </row>
    <row r="43" spans="1:9" x14ac:dyDescent="0.25">
      <c r="A43" s="30" t="s">
        <v>30</v>
      </c>
      <c r="B43" s="31" t="s">
        <v>3</v>
      </c>
      <c r="C43" s="80">
        <v>549.290368758</v>
      </c>
      <c r="D43" s="80">
        <v>547.12021663999997</v>
      </c>
      <c r="E43" s="83">
        <v>660.01976052691361</v>
      </c>
      <c r="F43" s="22" t="s">
        <v>241</v>
      </c>
      <c r="G43" s="37">
        <v>20.158626123244019</v>
      </c>
      <c r="H43" s="33">
        <v>20.63523526515938</v>
      </c>
    </row>
    <row r="44" spans="1:9" x14ac:dyDescent="0.25">
      <c r="A44" s="34"/>
      <c r="B44" s="25" t="s">
        <v>242</v>
      </c>
      <c r="C44" s="82">
        <v>126.078071682</v>
      </c>
      <c r="D44" s="82">
        <v>151.38356806799999</v>
      </c>
      <c r="E44" s="82">
        <v>170.915598784</v>
      </c>
      <c r="F44" s="27"/>
      <c r="G44" s="28">
        <v>35.563303359438521</v>
      </c>
      <c r="H44" s="29">
        <v>12.902345324048923</v>
      </c>
    </row>
    <row r="45" spans="1:9" x14ac:dyDescent="0.25">
      <c r="A45" s="30" t="s">
        <v>31</v>
      </c>
      <c r="B45" s="31" t="s">
        <v>3</v>
      </c>
      <c r="C45" s="80">
        <v>309.17798116199998</v>
      </c>
      <c r="D45" s="80">
        <v>317.10507583600003</v>
      </c>
      <c r="E45" s="83">
        <v>324.85421248229522</v>
      </c>
      <c r="F45" s="22" t="s">
        <v>241</v>
      </c>
      <c r="G45" s="37">
        <v>5.0702935769806317</v>
      </c>
      <c r="H45" s="33">
        <v>2.4437125851315216</v>
      </c>
    </row>
    <row r="46" spans="1:9" ht="13.8" thickBot="1" x14ac:dyDescent="0.3">
      <c r="A46" s="56"/>
      <c r="B46" s="42" t="s">
        <v>242</v>
      </c>
      <c r="C46" s="86">
        <v>180.50669608199999</v>
      </c>
      <c r="D46" s="86">
        <v>59.09827816</v>
      </c>
      <c r="E46" s="86">
        <v>78.314086622000005</v>
      </c>
      <c r="F46" s="44"/>
      <c r="G46" s="57">
        <v>-56.614303889079146</v>
      </c>
      <c r="H46" s="46">
        <v>32.515005614843801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243</v>
      </c>
      <c r="G61" s="53"/>
      <c r="H61" s="201">
        <v>11</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26</v>
      </c>
      <c r="B7" s="19" t="s">
        <v>3</v>
      </c>
      <c r="C7" s="20">
        <v>783732.42342834198</v>
      </c>
      <c r="D7" s="20">
        <v>816557.142204843</v>
      </c>
      <c r="E7" s="21">
        <v>839056.24201831478</v>
      </c>
      <c r="F7" s="22" t="s">
        <v>241</v>
      </c>
      <c r="G7" s="23">
        <v>7.0590187334556731</v>
      </c>
      <c r="H7" s="24">
        <v>2.7553613397735148</v>
      </c>
    </row>
    <row r="8" spans="1:8" ht="12.75" customHeight="1" x14ac:dyDescent="0.25">
      <c r="A8" s="199"/>
      <c r="B8" s="25" t="s">
        <v>242</v>
      </c>
      <c r="C8" s="26">
        <v>219418.599054541</v>
      </c>
      <c r="D8" s="26">
        <v>217297.58170732201</v>
      </c>
      <c r="E8" s="26">
        <v>227029.146089327</v>
      </c>
      <c r="F8" s="27"/>
      <c r="G8" s="28">
        <v>3.468505891286938</v>
      </c>
      <c r="H8" s="29">
        <v>4.4784503838208423</v>
      </c>
    </row>
    <row r="9" spans="1:8" x14ac:dyDescent="0.25">
      <c r="A9" s="30" t="s">
        <v>34</v>
      </c>
      <c r="B9" s="31" t="s">
        <v>3</v>
      </c>
      <c r="C9" s="20">
        <v>10374.36</v>
      </c>
      <c r="D9" s="20">
        <v>11095.500766880001</v>
      </c>
      <c r="E9" s="21">
        <v>9984.2432382948737</v>
      </c>
      <c r="F9" s="22" t="s">
        <v>241</v>
      </c>
      <c r="G9" s="32">
        <v>-3.7603935250475899</v>
      </c>
      <c r="H9" s="33">
        <v>-10.015388687117436</v>
      </c>
    </row>
    <row r="10" spans="1:8" x14ac:dyDescent="0.25">
      <c r="A10" s="34"/>
      <c r="B10" s="25" t="s">
        <v>242</v>
      </c>
      <c r="C10" s="26">
        <v>2738</v>
      </c>
      <c r="D10" s="26">
        <v>2948.8449999999998</v>
      </c>
      <c r="E10" s="26">
        <v>2647.3225917200002</v>
      </c>
      <c r="F10" s="27"/>
      <c r="G10" s="35">
        <v>-3.3118118436815109</v>
      </c>
      <c r="H10" s="29">
        <v>-10.225101973145399</v>
      </c>
    </row>
    <row r="11" spans="1:8" x14ac:dyDescent="0.25">
      <c r="A11" s="30" t="s">
        <v>35</v>
      </c>
      <c r="B11" s="31" t="s">
        <v>3</v>
      </c>
      <c r="C11" s="20">
        <v>3596.4288000000001</v>
      </c>
      <c r="D11" s="20">
        <v>3859.4800613500001</v>
      </c>
      <c r="E11" s="21">
        <v>4010.0909328784464</v>
      </c>
      <c r="F11" s="22" t="s">
        <v>241</v>
      </c>
      <c r="G11" s="37">
        <v>11.502024810791369</v>
      </c>
      <c r="H11" s="33">
        <v>3.9023616946932691</v>
      </c>
    </row>
    <row r="12" spans="1:8" x14ac:dyDescent="0.25">
      <c r="A12" s="34"/>
      <c r="B12" s="25" t="s">
        <v>242</v>
      </c>
      <c r="C12" s="26">
        <v>939</v>
      </c>
      <c r="D12" s="26">
        <v>988.14760000000001</v>
      </c>
      <c r="E12" s="26">
        <v>1033.3858073379999</v>
      </c>
      <c r="F12" s="27"/>
      <c r="G12" s="28">
        <v>10.051736670713524</v>
      </c>
      <c r="H12" s="29">
        <v>4.5780819928116046</v>
      </c>
    </row>
    <row r="13" spans="1:8" x14ac:dyDescent="0.25">
      <c r="A13" s="30" t="s">
        <v>36</v>
      </c>
      <c r="B13" s="31" t="s">
        <v>3</v>
      </c>
      <c r="C13" s="20">
        <v>154955.770666667</v>
      </c>
      <c r="D13" s="20">
        <v>162594.069018432</v>
      </c>
      <c r="E13" s="21">
        <v>160150.11535243096</v>
      </c>
      <c r="F13" s="22" t="s">
        <v>241</v>
      </c>
      <c r="G13" s="23">
        <v>3.352146656698423</v>
      </c>
      <c r="H13" s="24">
        <v>-1.503101362033064</v>
      </c>
    </row>
    <row r="14" spans="1:8" x14ac:dyDescent="0.25">
      <c r="A14" s="34"/>
      <c r="B14" s="25" t="s">
        <v>242</v>
      </c>
      <c r="C14" s="26">
        <v>41480</v>
      </c>
      <c r="D14" s="26">
        <v>43393.324666667002</v>
      </c>
      <c r="E14" s="26">
        <v>42784.122614608001</v>
      </c>
      <c r="F14" s="27"/>
      <c r="G14" s="38">
        <v>3.143979302333662</v>
      </c>
      <c r="H14" s="24">
        <v>-1.4039072985042935</v>
      </c>
    </row>
    <row r="15" spans="1:8" x14ac:dyDescent="0.25">
      <c r="A15" s="30" t="s">
        <v>18</v>
      </c>
      <c r="B15" s="31" t="s">
        <v>3</v>
      </c>
      <c r="C15" s="20">
        <v>3159.1634285710002</v>
      </c>
      <c r="D15" s="20">
        <v>3290.914329536</v>
      </c>
      <c r="E15" s="21">
        <v>3231.4702278650329</v>
      </c>
      <c r="F15" s="22" t="s">
        <v>241</v>
      </c>
      <c r="G15" s="37">
        <v>2.2887957818231541</v>
      </c>
      <c r="H15" s="33">
        <v>-1.8063096063442146</v>
      </c>
    </row>
    <row r="16" spans="1:8" x14ac:dyDescent="0.25">
      <c r="A16" s="34"/>
      <c r="B16" s="25" t="s">
        <v>242</v>
      </c>
      <c r="C16" s="26">
        <v>834</v>
      </c>
      <c r="D16" s="26">
        <v>910.53399999999999</v>
      </c>
      <c r="E16" s="26">
        <v>879.98986238400005</v>
      </c>
      <c r="F16" s="27"/>
      <c r="G16" s="28">
        <v>5.5143719884892022</v>
      </c>
      <c r="H16" s="29">
        <v>-3.3545301565894192</v>
      </c>
    </row>
    <row r="17" spans="1:9" x14ac:dyDescent="0.25">
      <c r="A17" s="30" t="s">
        <v>37</v>
      </c>
      <c r="B17" s="31" t="s">
        <v>3</v>
      </c>
      <c r="C17" s="20">
        <v>4523.6432000000004</v>
      </c>
      <c r="D17" s="20">
        <v>3854.2200920260002</v>
      </c>
      <c r="E17" s="21">
        <v>3418.5280380451245</v>
      </c>
      <c r="F17" s="22" t="s">
        <v>241</v>
      </c>
      <c r="G17" s="37">
        <v>-24.429759667050575</v>
      </c>
      <c r="H17" s="33">
        <v>-11.304285784879781</v>
      </c>
    </row>
    <row r="18" spans="1:9" x14ac:dyDescent="0.25">
      <c r="A18" s="34"/>
      <c r="B18" s="25" t="s">
        <v>242</v>
      </c>
      <c r="C18" s="26">
        <v>934</v>
      </c>
      <c r="D18" s="26">
        <v>708.22140000000002</v>
      </c>
      <c r="E18" s="26">
        <v>652.07871100600005</v>
      </c>
      <c r="F18" s="27"/>
      <c r="G18" s="28">
        <v>-30.184292183511772</v>
      </c>
      <c r="H18" s="29">
        <v>-7.9272793781718462</v>
      </c>
    </row>
    <row r="19" spans="1:9" x14ac:dyDescent="0.25">
      <c r="A19" s="30" t="s">
        <v>38</v>
      </c>
      <c r="B19" s="31" t="s">
        <v>3</v>
      </c>
      <c r="C19" s="20">
        <v>5706.3813333329999</v>
      </c>
      <c r="D19" s="20">
        <v>5040.1334355839999</v>
      </c>
      <c r="E19" s="21">
        <v>5349.8961879244116</v>
      </c>
      <c r="F19" s="22" t="s">
        <v>241</v>
      </c>
      <c r="G19" s="23">
        <v>-6.2471314934077782</v>
      </c>
      <c r="H19" s="24">
        <v>6.1459236407005875</v>
      </c>
    </row>
    <row r="20" spans="1:9" x14ac:dyDescent="0.25">
      <c r="A20" s="30"/>
      <c r="B20" s="25" t="s">
        <v>242</v>
      </c>
      <c r="C20" s="26">
        <v>1222</v>
      </c>
      <c r="D20" s="26">
        <v>939.57933333300002</v>
      </c>
      <c r="E20" s="26">
        <v>1042.3096788959999</v>
      </c>
      <c r="F20" s="27"/>
      <c r="G20" s="38">
        <v>-14.704608928314244</v>
      </c>
      <c r="H20" s="24">
        <v>10.933653169933109</v>
      </c>
    </row>
    <row r="21" spans="1:9" x14ac:dyDescent="0.25">
      <c r="A21" s="39" t="s">
        <v>39</v>
      </c>
      <c r="B21" s="31" t="s">
        <v>3</v>
      </c>
      <c r="C21" s="20">
        <v>237578.008</v>
      </c>
      <c r="D21" s="20">
        <v>249681.80214726401</v>
      </c>
      <c r="E21" s="21">
        <v>280067.78801768261</v>
      </c>
      <c r="F21" s="22" t="s">
        <v>241</v>
      </c>
      <c r="G21" s="37">
        <v>17.88455942339688</v>
      </c>
      <c r="H21" s="33">
        <v>12.169884072086575</v>
      </c>
    </row>
    <row r="22" spans="1:9" x14ac:dyDescent="0.25">
      <c r="A22" s="34"/>
      <c r="B22" s="25" t="s">
        <v>242</v>
      </c>
      <c r="C22" s="26">
        <v>65338</v>
      </c>
      <c r="D22" s="26">
        <v>63481.165999999997</v>
      </c>
      <c r="E22" s="26">
        <v>73045.503256815995</v>
      </c>
      <c r="F22" s="27"/>
      <c r="G22" s="28">
        <v>11.796356265597339</v>
      </c>
      <c r="H22" s="29">
        <v>15.066417111519343</v>
      </c>
    </row>
    <row r="23" spans="1:9" x14ac:dyDescent="0.25">
      <c r="A23" s="39" t="s">
        <v>40</v>
      </c>
      <c r="B23" s="31" t="s">
        <v>3</v>
      </c>
      <c r="C23" s="20">
        <v>175910.12266620799</v>
      </c>
      <c r="D23" s="20">
        <v>187068.53734760301</v>
      </c>
      <c r="E23" s="21">
        <v>177182.83871826311</v>
      </c>
      <c r="F23" s="22" t="s">
        <v>241</v>
      </c>
      <c r="G23" s="23">
        <v>0.72350358965420014</v>
      </c>
      <c r="H23" s="24">
        <v>-5.2845330216971291</v>
      </c>
    </row>
    <row r="24" spans="1:9" x14ac:dyDescent="0.25">
      <c r="A24" s="34"/>
      <c r="B24" s="25" t="s">
        <v>242</v>
      </c>
      <c r="C24" s="26">
        <v>50850.599054541002</v>
      </c>
      <c r="D24" s="26">
        <v>50670.059081309999</v>
      </c>
      <c r="E24" s="26">
        <v>49021.631911743003</v>
      </c>
      <c r="F24" s="27"/>
      <c r="G24" s="38">
        <v>-3.5967465021135752</v>
      </c>
      <c r="H24" s="24">
        <v>-3.2532568531680113</v>
      </c>
    </row>
    <row r="25" spans="1:9" x14ac:dyDescent="0.25">
      <c r="A25" s="30" t="s">
        <v>41</v>
      </c>
      <c r="B25" s="31" t="s">
        <v>3</v>
      </c>
      <c r="C25" s="20">
        <v>264970.76</v>
      </c>
      <c r="D25" s="20">
        <v>266816.75268407998</v>
      </c>
      <c r="E25" s="21">
        <v>261083.87393022256</v>
      </c>
      <c r="F25" s="22" t="s">
        <v>241</v>
      </c>
      <c r="G25" s="37">
        <v>-1.4669113187347307</v>
      </c>
      <c r="H25" s="33">
        <v>-2.1486202407407831</v>
      </c>
    </row>
    <row r="26" spans="1:9" x14ac:dyDescent="0.25">
      <c r="A26" s="34"/>
      <c r="B26" s="25" t="s">
        <v>242</v>
      </c>
      <c r="C26" s="26">
        <v>71588</v>
      </c>
      <c r="D26" s="26">
        <v>73105.957500000004</v>
      </c>
      <c r="E26" s="26">
        <v>71199.629071019997</v>
      </c>
      <c r="F26" s="27"/>
      <c r="G26" s="28">
        <v>-0.54250842177459901</v>
      </c>
      <c r="H26" s="29">
        <v>-2.6076239121551907</v>
      </c>
    </row>
    <row r="27" spans="1:9" x14ac:dyDescent="0.25">
      <c r="A27" s="30" t="s">
        <v>24</v>
      </c>
      <c r="B27" s="31" t="s">
        <v>3</v>
      </c>
      <c r="C27" s="20">
        <v>188967.626666667</v>
      </c>
      <c r="D27" s="20">
        <v>182927.66871167999</v>
      </c>
      <c r="E27" s="21">
        <v>150204.37339456912</v>
      </c>
      <c r="F27" s="22" t="s">
        <v>241</v>
      </c>
      <c r="G27" s="23">
        <v>-20.513171465329904</v>
      </c>
      <c r="H27" s="24">
        <v>-17.888652683092701</v>
      </c>
    </row>
    <row r="28" spans="1:9" ht="13.8" thickBot="1" x14ac:dyDescent="0.3">
      <c r="A28" s="56"/>
      <c r="B28" s="42" t="s">
        <v>242</v>
      </c>
      <c r="C28" s="43">
        <v>48401</v>
      </c>
      <c r="D28" s="43">
        <v>51847.586666666997</v>
      </c>
      <c r="E28" s="43">
        <v>41112.193577919999</v>
      </c>
      <c r="F28" s="44"/>
      <c r="G28" s="57">
        <v>-15.059206260366523</v>
      </c>
      <c r="H28" s="46">
        <v>-20.705675575154245</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26</v>
      </c>
      <c r="B35" s="19" t="s">
        <v>3</v>
      </c>
      <c r="C35" s="80">
        <v>11956.755135713</v>
      </c>
      <c r="D35" s="80">
        <v>12755.754436417999</v>
      </c>
      <c r="E35" s="83">
        <v>14254.598322032916</v>
      </c>
      <c r="F35" s="22" t="s">
        <v>241</v>
      </c>
      <c r="G35" s="23">
        <v>19.217949688177612</v>
      </c>
      <c r="H35" s="24">
        <v>11.750335059255136</v>
      </c>
    </row>
    <row r="36" spans="1:8" ht="12.75" customHeight="1" x14ac:dyDescent="0.25">
      <c r="A36" s="199"/>
      <c r="B36" s="25" t="s">
        <v>242</v>
      </c>
      <c r="C36" s="82">
        <v>3594.077520542</v>
      </c>
      <c r="D36" s="82">
        <v>3670.2527195309999</v>
      </c>
      <c r="E36" s="82">
        <v>4160.8412318170003</v>
      </c>
      <c r="F36" s="27"/>
      <c r="G36" s="28">
        <v>15.769379153222346</v>
      </c>
      <c r="H36" s="29">
        <v>13.366613957544857</v>
      </c>
    </row>
    <row r="37" spans="1:8" x14ac:dyDescent="0.25">
      <c r="A37" s="30" t="s">
        <v>34</v>
      </c>
      <c r="B37" s="31" t="s">
        <v>3</v>
      </c>
      <c r="C37" s="84">
        <v>1319.5820462839999</v>
      </c>
      <c r="D37" s="84">
        <v>1136.098904063</v>
      </c>
      <c r="E37" s="83">
        <v>1411.6456770287043</v>
      </c>
      <c r="F37" s="22" t="s">
        <v>241</v>
      </c>
      <c r="G37" s="32">
        <v>6.9767265327653973</v>
      </c>
      <c r="H37" s="33">
        <v>24.253766285688144</v>
      </c>
    </row>
    <row r="38" spans="1:8" x14ac:dyDescent="0.25">
      <c r="A38" s="34"/>
      <c r="B38" s="25" t="s">
        <v>242</v>
      </c>
      <c r="C38" s="82">
        <v>482.79623743100001</v>
      </c>
      <c r="D38" s="82">
        <v>441.43360194100001</v>
      </c>
      <c r="E38" s="82">
        <v>537.39295856800004</v>
      </c>
      <c r="F38" s="27"/>
      <c r="G38" s="35">
        <v>11.308439648890769</v>
      </c>
      <c r="H38" s="29">
        <v>21.738117851713866</v>
      </c>
    </row>
    <row r="39" spans="1:8" x14ac:dyDescent="0.25">
      <c r="A39" s="30" t="s">
        <v>35</v>
      </c>
      <c r="B39" s="31" t="s">
        <v>3</v>
      </c>
      <c r="C39" s="84">
        <v>47.751041209999997</v>
      </c>
      <c r="D39" s="84">
        <v>42.049639632000002</v>
      </c>
      <c r="E39" s="83">
        <v>48.393670703749507</v>
      </c>
      <c r="F39" s="22" t="s">
        <v>241</v>
      </c>
      <c r="G39" s="37">
        <v>1.3457915837339556</v>
      </c>
      <c r="H39" s="33">
        <v>15.087004614711759</v>
      </c>
    </row>
    <row r="40" spans="1:8" x14ac:dyDescent="0.25">
      <c r="A40" s="34"/>
      <c r="B40" s="25" t="s">
        <v>242</v>
      </c>
      <c r="C40" s="82">
        <v>19.018746351000001</v>
      </c>
      <c r="D40" s="82">
        <v>20.632047833000001</v>
      </c>
      <c r="E40" s="82">
        <v>22.040926324000001</v>
      </c>
      <c r="F40" s="27"/>
      <c r="G40" s="28">
        <v>15.890531989986272</v>
      </c>
      <c r="H40" s="29">
        <v>6.8285925973211619</v>
      </c>
    </row>
    <row r="41" spans="1:8" x14ac:dyDescent="0.25">
      <c r="A41" s="30" t="s">
        <v>36</v>
      </c>
      <c r="B41" s="31" t="s">
        <v>3</v>
      </c>
      <c r="C41" s="84">
        <v>2456.5618422779999</v>
      </c>
      <c r="D41" s="84">
        <v>2640.3074502240001</v>
      </c>
      <c r="E41" s="83">
        <v>2928.9367152504228</v>
      </c>
      <c r="F41" s="22" t="s">
        <v>241</v>
      </c>
      <c r="G41" s="23">
        <v>19.229105689209277</v>
      </c>
      <c r="H41" s="24">
        <v>10.931653622457333</v>
      </c>
    </row>
    <row r="42" spans="1:8" x14ac:dyDescent="0.25">
      <c r="A42" s="34"/>
      <c r="B42" s="25" t="s">
        <v>242</v>
      </c>
      <c r="C42" s="82">
        <v>663.66809654799999</v>
      </c>
      <c r="D42" s="82">
        <v>672.37031514099999</v>
      </c>
      <c r="E42" s="82">
        <v>760.41901358300004</v>
      </c>
      <c r="F42" s="27"/>
      <c r="G42" s="38">
        <v>14.578208224598981</v>
      </c>
      <c r="H42" s="24">
        <v>13.095268553540421</v>
      </c>
    </row>
    <row r="43" spans="1:8" x14ac:dyDescent="0.25">
      <c r="A43" s="30" t="s">
        <v>18</v>
      </c>
      <c r="B43" s="31" t="s">
        <v>3</v>
      </c>
      <c r="C43" s="84">
        <v>194.72224163300001</v>
      </c>
      <c r="D43" s="84">
        <v>196.17641437899999</v>
      </c>
      <c r="E43" s="83">
        <v>215.55249600050439</v>
      </c>
      <c r="F43" s="22" t="s">
        <v>241</v>
      </c>
      <c r="G43" s="37">
        <v>10.697419150896948</v>
      </c>
      <c r="H43" s="33">
        <v>9.8768660253271179</v>
      </c>
    </row>
    <row r="44" spans="1:8" x14ac:dyDescent="0.25">
      <c r="A44" s="34"/>
      <c r="B44" s="25" t="s">
        <v>242</v>
      </c>
      <c r="C44" s="82">
        <v>53.691818765000001</v>
      </c>
      <c r="D44" s="82">
        <v>57.965011222000001</v>
      </c>
      <c r="E44" s="82">
        <v>62.205806019999997</v>
      </c>
      <c r="F44" s="27"/>
      <c r="G44" s="28">
        <v>15.857140716846033</v>
      </c>
      <c r="H44" s="29">
        <v>7.3161286586457948</v>
      </c>
    </row>
    <row r="45" spans="1:8" x14ac:dyDescent="0.25">
      <c r="A45" s="30" t="s">
        <v>37</v>
      </c>
      <c r="B45" s="31" t="s">
        <v>3</v>
      </c>
      <c r="C45" s="84">
        <v>168.51131024700001</v>
      </c>
      <c r="D45" s="84">
        <v>141.65397763000001</v>
      </c>
      <c r="E45" s="83">
        <v>128.64852744188173</v>
      </c>
      <c r="F45" s="22" t="s">
        <v>241</v>
      </c>
      <c r="G45" s="37">
        <v>-23.655850011900299</v>
      </c>
      <c r="H45" s="33">
        <v>-9.1811401315454049</v>
      </c>
    </row>
    <row r="46" spans="1:8" x14ac:dyDescent="0.25">
      <c r="A46" s="34"/>
      <c r="B46" s="25" t="s">
        <v>242</v>
      </c>
      <c r="C46" s="82">
        <v>39.717453333999998</v>
      </c>
      <c r="D46" s="82">
        <v>29.197361222000001</v>
      </c>
      <c r="E46" s="82">
        <v>27.674372087999998</v>
      </c>
      <c r="F46" s="27"/>
      <c r="G46" s="28">
        <v>-30.321886815664882</v>
      </c>
      <c r="H46" s="29">
        <v>-5.216187594557141</v>
      </c>
    </row>
    <row r="47" spans="1:8" x14ac:dyDescent="0.25">
      <c r="A47" s="30" t="s">
        <v>38</v>
      </c>
      <c r="B47" s="31" t="s">
        <v>3</v>
      </c>
      <c r="C47" s="84">
        <v>77.686620947999998</v>
      </c>
      <c r="D47" s="84">
        <v>81.554477374000001</v>
      </c>
      <c r="E47" s="83">
        <v>97.345095509738229</v>
      </c>
      <c r="F47" s="22" t="s">
        <v>241</v>
      </c>
      <c r="G47" s="23">
        <v>25.304839265562535</v>
      </c>
      <c r="H47" s="24">
        <v>19.362049324801831</v>
      </c>
    </row>
    <row r="48" spans="1:8" x14ac:dyDescent="0.25">
      <c r="A48" s="30"/>
      <c r="B48" s="25" t="s">
        <v>242</v>
      </c>
      <c r="C48" s="82">
        <v>19.554882922000001</v>
      </c>
      <c r="D48" s="82">
        <v>13.667736659999999</v>
      </c>
      <c r="E48" s="82">
        <v>18.359360754000001</v>
      </c>
      <c r="F48" s="27"/>
      <c r="G48" s="38">
        <v>-6.1136759180234748</v>
      </c>
      <c r="H48" s="24">
        <v>34.326269306391538</v>
      </c>
    </row>
    <row r="49" spans="1:9" x14ac:dyDescent="0.25">
      <c r="A49" s="39" t="s">
        <v>39</v>
      </c>
      <c r="B49" s="31" t="s">
        <v>3</v>
      </c>
      <c r="C49" s="84">
        <v>1361.081784921</v>
      </c>
      <c r="D49" s="84">
        <v>1471.146694841</v>
      </c>
      <c r="E49" s="83">
        <v>1748.000891037065</v>
      </c>
      <c r="F49" s="22" t="s">
        <v>241</v>
      </c>
      <c r="G49" s="37">
        <v>28.427322325713334</v>
      </c>
      <c r="H49" s="33">
        <v>18.818938802427667</v>
      </c>
    </row>
    <row r="50" spans="1:9" x14ac:dyDescent="0.25">
      <c r="A50" s="34"/>
      <c r="B50" s="25" t="s">
        <v>242</v>
      </c>
      <c r="C50" s="82">
        <v>349.75183812799997</v>
      </c>
      <c r="D50" s="82">
        <v>347.18323804900001</v>
      </c>
      <c r="E50" s="82">
        <v>424.05520227300002</v>
      </c>
      <c r="F50" s="27"/>
      <c r="G50" s="28">
        <v>21.244595751861908</v>
      </c>
      <c r="H50" s="29">
        <v>22.141611633091188</v>
      </c>
    </row>
    <row r="51" spans="1:9" x14ac:dyDescent="0.25">
      <c r="A51" s="39" t="s">
        <v>40</v>
      </c>
      <c r="B51" s="31" t="s">
        <v>3</v>
      </c>
      <c r="C51" s="84">
        <v>509.45798247300002</v>
      </c>
      <c r="D51" s="84">
        <v>679.94174092699996</v>
      </c>
      <c r="E51" s="83">
        <v>725.89524771901642</v>
      </c>
      <c r="F51" s="22" t="s">
        <v>241</v>
      </c>
      <c r="G51" s="23">
        <v>42.48383040253708</v>
      </c>
      <c r="H51" s="24">
        <v>6.7584476766149919</v>
      </c>
    </row>
    <row r="52" spans="1:9" x14ac:dyDescent="0.25">
      <c r="A52" s="34"/>
      <c r="B52" s="25" t="s">
        <v>242</v>
      </c>
      <c r="C52" s="82">
        <v>165.61521621399999</v>
      </c>
      <c r="D52" s="82">
        <v>177.75670708300001</v>
      </c>
      <c r="E52" s="82">
        <v>203.02101127399999</v>
      </c>
      <c r="F52" s="27"/>
      <c r="G52" s="38">
        <v>22.585965175848372</v>
      </c>
      <c r="H52" s="24">
        <v>14.21285565286901</v>
      </c>
    </row>
    <row r="53" spans="1:9" x14ac:dyDescent="0.25">
      <c r="A53" s="30" t="s">
        <v>41</v>
      </c>
      <c r="B53" s="31" t="s">
        <v>3</v>
      </c>
      <c r="C53" s="84">
        <v>5167.8049845570004</v>
      </c>
      <c r="D53" s="84">
        <v>5704.8063058059997</v>
      </c>
      <c r="E53" s="83">
        <v>6239.3460710429081</v>
      </c>
      <c r="F53" s="22" t="s">
        <v>241</v>
      </c>
      <c r="G53" s="37">
        <v>20.734936586964949</v>
      </c>
      <c r="H53" s="33">
        <v>9.3699897346713783</v>
      </c>
    </row>
    <row r="54" spans="1:9" x14ac:dyDescent="0.25">
      <c r="A54" s="34"/>
      <c r="B54" s="25" t="s">
        <v>242</v>
      </c>
      <c r="C54" s="82">
        <v>1626.8753526969999</v>
      </c>
      <c r="D54" s="82">
        <v>1729.268067252</v>
      </c>
      <c r="E54" s="82">
        <v>1914.993620557</v>
      </c>
      <c r="F54" s="27"/>
      <c r="G54" s="28">
        <v>17.709916582260817</v>
      </c>
      <c r="H54" s="29">
        <v>10.740125075005793</v>
      </c>
    </row>
    <row r="55" spans="1:9" x14ac:dyDescent="0.25">
      <c r="A55" s="30" t="s">
        <v>24</v>
      </c>
      <c r="B55" s="31" t="s">
        <v>3</v>
      </c>
      <c r="C55" s="84">
        <v>653.59528116299998</v>
      </c>
      <c r="D55" s="84">
        <v>662.01883154200004</v>
      </c>
      <c r="E55" s="83">
        <v>705.10781973880944</v>
      </c>
      <c r="F55" s="22" t="s">
        <v>241</v>
      </c>
      <c r="G55" s="23">
        <v>7.8814122531834414</v>
      </c>
      <c r="H55" s="24">
        <v>6.5087254536921222</v>
      </c>
    </row>
    <row r="56" spans="1:9" ht="13.8" thickBot="1" x14ac:dyDescent="0.3">
      <c r="A56" s="56"/>
      <c r="B56" s="42" t="s">
        <v>242</v>
      </c>
      <c r="C56" s="86">
        <v>173.387878153</v>
      </c>
      <c r="D56" s="86">
        <v>180.778633125</v>
      </c>
      <c r="E56" s="86">
        <v>190.67896037599999</v>
      </c>
      <c r="F56" s="44"/>
      <c r="G56" s="57">
        <v>9.972486200991554</v>
      </c>
      <c r="H56" s="46">
        <v>5.4764919281994793</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H61" s="193">
        <v>12</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17</v>
      </c>
      <c r="B7" s="19" t="s">
        <v>3</v>
      </c>
      <c r="C7" s="20">
        <v>305854.777466667</v>
      </c>
      <c r="D7" s="20">
        <v>334517.38835614501</v>
      </c>
      <c r="E7" s="21">
        <v>345765.82032373088</v>
      </c>
      <c r="F7" s="22" t="s">
        <v>241</v>
      </c>
      <c r="G7" s="23">
        <v>13.049017310646221</v>
      </c>
      <c r="H7" s="24">
        <v>3.3625851328273058</v>
      </c>
    </row>
    <row r="8" spans="1:8" x14ac:dyDescent="0.25">
      <c r="A8" s="199"/>
      <c r="B8" s="25" t="s">
        <v>242</v>
      </c>
      <c r="C8" s="26">
        <v>72264</v>
      </c>
      <c r="D8" s="26">
        <v>72534.917199999996</v>
      </c>
      <c r="E8" s="26">
        <v>77087.597089036004</v>
      </c>
      <c r="F8" s="27"/>
      <c r="G8" s="28">
        <v>6.6749655278368181</v>
      </c>
      <c r="H8" s="29">
        <v>6.2765355842110466</v>
      </c>
    </row>
    <row r="9" spans="1:8" x14ac:dyDescent="0.25">
      <c r="A9" s="30" t="s">
        <v>18</v>
      </c>
      <c r="B9" s="31" t="s">
        <v>3</v>
      </c>
      <c r="C9" s="20">
        <v>25038.106800000001</v>
      </c>
      <c r="D9" s="20">
        <v>23536.523630186999</v>
      </c>
      <c r="E9" s="21">
        <v>23151.058487416576</v>
      </c>
      <c r="F9" s="22" t="s">
        <v>241</v>
      </c>
      <c r="G9" s="32">
        <v>-7.5367052615312957</v>
      </c>
      <c r="H9" s="33">
        <v>-1.6377318453097303</v>
      </c>
    </row>
    <row r="10" spans="1:8" x14ac:dyDescent="0.25">
      <c r="A10" s="34"/>
      <c r="B10" s="25" t="s">
        <v>242</v>
      </c>
      <c r="C10" s="26">
        <v>7913</v>
      </c>
      <c r="D10" s="26">
        <v>5359.2812000000004</v>
      </c>
      <c r="E10" s="26">
        <v>5813.1309075469999</v>
      </c>
      <c r="F10" s="27"/>
      <c r="G10" s="35">
        <v>-26.536953019752303</v>
      </c>
      <c r="H10" s="29">
        <v>8.4684809512701094</v>
      </c>
    </row>
    <row r="11" spans="1:8" x14ac:dyDescent="0.25">
      <c r="A11" s="30" t="s">
        <v>19</v>
      </c>
      <c r="B11" s="31" t="s">
        <v>3</v>
      </c>
      <c r="C11" s="20">
        <v>57478.356</v>
      </c>
      <c r="D11" s="20">
        <v>65001.412100624002</v>
      </c>
      <c r="E11" s="21">
        <v>63007.897888859938</v>
      </c>
      <c r="F11" s="22" t="s">
        <v>241</v>
      </c>
      <c r="G11" s="37">
        <v>9.6202158058590612</v>
      </c>
      <c r="H11" s="33">
        <v>-3.0668783143942306</v>
      </c>
    </row>
    <row r="12" spans="1:8" x14ac:dyDescent="0.25">
      <c r="A12" s="34"/>
      <c r="B12" s="25" t="s">
        <v>242</v>
      </c>
      <c r="C12" s="26">
        <v>14560</v>
      </c>
      <c r="D12" s="26">
        <v>15382.603999999999</v>
      </c>
      <c r="E12" s="26">
        <v>15245.103025156001</v>
      </c>
      <c r="F12" s="27"/>
      <c r="G12" s="28">
        <v>4.7053779200274732</v>
      </c>
      <c r="H12" s="29">
        <v>-0.89387320146835236</v>
      </c>
    </row>
    <row r="13" spans="1:8" x14ac:dyDescent="0.25">
      <c r="A13" s="30" t="s">
        <v>20</v>
      </c>
      <c r="B13" s="31" t="s">
        <v>3</v>
      </c>
      <c r="C13" s="20">
        <v>33529.788571429002</v>
      </c>
      <c r="D13" s="20">
        <v>31805.624809821002</v>
      </c>
      <c r="E13" s="21">
        <v>30383.458274409564</v>
      </c>
      <c r="F13" s="22" t="s">
        <v>241</v>
      </c>
      <c r="G13" s="23">
        <v>-9.3836866591531418</v>
      </c>
      <c r="H13" s="24">
        <v>-4.4714308991417653</v>
      </c>
    </row>
    <row r="14" spans="1:8" x14ac:dyDescent="0.25">
      <c r="A14" s="34"/>
      <c r="B14" s="25" t="s">
        <v>242</v>
      </c>
      <c r="C14" s="26">
        <v>6262</v>
      </c>
      <c r="D14" s="26">
        <v>5600.3828571430004</v>
      </c>
      <c r="E14" s="26">
        <v>5453.9062024550003</v>
      </c>
      <c r="F14" s="27"/>
      <c r="G14" s="38">
        <v>-12.904723691232832</v>
      </c>
      <c r="H14" s="24">
        <v>-2.6154757348629545</v>
      </c>
    </row>
    <row r="15" spans="1:8" x14ac:dyDescent="0.25">
      <c r="A15" s="30" t="s">
        <v>21</v>
      </c>
      <c r="B15" s="31" t="s">
        <v>3</v>
      </c>
      <c r="C15" s="20">
        <v>4967.9383333329997</v>
      </c>
      <c r="D15" s="20">
        <v>7423.0572361980003</v>
      </c>
      <c r="E15" s="21">
        <v>9061.4174945750256</v>
      </c>
      <c r="F15" s="22" t="s">
        <v>241</v>
      </c>
      <c r="G15" s="37">
        <v>82.397946322648949</v>
      </c>
      <c r="H15" s="33">
        <v>22.071233000705973</v>
      </c>
    </row>
    <row r="16" spans="1:8" x14ac:dyDescent="0.25">
      <c r="A16" s="34"/>
      <c r="B16" s="25" t="s">
        <v>242</v>
      </c>
      <c r="C16" s="26">
        <v>1044</v>
      </c>
      <c r="D16" s="26">
        <v>1043.4449999999999</v>
      </c>
      <c r="E16" s="26">
        <v>1431.7643090490001</v>
      </c>
      <c r="F16" s="27"/>
      <c r="G16" s="28">
        <v>37.142175196264361</v>
      </c>
      <c r="H16" s="29">
        <v>37.215120015813028</v>
      </c>
    </row>
    <row r="17" spans="1:8" x14ac:dyDescent="0.25">
      <c r="A17" s="30" t="s">
        <v>22</v>
      </c>
      <c r="B17" s="31" t="s">
        <v>3</v>
      </c>
      <c r="C17" s="20">
        <v>5735.9383333329997</v>
      </c>
      <c r="D17" s="20">
        <v>6049.0572361980003</v>
      </c>
      <c r="E17" s="21">
        <v>6689.3648152296219</v>
      </c>
      <c r="F17" s="22" t="s">
        <v>241</v>
      </c>
      <c r="G17" s="37">
        <v>16.621979290746864</v>
      </c>
      <c r="H17" s="33">
        <v>10.585245833019627</v>
      </c>
    </row>
    <row r="18" spans="1:8" x14ac:dyDescent="0.25">
      <c r="A18" s="34"/>
      <c r="B18" s="25" t="s">
        <v>242</v>
      </c>
      <c r="C18" s="26">
        <v>1505</v>
      </c>
      <c r="D18" s="26">
        <v>1023.4450000000001</v>
      </c>
      <c r="E18" s="26">
        <v>1283.7643090490001</v>
      </c>
      <c r="F18" s="27"/>
      <c r="G18" s="28">
        <v>-14.700045910365446</v>
      </c>
      <c r="H18" s="29">
        <v>25.43559341723298</v>
      </c>
    </row>
    <row r="19" spans="1:8" x14ac:dyDescent="0.25">
      <c r="A19" s="30" t="s">
        <v>190</v>
      </c>
      <c r="B19" s="31" t="s">
        <v>3</v>
      </c>
      <c r="C19" s="20">
        <v>117767.47142857101</v>
      </c>
      <c r="D19" s="20">
        <v>141955.06202455299</v>
      </c>
      <c r="E19" s="21">
        <v>150092.85170546832</v>
      </c>
      <c r="F19" s="22" t="s">
        <v>241</v>
      </c>
      <c r="G19" s="23">
        <v>27.44847952051299</v>
      </c>
      <c r="H19" s="24">
        <v>5.7326519849695785</v>
      </c>
    </row>
    <row r="20" spans="1:8" x14ac:dyDescent="0.25">
      <c r="A20" s="30"/>
      <c r="B20" s="25" t="s">
        <v>242</v>
      </c>
      <c r="C20" s="26">
        <v>25088</v>
      </c>
      <c r="D20" s="26">
        <v>28685.957142857002</v>
      </c>
      <c r="E20" s="26">
        <v>30859.265506137999</v>
      </c>
      <c r="F20" s="27"/>
      <c r="G20" s="38">
        <v>23.004087636073024</v>
      </c>
      <c r="H20" s="24">
        <v>7.5762100335639957</v>
      </c>
    </row>
    <row r="21" spans="1:8" x14ac:dyDescent="0.25">
      <c r="A21" s="39" t="s">
        <v>12</v>
      </c>
      <c r="B21" s="31" t="s">
        <v>3</v>
      </c>
      <c r="C21" s="20">
        <v>1933.3630000000001</v>
      </c>
      <c r="D21" s="20">
        <v>1743.0343417189999</v>
      </c>
      <c r="E21" s="21">
        <v>1947.9716613490348</v>
      </c>
      <c r="F21" s="22" t="s">
        <v>241</v>
      </c>
      <c r="G21" s="37">
        <v>0.75560881991818007</v>
      </c>
      <c r="H21" s="33">
        <v>11.757503264561237</v>
      </c>
    </row>
    <row r="22" spans="1:8" x14ac:dyDescent="0.25">
      <c r="A22" s="34"/>
      <c r="B22" s="25" t="s">
        <v>242</v>
      </c>
      <c r="C22" s="26">
        <v>386</v>
      </c>
      <c r="D22" s="26">
        <v>303.46699999999998</v>
      </c>
      <c r="E22" s="26">
        <v>354.25858542999998</v>
      </c>
      <c r="F22" s="27"/>
      <c r="G22" s="28">
        <v>-8.2231643963730647</v>
      </c>
      <c r="H22" s="29">
        <v>16.737103352259069</v>
      </c>
    </row>
    <row r="23" spans="1:8" x14ac:dyDescent="0.25">
      <c r="A23" s="39" t="s">
        <v>23</v>
      </c>
      <c r="B23" s="31" t="s">
        <v>3</v>
      </c>
      <c r="C23" s="20">
        <v>11701.938333333001</v>
      </c>
      <c r="D23" s="20">
        <v>12473.057236197999</v>
      </c>
      <c r="E23" s="21">
        <v>15020.403472110065</v>
      </c>
      <c r="F23" s="22" t="s">
        <v>241</v>
      </c>
      <c r="G23" s="23">
        <v>28.358251806236296</v>
      </c>
      <c r="H23" s="24">
        <v>20.422789599004034</v>
      </c>
    </row>
    <row r="24" spans="1:8" x14ac:dyDescent="0.25">
      <c r="A24" s="34"/>
      <c r="B24" s="25" t="s">
        <v>242</v>
      </c>
      <c r="C24" s="26">
        <v>2767</v>
      </c>
      <c r="D24" s="26">
        <v>2772.4450000000002</v>
      </c>
      <c r="E24" s="26">
        <v>3406.7643090490001</v>
      </c>
      <c r="F24" s="27"/>
      <c r="G24" s="28">
        <v>23.121225480628851</v>
      </c>
      <c r="H24" s="29">
        <v>22.879419034426292</v>
      </c>
    </row>
    <row r="25" spans="1:8" x14ac:dyDescent="0.25">
      <c r="A25" s="30" t="s">
        <v>24</v>
      </c>
      <c r="B25" s="31" t="s">
        <v>3</v>
      </c>
      <c r="C25" s="20">
        <v>54000.876666666998</v>
      </c>
      <c r="D25" s="20">
        <v>51892.114472396002</v>
      </c>
      <c r="E25" s="21">
        <v>55363.511055390103</v>
      </c>
      <c r="F25" s="22" t="s">
        <v>241</v>
      </c>
      <c r="G25" s="23">
        <v>2.523356050558732</v>
      </c>
      <c r="H25" s="24">
        <v>6.6896418045187005</v>
      </c>
    </row>
    <row r="26" spans="1:8" ht="13.8" thickBot="1" x14ac:dyDescent="0.3">
      <c r="A26" s="41"/>
      <c r="B26" s="42" t="s">
        <v>242</v>
      </c>
      <c r="C26" s="43">
        <v>14049</v>
      </c>
      <c r="D26" s="43">
        <v>13767.89</v>
      </c>
      <c r="E26" s="43">
        <v>14592.528618099001</v>
      </c>
      <c r="F26" s="44"/>
      <c r="G26" s="45">
        <v>3.8688064495622427</v>
      </c>
      <c r="H26" s="46">
        <v>5.9895787814908488</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x14ac:dyDescent="0.25">
      <c r="A35" s="198" t="s">
        <v>17</v>
      </c>
      <c r="B35" s="19" t="s">
        <v>3</v>
      </c>
      <c r="C35" s="80">
        <v>6790.1078110569997</v>
      </c>
      <c r="D35" s="80">
        <v>7461.0390863120001</v>
      </c>
      <c r="E35" s="83">
        <v>7301.4259352155868</v>
      </c>
      <c r="F35" s="22" t="s">
        <v>241</v>
      </c>
      <c r="G35" s="23">
        <v>7.5303388162108149</v>
      </c>
      <c r="H35" s="24">
        <v>-2.1392884992284706</v>
      </c>
    </row>
    <row r="36" spans="1:8" x14ac:dyDescent="0.25">
      <c r="A36" s="199"/>
      <c r="B36" s="25" t="s">
        <v>242</v>
      </c>
      <c r="C36" s="82">
        <v>1813.2523659799999</v>
      </c>
      <c r="D36" s="82">
        <v>1916.538155279</v>
      </c>
      <c r="E36" s="82">
        <v>1899.6541603349999</v>
      </c>
      <c r="F36" s="27"/>
      <c r="G36" s="28">
        <v>4.7650175990975754</v>
      </c>
      <c r="H36" s="29">
        <v>-0.88096315210286491</v>
      </c>
    </row>
    <row r="37" spans="1:8" x14ac:dyDescent="0.25">
      <c r="A37" s="30" t="s">
        <v>18</v>
      </c>
      <c r="B37" s="31" t="s">
        <v>3</v>
      </c>
      <c r="C37" s="80">
        <v>2564.4249916889999</v>
      </c>
      <c r="D37" s="80">
        <v>2583.8458609519998</v>
      </c>
      <c r="E37" s="83">
        <v>2415.4052576726335</v>
      </c>
      <c r="F37" s="22" t="s">
        <v>241</v>
      </c>
      <c r="G37" s="32">
        <v>-5.8110389073309534</v>
      </c>
      <c r="H37" s="33">
        <v>-6.5189880644546463</v>
      </c>
    </row>
    <row r="38" spans="1:8" x14ac:dyDescent="0.25">
      <c r="A38" s="34"/>
      <c r="B38" s="25" t="s">
        <v>242</v>
      </c>
      <c r="C38" s="82">
        <v>751.08028442900002</v>
      </c>
      <c r="D38" s="82">
        <v>753.327376931</v>
      </c>
      <c r="E38" s="82">
        <v>705.28702057299995</v>
      </c>
      <c r="F38" s="27"/>
      <c r="G38" s="35">
        <v>-6.0969865413008222</v>
      </c>
      <c r="H38" s="29">
        <v>-6.3770888765138096</v>
      </c>
    </row>
    <row r="39" spans="1:8" x14ac:dyDescent="0.25">
      <c r="A39" s="30" t="s">
        <v>19</v>
      </c>
      <c r="B39" s="31" t="s">
        <v>3</v>
      </c>
      <c r="C39" s="80">
        <v>2088.270554571</v>
      </c>
      <c r="D39" s="80">
        <v>2736.5334327549999</v>
      </c>
      <c r="E39" s="83">
        <v>2591.9516248997347</v>
      </c>
      <c r="F39" s="22" t="s">
        <v>241</v>
      </c>
      <c r="G39" s="37">
        <v>24.11953131390139</v>
      </c>
      <c r="H39" s="33">
        <v>-5.2833927086250725</v>
      </c>
    </row>
    <row r="40" spans="1:8" x14ac:dyDescent="0.25">
      <c r="A40" s="34"/>
      <c r="B40" s="25" t="s">
        <v>242</v>
      </c>
      <c r="C40" s="82">
        <v>538.69028794899998</v>
      </c>
      <c r="D40" s="82">
        <v>619.59138167000003</v>
      </c>
      <c r="E40" s="82">
        <v>611.79422014700003</v>
      </c>
      <c r="F40" s="27"/>
      <c r="G40" s="28">
        <v>13.570679448544482</v>
      </c>
      <c r="H40" s="29">
        <v>-1.2584360844374771</v>
      </c>
    </row>
    <row r="41" spans="1:8" x14ac:dyDescent="0.25">
      <c r="A41" s="30" t="s">
        <v>20</v>
      </c>
      <c r="B41" s="31" t="s">
        <v>3</v>
      </c>
      <c r="C41" s="80">
        <v>448.54219735800001</v>
      </c>
      <c r="D41" s="80">
        <v>423.23251028499999</v>
      </c>
      <c r="E41" s="83">
        <v>426.78834378233444</v>
      </c>
      <c r="F41" s="22" t="s">
        <v>241</v>
      </c>
      <c r="G41" s="23">
        <v>-4.8499012364499805</v>
      </c>
      <c r="H41" s="24">
        <v>0.84016076528241967</v>
      </c>
    </row>
    <row r="42" spans="1:8" x14ac:dyDescent="0.25">
      <c r="A42" s="34"/>
      <c r="B42" s="25" t="s">
        <v>242</v>
      </c>
      <c r="C42" s="82">
        <v>105.326052305</v>
      </c>
      <c r="D42" s="82">
        <v>88.456875873000001</v>
      </c>
      <c r="E42" s="82">
        <v>92.593239312999998</v>
      </c>
      <c r="F42" s="27"/>
      <c r="G42" s="38">
        <v>-12.088949232739409</v>
      </c>
      <c r="H42" s="24">
        <v>4.6761355736084198</v>
      </c>
    </row>
    <row r="43" spans="1:8" x14ac:dyDescent="0.25">
      <c r="A43" s="30" t="s">
        <v>21</v>
      </c>
      <c r="B43" s="31" t="s">
        <v>3</v>
      </c>
      <c r="C43" s="80">
        <v>39.498257234</v>
      </c>
      <c r="D43" s="80">
        <v>44.045885796999997</v>
      </c>
      <c r="E43" s="83">
        <v>52.088745864555804</v>
      </c>
      <c r="F43" s="22" t="s">
        <v>241</v>
      </c>
      <c r="G43" s="37">
        <v>31.87606115370059</v>
      </c>
      <c r="H43" s="33">
        <v>18.260184627967263</v>
      </c>
    </row>
    <row r="44" spans="1:8" x14ac:dyDescent="0.25">
      <c r="A44" s="34"/>
      <c r="B44" s="25" t="s">
        <v>242</v>
      </c>
      <c r="C44" s="82">
        <v>8.2774485640000002</v>
      </c>
      <c r="D44" s="82">
        <v>8.2619335389999993</v>
      </c>
      <c r="E44" s="82">
        <v>10.124700637</v>
      </c>
      <c r="F44" s="27"/>
      <c r="G44" s="28">
        <v>22.316684407246058</v>
      </c>
      <c r="H44" s="29">
        <v>22.546382020708734</v>
      </c>
    </row>
    <row r="45" spans="1:8" x14ac:dyDescent="0.25">
      <c r="A45" s="30" t="s">
        <v>22</v>
      </c>
      <c r="B45" s="31" t="s">
        <v>3</v>
      </c>
      <c r="C45" s="80">
        <v>29.563462560000001</v>
      </c>
      <c r="D45" s="80">
        <v>29.401197695</v>
      </c>
      <c r="E45" s="83">
        <v>30.251633420890983</v>
      </c>
      <c r="F45" s="22" t="s">
        <v>241</v>
      </c>
      <c r="G45" s="37">
        <v>2.3277748994872098</v>
      </c>
      <c r="H45" s="33">
        <v>2.8925206881473571</v>
      </c>
    </row>
    <row r="46" spans="1:8" x14ac:dyDescent="0.25">
      <c r="A46" s="34"/>
      <c r="B46" s="25" t="s">
        <v>242</v>
      </c>
      <c r="C46" s="82">
        <v>8.5853749629999996</v>
      </c>
      <c r="D46" s="82">
        <v>5.5340621600000004</v>
      </c>
      <c r="E46" s="82">
        <v>6.4506968320000002</v>
      </c>
      <c r="F46" s="27"/>
      <c r="G46" s="28">
        <v>-24.864122303332408</v>
      </c>
      <c r="H46" s="29">
        <v>16.563505170314173</v>
      </c>
    </row>
    <row r="47" spans="1:8" x14ac:dyDescent="0.25">
      <c r="A47" s="30" t="s">
        <v>190</v>
      </c>
      <c r="B47" s="31" t="s">
        <v>3</v>
      </c>
      <c r="C47" s="80">
        <v>771.24210641699995</v>
      </c>
      <c r="D47" s="80">
        <v>862.62571507600001</v>
      </c>
      <c r="E47" s="83">
        <v>976.72746710439424</v>
      </c>
      <c r="F47" s="22" t="s">
        <v>241</v>
      </c>
      <c r="G47" s="23">
        <v>26.643431288007392</v>
      </c>
      <c r="H47" s="24">
        <v>13.227260680298826</v>
      </c>
    </row>
    <row r="48" spans="1:8" x14ac:dyDescent="0.25">
      <c r="A48" s="30"/>
      <c r="B48" s="25" t="s">
        <v>242</v>
      </c>
      <c r="C48" s="82">
        <v>190.36536987400001</v>
      </c>
      <c r="D48" s="82">
        <v>202.81459071899999</v>
      </c>
      <c r="E48" s="82">
        <v>233.33336036599999</v>
      </c>
      <c r="F48" s="27"/>
      <c r="G48" s="38">
        <v>22.571327190675404</v>
      </c>
      <c r="H48" s="24">
        <v>15.047620360452171</v>
      </c>
    </row>
    <row r="49" spans="1:8" x14ac:dyDescent="0.25">
      <c r="A49" s="39" t="s">
        <v>12</v>
      </c>
      <c r="B49" s="31" t="s">
        <v>3</v>
      </c>
      <c r="C49" s="80">
        <v>19.986266241999999</v>
      </c>
      <c r="D49" s="80">
        <v>19.688462147999999</v>
      </c>
      <c r="E49" s="83">
        <v>25.225201616210413</v>
      </c>
      <c r="F49" s="22" t="s">
        <v>241</v>
      </c>
      <c r="G49" s="37">
        <v>26.212676799036586</v>
      </c>
      <c r="H49" s="33">
        <v>28.121746770216134</v>
      </c>
    </row>
    <row r="50" spans="1:8" x14ac:dyDescent="0.25">
      <c r="A50" s="34"/>
      <c r="B50" s="25" t="s">
        <v>242</v>
      </c>
      <c r="C50" s="82">
        <v>4.1807525769999998</v>
      </c>
      <c r="D50" s="82">
        <v>3.5076693689999998</v>
      </c>
      <c r="E50" s="82">
        <v>4.7278065050000002</v>
      </c>
      <c r="F50" s="27"/>
      <c r="G50" s="28">
        <v>13.085058680811784</v>
      </c>
      <c r="H50" s="29">
        <v>34.78483881015984</v>
      </c>
    </row>
    <row r="51" spans="1:8" x14ac:dyDescent="0.25">
      <c r="A51" s="39" t="s">
        <v>23</v>
      </c>
      <c r="B51" s="31" t="s">
        <v>3</v>
      </c>
      <c r="C51" s="80">
        <v>279.49904548299997</v>
      </c>
      <c r="D51" s="80">
        <v>284.09974607999999</v>
      </c>
      <c r="E51" s="83">
        <v>347.14564310414551</v>
      </c>
      <c r="F51" s="22" t="s">
        <v>241</v>
      </c>
      <c r="G51" s="23">
        <v>24.202800944899835</v>
      </c>
      <c r="H51" s="24">
        <v>22.191465460300819</v>
      </c>
    </row>
    <row r="52" spans="1:8" x14ac:dyDescent="0.25">
      <c r="A52" s="34"/>
      <c r="B52" s="25" t="s">
        <v>242</v>
      </c>
      <c r="C52" s="82">
        <v>67.874303505</v>
      </c>
      <c r="D52" s="82">
        <v>62.528604678999997</v>
      </c>
      <c r="E52" s="82">
        <v>78.867311909999998</v>
      </c>
      <c r="F52" s="27"/>
      <c r="G52" s="28">
        <v>16.196127013207871</v>
      </c>
      <c r="H52" s="29">
        <v>26.12997253797235</v>
      </c>
    </row>
    <row r="53" spans="1:8" x14ac:dyDescent="0.25">
      <c r="A53" s="30" t="s">
        <v>24</v>
      </c>
      <c r="B53" s="31" t="s">
        <v>3</v>
      </c>
      <c r="C53" s="80">
        <v>549.080929502</v>
      </c>
      <c r="D53" s="80">
        <v>477.56627552399999</v>
      </c>
      <c r="E53" s="83">
        <v>495.00323352646882</v>
      </c>
      <c r="F53" s="22" t="s">
        <v>241</v>
      </c>
      <c r="G53" s="23">
        <v>-9.8487660142518649</v>
      </c>
      <c r="H53" s="24">
        <v>3.6512121764327787</v>
      </c>
    </row>
    <row r="54" spans="1:8" ht="13.8" thickBot="1" x14ac:dyDescent="0.3">
      <c r="A54" s="41"/>
      <c r="B54" s="42" t="s">
        <v>242</v>
      </c>
      <c r="C54" s="86">
        <v>138.872491814</v>
      </c>
      <c r="D54" s="86">
        <v>172.51566034000001</v>
      </c>
      <c r="E54" s="86">
        <v>156.47580405400001</v>
      </c>
      <c r="F54" s="44"/>
      <c r="G54" s="45">
        <v>12.675881313901357</v>
      </c>
      <c r="H54" s="46">
        <v>-9.2976233313474665</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13</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Harald Moseby</cp:lastModifiedBy>
  <cp:lastPrinted>2014-09-12T11:46:46Z</cp:lastPrinted>
  <dcterms:created xsi:type="dcterms:W3CDTF">2002-02-09T09:48:14Z</dcterms:created>
  <dcterms:modified xsi:type="dcterms:W3CDTF">2017-05-24T08:22:06Z</dcterms:modified>
</cp:coreProperties>
</file>