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4.xml" ContentType="application/vnd.openxmlformats-officedocument.drawingml.chart+xml"/>
  <Override PartName="/xl/worksheets/sheet1.xml" ContentType="application/vnd.openxmlformats-officedocument.spreadsheetml.worksheet+xml"/>
  <Override PartName="/xl/charts/chart2.xml" ContentType="application/vnd.openxmlformats-officedocument.drawingml.char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828"/>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5" yWindow="-15" windowWidth="7350" windowHeight="5295"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I69" i="19" l="1"/>
  <c r="T203" i="19" s="1"/>
  <c r="N203" i="19" l="1"/>
  <c r="Q203" i="19"/>
  <c r="D203" i="19"/>
  <c r="C203" i="19"/>
  <c r="B124" i="21"/>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06"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05" i="19" l="1"/>
  <c r="L204" i="19" s="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06"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06" i="19"/>
  <c r="P206" i="19"/>
  <c r="W6" i="19"/>
  <c r="B17" i="21" s="1"/>
  <c r="W32" i="19"/>
  <c r="B18" i="21" s="1"/>
  <c r="P32" i="19"/>
  <c r="B16" i="21" s="1"/>
  <c r="A6" i="19"/>
  <c r="B11" i="21" s="1"/>
  <c r="A32" i="19"/>
  <c r="B12" i="21" s="1"/>
  <c r="S206"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06" i="19"/>
  <c r="X74" i="19"/>
  <c r="X72" i="19"/>
  <c r="W89" i="19"/>
  <c r="X123" i="19"/>
  <c r="X130" i="19"/>
  <c r="Y123" i="19"/>
  <c r="E205"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05" i="19"/>
  <c r="Z77" i="19"/>
  <c r="Y101" i="19"/>
  <c r="Z75" i="19"/>
  <c r="X104" i="19"/>
  <c r="R205" i="19"/>
  <c r="R204" i="19" s="1"/>
  <c r="S205" i="19"/>
  <c r="S204" i="19" s="1"/>
  <c r="P205" i="19"/>
  <c r="P204" i="19" s="1"/>
  <c r="O205" i="19"/>
  <c r="O204" i="19" s="1"/>
  <c r="X78" i="19"/>
  <c r="Y89" i="19"/>
  <c r="M205" i="19"/>
  <c r="M204" i="19" s="1"/>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<sst xmlns="http://schemas.openxmlformats.org/spreadsheetml/2006/main" count="1537" uniqueCount="245">
  <si>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</si>
  <si>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</si>
  <si>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</si>
  <si>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</si>
  <si>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</si>
  <si>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</si>
  <si>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</si>
  <si>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</si>
  <si>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</si>
  <si>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</si>
  <si>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</si>
  <si>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</si>
  <si>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</si>
  <si>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</si>
  <si>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</si>
  <si>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</si>
  <si>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</si>
  <si>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</si>
  <si>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</si>
  <si>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</si>
  <si>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</si>
  <si>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</si>
  <si>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</si>
  <si>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</si>
  <si>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</si>
  <si>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</si>
  <si>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</si>
  <si>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</si>
  <si>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</si>
  <si>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</si>
  <si>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</si>
  <si>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</si>
  <si>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</si>
  <si>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</si>
  <si>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</si>
  <si>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</si>
  <si>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</si>
  <si>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</si>
  <si>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</si>
  <si>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</si>
  <si>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</si>
  <si>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</si>
  <si>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</si>
  <si>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</si>
  <si>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</si>
  <si>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</si>
  <si>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</si>
  <si>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</si>
  <si>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</si>
  <si>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</si>
  <si>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</si>
  <si>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</si>
  <si>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</si>
  <si>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</si>
  <si>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</si>
  <si>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</si>
  <si>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</si>
  <si>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</si>
  <si>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</si>
  <si>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</si>
  <si>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</si>
  <si>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</si>
  <si>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</si>
  <si>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</si>
  <si>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</si>
  <si>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</si>
  <si>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</si>
  <si>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</si>
  <si>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</si>
  <si>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</si>
  <si>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</si>
  <si>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</si>
  <si>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</si>
  <si>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</si>
  <si>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</si>
  <si>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</si>
  <si>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</si>
  <si>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</si>
  <si>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</si>
  <si>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</si>
  <si>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</si>
  <si>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</si>
  <si>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</si>
  <si>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</si>
  <si>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</si>
  <si>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</si>
  <si>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</si>
  <si>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</si>
  <si>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</si>
  <si>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</si>
  <si>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</si>
  <si>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</si>
  <si>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</si>
  <si>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</si>
  <si>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</si>
  <si>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</si>
  <si>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</si>
  <si>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</si>
  <si>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</si>
  <si>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</si>
  <si>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</si>
  <si>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</si>
  <si>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</si>
  <si>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</si>
  <si>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</si>
  <si>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</si>
  <si>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</si>
  <si>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</si>
  <si>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</si>
  <si>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</si>
  <si>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</si>
  <si>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</si>
  <si>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</si>
  <si>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</si>
  <si>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</si>
  <si>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</si>
  <si>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</si>
  <si>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</si>
  <si>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</si>
  <si>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</si>
  <si>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</si>
  <si>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</si>
  <si>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</si>
  <si>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</si>
  <si>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</si>
  <si>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</si>
  <si>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</si>
  <si>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</si>
  <si>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</si>
  <si>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</si>
  <si>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</si>
  <si>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</si>
  <si>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</si>
  <si>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</si>
  <si>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</si>
  <si>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</si>
  <si>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</si>
  <si>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</si>
  <si>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</si>
  <si>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</si>
  <si>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</si>
  <si>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</si>
  <si>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</si>
  <si>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</si>
  <si>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</si>
  <si>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</si>
  <si>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</si>
  <si>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</si>
  <si>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</si>
  <si>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</si>
  <si>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</si>
  <si>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</si>
  <si>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</si>
  <si>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</si>
  <si>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</si>
  <si>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</si>
  <si>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</si>
  <si>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</si>
  <si>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</si>
  <si>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</si>
  <si>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</si>
  <si>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</si>
  <si>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</si>
  <si>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</si>
  <si>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</si>
  <si>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</si>
  <si>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</si>
  <si>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</si>
  <si>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</si>
  <si>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</si>
  <si>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</si>
  <si>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</si>
  <si>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</si>
  <si>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</si>
  <si>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</si>
  <si>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</si>
  <si>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</si>
  <si>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</si>
  <si>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</si>
  <si>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</si>
  <si>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</si>
  <si>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</si>
  <si>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</si>
  <si>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</si>
  <si>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</si>
  <si>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</si>
  <si>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</si>
  <si>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</si>
  <si>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</si>
  <si>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</si>
  <si>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</si>
  <si>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</si>
  <si>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</si>
  <si>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</si>
  <si>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</si>
  <si>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</si>
  <si>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</si>
  <si>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</si>
  <si>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</si>
  <si>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</si>
  <si>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</si>
  <si>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</si>
  <si>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</si>
  <si>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</si>
  <si>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</si>
  <si>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</si>
  <si>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</si>
  <si>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</si>
  <si>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</si>
  <si>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</si>
  <si>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</si>
  <si>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</si>
  <si>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</si>
  <si>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</si>
  <si>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</si>
  <si>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</si>
  <si>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</si>
  <si>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</si>
  <si>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</si>
  <si>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</si>
  <si>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</si>
  <si>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</si>
  <si>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</si>
  <si>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</si>
  <si>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</si>
  <si>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</si>
  <si>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</si>
  <si>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</si>
  <si>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</si>
  <si>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</si>
  <si>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</si>
  <si>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</si>
  <si>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</si>
  <si>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</si>
  <si>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</si>
  <si>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(2015)</t>
  </si>
  <si>
    <t>2014</t>
  </si>
  <si>
    <t>2015</t>
  </si>
  <si>
    <t>2016</t>
  </si>
  <si>
    <t>14-16</t>
  </si>
  <si>
    <t>15-16</t>
  </si>
  <si>
    <t>*</t>
  </si>
  <si>
    <t>Hittil i år</t>
  </si>
  <si>
    <t>Finans Norge / Skadestatistikk</t>
  </si>
  <si>
    <t>Skadestatistikk for landbasert forsikring 1. kvartal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</si>
</sst>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'Tab2'!$B$71:$B$203</c:f>
              <c:numCache>
                <c:formatCode>General</c:formatCode>
                <c:ptCount val="13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'Tab2'!$C$71:$C$203</c:f>
              <c:numCache>
                <c:formatCode>General</c:formatCode>
                <c:ptCount val="133"/>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'Tab2'!$B$71:$B$203</c:f>
              <c:numCache>
                <c:formatCode>General</c:formatCode>
                <c:ptCount val="13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'Tab2'!$D$71:$D$203</c:f>
              <c:numCache>
                <c:formatCode>General</c:formatCode>
                <c:ptCount val="133"/>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'Tab2'!$K$103:$K$203</c:f>
              <c:numCache>
                <c:formatCode>General</c:formatCode>
                <c:ptCount val="10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'Tab2'!$T$103:$T$203</c:f>
              <c:numCache>
                <c:formatCode>#\ ##0.0</c:formatCode>
                <c:ptCount val="101"/>
                <c:pt idx="0">
                  <c:v>228.74877192982458</c:v>
                </c:pt>
                <c:pt idx="1">
                  <c:v>284.60438799076212</c:v>
                </c:pt>
                <c:pt idx="2">
                  <c:v>330.77390300230957</c:v>
                </c:pt>
                <c:pt idx="3">
                  <c:v>296.2542955326461</c:v>
                </c:pt>
                <c:pt idx="4">
                  <c:v>288.38742857142859</c:v>
                </c:pt>
                <c:pt idx="5">
                  <c:v>263.50564334085783</c:v>
                </c:pt>
                <c:pt idx="6">
                  <c:v>345.3233370913191</c:v>
                </c:pt>
                <c:pt idx="7">
                  <c:v>171.26674132138857</c:v>
                </c:pt>
                <c:pt idx="8">
                  <c:v>273.21714922049</c:v>
                </c:pt>
                <c:pt idx="9">
                  <c:v>294.38061674008816</c:v>
                </c:pt>
                <c:pt idx="10">
                  <c:v>334.68675496688741</c:v>
                </c:pt>
                <c:pt idx="11">
                  <c:v>252.71538461538464</c:v>
                </c:pt>
                <c:pt idx="12">
                  <c:v>248.41384615384615</c:v>
                </c:pt>
                <c:pt idx="13">
                  <c:v>299.11406761177756</c:v>
                </c:pt>
                <c:pt idx="14">
                  <c:v>333.63778501628684</c:v>
                </c:pt>
                <c:pt idx="15">
                  <c:v>323.68380129589633</c:v>
                </c:pt>
                <c:pt idx="16">
                  <c:v>274.06188436830837</c:v>
                </c:pt>
                <c:pt idx="17">
                  <c:v>317.03846971307127</c:v>
                </c:pt>
                <c:pt idx="18">
                  <c:v>332.93496280552597</c:v>
                </c:pt>
                <c:pt idx="19">
                  <c:v>304.87040169133223</c:v>
                </c:pt>
                <c:pt idx="20">
                  <c:v>294.73757961783446</c:v>
                </c:pt>
                <c:pt idx="21">
                  <c:v>323.55394321766562</c:v>
                </c:pt>
                <c:pt idx="22">
                  <c:v>341.375497382199</c:v>
                </c:pt>
                <c:pt idx="23">
                  <c:v>272.9221183800625</c:v>
                </c:pt>
                <c:pt idx="24">
                  <c:v>269.82980472764649</c:v>
                </c:pt>
                <c:pt idx="25">
                  <c:v>321.38259979529164</c:v>
                </c:pt>
                <c:pt idx="26">
                  <c:v>284.46509723643823</c:v>
                </c:pt>
                <c:pt idx="27">
                  <c:v>262.97743902439009</c:v>
                </c:pt>
                <c:pt idx="28">
                  <c:v>261.01631419939582</c:v>
                </c:pt>
                <c:pt idx="29">
                  <c:v>286.33059177532601</c:v>
                </c:pt>
                <c:pt idx="30">
                  <c:v>293.6080160320642</c:v>
                </c:pt>
                <c:pt idx="31">
                  <c:v>285.70844091360476</c:v>
                </c:pt>
                <c:pt idx="32">
                  <c:v>224.45207100591716</c:v>
                </c:pt>
                <c:pt idx="33">
                  <c:v>272.35009784735809</c:v>
                </c:pt>
                <c:pt idx="34">
                  <c:v>313.00353982300896</c:v>
                </c:pt>
                <c:pt idx="35">
                  <c:v>259.60927536231878</c:v>
                </c:pt>
                <c:pt idx="36">
                  <c:v>264.63097514340348</c:v>
                </c:pt>
                <c:pt idx="37">
                  <c:v>245.41484300666036</c:v>
                </c:pt>
                <c:pt idx="38">
                  <c:v>257.42849002849005</c:v>
                </c:pt>
                <c:pt idx="39">
                  <c:v>281.43258426966298</c:v>
                </c:pt>
                <c:pt idx="40">
                  <c:v>211.63450184501846</c:v>
                </c:pt>
                <c:pt idx="41">
                  <c:v>242.73667883211678</c:v>
                </c:pt>
                <c:pt idx="42">
                  <c:v>204.97964847363554</c:v>
                </c:pt>
                <c:pt idx="43">
                  <c:v>332.45906163753449</c:v>
                </c:pt>
                <c:pt idx="44">
                  <c:v>253.12369624885639</c:v>
                </c:pt>
                <c:pt idx="45">
                  <c:v>296.75727272727272</c:v>
                </c:pt>
                <c:pt idx="46">
                  <c:v>235.33850364963507</c:v>
                </c:pt>
                <c:pt idx="47">
                  <c:v>244.33513513513529</c:v>
                </c:pt>
                <c:pt idx="48">
                  <c:v>223.24083769633512</c:v>
                </c:pt>
                <c:pt idx="49">
                  <c:v>252.95957257346396</c:v>
                </c:pt>
                <c:pt idx="50">
                  <c:v>235.87345844504023</c:v>
                </c:pt>
                <c:pt idx="51">
                  <c:v>274.26127886323286</c:v>
                </c:pt>
                <c:pt idx="52">
                  <c:v>222.11563055062166</c:v>
                </c:pt>
                <c:pt idx="53">
                  <c:v>281.5724867724868</c:v>
                </c:pt>
                <c:pt idx="54">
                  <c:v>198.93663716814149</c:v>
                </c:pt>
                <c:pt idx="55">
                  <c:v>199.76684210526329</c:v>
                </c:pt>
                <c:pt idx="56">
                  <c:v>196.35936675461741</c:v>
                </c:pt>
                <c:pt idx="57">
                  <c:v>185.06510416666677</c:v>
                </c:pt>
                <c:pt idx="58">
                  <c:v>185.8331885317115</c:v>
                </c:pt>
                <c:pt idx="59">
                  <c:v>171.13448275862078</c:v>
                </c:pt>
                <c:pt idx="60">
                  <c:v>180.56500857632935</c:v>
                </c:pt>
                <c:pt idx="61">
                  <c:v>208.81068702290077</c:v>
                </c:pt>
                <c:pt idx="62">
                  <c:v>199.15242966751921</c:v>
                </c:pt>
                <c:pt idx="63">
                  <c:v>169.28722689075627</c:v>
                </c:pt>
                <c:pt idx="64">
                  <c:v>199.17038297872341</c:v>
                </c:pt>
                <c:pt idx="65">
                  <c:v>190.26035502958578</c:v>
                </c:pt>
                <c:pt idx="66">
                  <c:v>181.45517826825125</c:v>
                </c:pt>
                <c:pt idx="67">
                  <c:v>165.26026490066235</c:v>
                </c:pt>
                <c:pt idx="68">
                  <c:v>183.60935192780968</c:v>
                </c:pt>
                <c:pt idx="69">
                  <c:v>215.88786885245906</c:v>
                </c:pt>
                <c:pt idx="70">
                  <c:v>211.57384240454911</c:v>
                </c:pt>
                <c:pt idx="71">
                  <c:v>302.2460304731357</c:v>
                </c:pt>
                <c:pt idx="72">
                  <c:v>238.44288000000003</c:v>
                </c:pt>
                <c:pt idx="73">
                  <c:v>261.69403341288785</c:v>
                </c:pt>
                <c:pt idx="74">
                  <c:v>258.41818181818178</c:v>
                </c:pt>
                <c:pt idx="75">
                  <c:v>305.21895734597172</c:v>
                </c:pt>
                <c:pt idx="76">
                  <c:v>264.06666666666672</c:v>
                </c:pt>
                <c:pt idx="77">
                  <c:v>218.64763382467032</c:v>
                </c:pt>
                <c:pt idx="78">
                  <c:v>219.54507042253516</c:v>
                </c:pt>
                <c:pt idx="79">
                  <c:v>222.16279069767444</c:v>
                </c:pt>
                <c:pt idx="80">
                  <c:v>168.03917050691248</c:v>
                </c:pt>
                <c:pt idx="81">
                  <c:v>211.08732824427477</c:v>
                </c:pt>
                <c:pt idx="82">
                  <c:v>180.746058732612</c:v>
                </c:pt>
                <c:pt idx="83">
                  <c:v>194.00967502532521</c:v>
                </c:pt>
                <c:pt idx="84">
                  <c:v>186.54614058469656</c:v>
                </c:pt>
                <c:pt idx="85">
                  <c:v>195.53683166101504</c:v>
                </c:pt>
                <c:pt idx="86">
                  <c:v>204.35382674453987</c:v>
                </c:pt>
                <c:pt idx="87">
                  <c:v>201.6692576141192</c:v>
                </c:pt>
                <c:pt idx="88">
                  <c:v>176.4294910387961</c:v>
                </c:pt>
                <c:pt idx="89">
                  <c:v>183.38191355798267</c:v>
                </c:pt>
                <c:pt idx="90">
                  <c:v>179.61281523354447</c:v>
                </c:pt>
                <c:pt idx="91">
                  <c:v>186.09040596391031</c:v>
                </c:pt>
                <c:pt idx="92">
                  <c:v>170.02751343954517</c:v>
                </c:pt>
                <c:pt idx="93">
                  <c:v>171.11543363210535</c:v>
                </c:pt>
                <c:pt idx="94">
                  <c:v>180.6500119846954</c:v>
                </c:pt>
                <c:pt idx="95">
                  <c:v>177.83798503759974</c:v>
                </c:pt>
                <c:pt idx="96">
                  <c:v>156.94137894073802</c:v>
                </c:pt>
                <c:pt idx="97">
                  <c:v>169.09467705958542</c:v>
                </c:pt>
                <c:pt idx="98">
                  <c:v>131.25711251421171</c:v>
                </c:pt>
                <c:pt idx="99">
                  <c:v>156.43237586501729</c:v>
                </c:pt>
                <c:pt idx="100">
                  <c:v>125.9796460706994</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'Tab2'!$R$103:$R$203</c:f>
              <c:numCache>
                <c:formatCode>#,##0</c:formatCode>
                <c:ptCount val="101"/>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42.865097882000001</c:v>
                </c:pt>
                <c:pt idx="1">
                  <c:v>347.18323804900001</c:v>
                </c:pt>
                <c:pt idx="2">
                  <c:v>57.965011222000001</c:v>
                </c:pt>
                <c:pt idx="3">
                  <c:v>462.06564977400001</c:v>
                </c:pt>
                <c:pt idx="4" formatCode="0.000">
                  <c:v>2760.1737226039995</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1871.2314130980001</c:v>
                </c:pt>
                <c:pt idx="1">
                  <c:v>1461.347987243</c:v>
                </c:pt>
                <c:pt idx="2">
                  <c:v>664.56313096700001</c:v>
                </c:pt>
                <c:pt idx="3">
                  <c:v>407.336373552</c:v>
                </c:pt>
                <c:pt idx="4">
                  <c:v>160.15243111300001</c:v>
                </c:pt>
                <c:pt idx="5">
                  <c:v>538.80125212999997</c:v>
                </c:pt>
                <c:pt idx="6">
                  <c:v>55.152018347999999</c:v>
                </c:pt>
                <c:pt idx="7">
                  <c:v>274.75587438899998</c:v>
                </c:pt>
                <c:pt idx="8">
                  <c:v>31.601321091999999</c:v>
                </c:pt>
                <c:pt idx="9">
                  <c:v>146.76877460399999</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1813.2523659799999</c:v>
                </c:pt>
                <c:pt idx="1">
                  <c:v>1355.8104302940001</c:v>
                </c:pt>
                <c:pt idx="2">
                  <c:v>593.13974705299995</c:v>
                </c:pt>
                <c:pt idx="3">
                  <c:v>562.93635801599999</c:v>
                </c:pt>
                <c:pt idx="4">
                  <c:v>174.30084543000001</c:v>
                </c:pt>
                <c:pt idx="5">
                  <c:v>576.20711148800001</c:v>
                </c:pt>
                <c:pt idx="6">
                  <c:v>105.770330946</c:v>
                </c:pt>
                <c:pt idx="7">
                  <c:v>595.91938321700002</c:v>
                </c:pt>
                <c:pt idx="8">
                  <c:v>56.686241963999997</c:v>
                </c:pt>
                <c:pt idx="9">
                  <c:v>221.93711625400002</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2016</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1916.538155279</c:v>
                </c:pt>
                <c:pt idx="1">
                  <c:v>1467.4023715779999</c:v>
                </c:pt>
                <c:pt idx="2">
                  <c:v>531.14983787400001</c:v>
                </c:pt>
                <c:pt idx="3">
                  <c:v>560.28907401900005</c:v>
                </c:pt>
                <c:pt idx="4">
                  <c:v>153.419094763</c:v>
                </c:pt>
                <c:pt idx="5">
                  <c:v>601.816010076</c:v>
                </c:pt>
                <c:pt idx="6">
                  <c:v>61.955985124999998</c:v>
                </c:pt>
                <c:pt idx="7">
                  <c:v>348.15230697099997</c:v>
                </c:pt>
                <c:pt idx="8">
                  <c:v>42.667496825000001</c:v>
                </c:pt>
                <c:pt idx="9">
                  <c:v>175.865524873</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7032</c:v>
                </c:pt>
                <c:pt idx="1">
                  <c:v>19713</c:v>
                </c:pt>
                <c:pt idx="2">
                  <c:v>8004</c:v>
                </c:pt>
                <c:pt idx="3" formatCode="_ * #\ ##0_ ;_ * \-#\ ##0_ ;_ * &quot;-&quot;??_ ;_ @_ ">
                  <c:v>44550</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9848</c:v>
                </c:pt>
                <c:pt idx="1">
                  <c:v>19630</c:v>
                </c:pt>
                <c:pt idx="2">
                  <c:v>7135</c:v>
                </c:pt>
                <c:pt idx="3" formatCode="_ * #\ ##0_ ;_ * \-#\ ##0_ ;_ * &quot;-&quot;??_ ;_ @_ ">
                  <c:v>48068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2016</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6682.5362000000005</c:v>
                </c:pt>
                <c:pt idx="1">
                  <c:v>20668.165818181998</c:v>
                </c:pt>
                <c:pt idx="2">
                  <c:v>6340.7358571430004</c:v>
                </c:pt>
                <c:pt idx="3" formatCode="_ * #\ ##0_ ;_ * \-#\ ##0_ ;_ * &quot;-&quot;??_ ;_ @_ ">
                  <c:v>49716.318042856998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1484.9150299299999</c:v>
                </c:pt>
                <c:pt idx="1">
                  <c:v>886.67647724500011</c:v>
                </c:pt>
                <c:pt idx="2">
                  <c:v>165.162634658</c:v>
                </c:pt>
                <c:pt idx="3">
                  <c:v>795.82525850799993</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1279.8360091270001</c:v>
                </c:pt>
                <c:pt idx="1">
                  <c:v>957.60520650299998</c:v>
                </c:pt>
                <c:pt idx="2">
                  <c:v>155.36971992400001</c:v>
                </c:pt>
                <c:pt idx="3">
                  <c:v>776.25186071999997</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2016</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1267.176908724</c:v>
                </c:pt>
                <c:pt idx="1">
                  <c:v>1021.6300324660001</c:v>
                </c:pt>
                <c:pt idx="2">
                  <c:v>128.592957756</c:v>
                </c:pt>
                <c:pt idx="3">
                  <c:v>966.54062791099977</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82399</c:v>
                </c:pt>
                <c:pt idx="1">
                  <c:v>27679</c:v>
                </c:pt>
                <c:pt idx="2">
                  <c:v>25150</c:v>
                </c:pt>
                <c:pt idx="3">
                  <c:v>11918</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2015</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85093</c:v>
                </c:pt>
                <c:pt idx="1">
                  <c:v>29310</c:v>
                </c:pt>
                <c:pt idx="2">
                  <c:v>27189</c:v>
                </c:pt>
                <c:pt idx="3">
                  <c:v>12417</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2016</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84640</c:v>
                </c:pt>
                <c:pt idx="1">
                  <c:v>27740.369333333001</c:v>
                </c:pt>
                <c:pt idx="2">
                  <c:v>26862</c:v>
                </c:pt>
                <c:pt idx="3">
                  <c:v>10872.838718182</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1365</c:v>
                </c:pt>
                <c:pt idx="1">
                  <c:v>2323</c:v>
                </c:pt>
                <c:pt idx="2">
                  <c:v>2692</c:v>
                </c:pt>
                <c:pt idx="3">
                  <c:v>3502</c:v>
                </c:pt>
                <c:pt idx="4">
                  <c:v>5572.0908333329999</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2015</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2137</c:v>
                </c:pt>
                <c:pt idx="1">
                  <c:v>3048</c:v>
                </c:pt>
                <c:pt idx="2">
                  <c:v>2628</c:v>
                </c:pt>
                <c:pt idx="3">
                  <c:v>4262</c:v>
                </c:pt>
                <c:pt idx="4">
                  <c:v>6525</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2016</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1281.4563000000001</c:v>
                </c:pt>
                <c:pt idx="1">
                  <c:v>3075.12</c:v>
                </c:pt>
                <c:pt idx="2">
                  <c:v>2645</c:v>
                </c:pt>
                <c:pt idx="3">
                  <c:v>3580.6615999999999</c:v>
                </c:pt>
                <c:pt idx="4">
                  <c:v>6986</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'Tab2'!$K$71:$K$203</c:f>
              <c:numCache>
                <c:formatCode>General</c:formatCode>
                <c:ptCount val="13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'Tab2'!$N$71:$N$203</c:f>
              <c:numCache>
                <c:formatCode>#\ ##0.0</c:formatCode>
                <c:ptCount val="133"/>
                <c:pt idx="0">
                  <c:v>210.21970260223051</c:v>
                </c:pt>
                <c:pt idx="1">
                  <c:v>176.09177330895798</c:v>
                </c:pt>
                <c:pt idx="2">
                  <c:v>161.03544303797472</c:v>
                </c:pt>
                <c:pt idx="3">
                  <c:v>197.26227758007118</c:v>
                </c:pt>
                <c:pt idx="4">
                  <c:v>211.52984293193722</c:v>
                </c:pt>
                <c:pt idx="5">
                  <c:v>200.09175257731957</c:v>
                </c:pt>
                <c:pt idx="6">
                  <c:v>198.38739352640545</c:v>
                </c:pt>
                <c:pt idx="7">
                  <c:v>221.8973154362416</c:v>
                </c:pt>
                <c:pt idx="8">
                  <c:v>239.78940397350993</c:v>
                </c:pt>
                <c:pt idx="9">
                  <c:v>262.09658536585368</c:v>
                </c:pt>
                <c:pt idx="10">
                  <c:v>232.24838709677422</c:v>
                </c:pt>
                <c:pt idx="11">
                  <c:v>263.40095238095239</c:v>
                </c:pt>
                <c:pt idx="12">
                  <c:v>244.21312500000002</c:v>
                </c:pt>
                <c:pt idx="13">
                  <c:v>261.31846153846158</c:v>
                </c:pt>
                <c:pt idx="14">
                  <c:v>210.32597014925375</c:v>
                </c:pt>
                <c:pt idx="15">
                  <c:v>246.12963503649635</c:v>
                </c:pt>
                <c:pt idx="16">
                  <c:v>268.89191489361701</c:v>
                </c:pt>
                <c:pt idx="17">
                  <c:v>265.34664804469281</c:v>
                </c:pt>
                <c:pt idx="18">
                  <c:v>217.14439834024898</c:v>
                </c:pt>
                <c:pt idx="19">
                  <c:v>255.47690217391306</c:v>
                </c:pt>
                <c:pt idx="20">
                  <c:v>243.16276595744685</c:v>
                </c:pt>
                <c:pt idx="21">
                  <c:v>173.3374185136897</c:v>
                </c:pt>
                <c:pt idx="22">
                  <c:v>269.9774025974026</c:v>
                </c:pt>
                <c:pt idx="23">
                  <c:v>357.64455825864286</c:v>
                </c:pt>
                <c:pt idx="24">
                  <c:v>252.667680608365</c:v>
                </c:pt>
                <c:pt idx="25">
                  <c:v>204.21594022415943</c:v>
                </c:pt>
                <c:pt idx="26">
                  <c:v>179.69330024813897</c:v>
                </c:pt>
                <c:pt idx="27">
                  <c:v>226.70270270270271</c:v>
                </c:pt>
                <c:pt idx="28">
                  <c:v>242.73900364520054</c:v>
                </c:pt>
                <c:pt idx="29">
                  <c:v>195.28417266187051</c:v>
                </c:pt>
                <c:pt idx="30">
                  <c:v>169.36344086021509</c:v>
                </c:pt>
                <c:pt idx="31">
                  <c:v>197.13278495887195</c:v>
                </c:pt>
                <c:pt idx="32">
                  <c:v>212.7249122807018</c:v>
                </c:pt>
                <c:pt idx="33">
                  <c:v>204.53418013856808</c:v>
                </c:pt>
                <c:pt idx="34">
                  <c:v>214.05866050808319</c:v>
                </c:pt>
                <c:pt idx="35">
                  <c:v>221.30996563573893</c:v>
                </c:pt>
                <c:pt idx="36">
                  <c:v>206.74422857142858</c:v>
                </c:pt>
                <c:pt idx="37">
                  <c:v>178.14243792325061</c:v>
                </c:pt>
                <c:pt idx="38">
                  <c:v>205.8385569334836</c:v>
                </c:pt>
                <c:pt idx="39">
                  <c:v>169.85778275475934</c:v>
                </c:pt>
                <c:pt idx="40">
                  <c:v>213.12494432071267</c:v>
                </c:pt>
                <c:pt idx="41">
                  <c:v>177.36740088105734</c:v>
                </c:pt>
                <c:pt idx="42">
                  <c:v>204.91655629139075</c:v>
                </c:pt>
                <c:pt idx="43">
                  <c:v>242.42241758241752</c:v>
                </c:pt>
                <c:pt idx="44">
                  <c:v>290.35384615384618</c:v>
                </c:pt>
                <c:pt idx="45">
                  <c:v>253.83533260632498</c:v>
                </c:pt>
                <c:pt idx="46">
                  <c:v>257.89381107491857</c:v>
                </c:pt>
                <c:pt idx="47">
                  <c:v>212.56846652267831</c:v>
                </c:pt>
                <c:pt idx="48">
                  <c:v>256.10042826552461</c:v>
                </c:pt>
                <c:pt idx="49">
                  <c:v>220.32242295430402</c:v>
                </c:pt>
                <c:pt idx="50">
                  <c:v>267.71477151965991</c:v>
                </c:pt>
                <c:pt idx="51">
                  <c:v>254.1818181818183</c:v>
                </c:pt>
                <c:pt idx="52">
                  <c:v>557.4191082802547</c:v>
                </c:pt>
                <c:pt idx="53">
                  <c:v>345.16340694006317</c:v>
                </c:pt>
                <c:pt idx="54">
                  <c:v>351.32984293193738</c:v>
                </c:pt>
                <c:pt idx="55">
                  <c:v>338.82990654205622</c:v>
                </c:pt>
                <c:pt idx="56">
                  <c:v>366.81336073997949</c:v>
                </c:pt>
                <c:pt idx="57">
                  <c:v>402.51525076765625</c:v>
                </c:pt>
                <c:pt idx="58">
                  <c:v>426.26837256908902</c:v>
                </c:pt>
                <c:pt idx="59">
                  <c:v>380.32987804878053</c:v>
                </c:pt>
                <c:pt idx="60">
                  <c:v>401.23867069486408</c:v>
                </c:pt>
                <c:pt idx="61">
                  <c:v>355.45937813440321</c:v>
                </c:pt>
                <c:pt idx="62">
                  <c:v>361.26673346693389</c:v>
                </c:pt>
                <c:pt idx="63">
                  <c:v>415.23515392254222</c:v>
                </c:pt>
                <c:pt idx="64">
                  <c:v>452.9023668639054</c:v>
                </c:pt>
                <c:pt idx="65">
                  <c:v>455.1023483365949</c:v>
                </c:pt>
                <c:pt idx="66">
                  <c:v>612.39823008849555</c:v>
                </c:pt>
                <c:pt idx="67">
                  <c:v>554.60753623188361</c:v>
                </c:pt>
                <c:pt idx="68">
                  <c:v>462.30229445506694</c:v>
                </c:pt>
                <c:pt idx="69">
                  <c:v>335.73282588011421</c:v>
                </c:pt>
                <c:pt idx="70">
                  <c:v>416.21367521367523</c:v>
                </c:pt>
                <c:pt idx="71">
                  <c:v>634.59775280898873</c:v>
                </c:pt>
                <c:pt idx="72">
                  <c:v>870.91273062730625</c:v>
                </c:pt>
                <c:pt idx="73">
                  <c:v>576.54744525547449</c:v>
                </c:pt>
                <c:pt idx="74">
                  <c:v>517.81609620721576</c:v>
                </c:pt>
                <c:pt idx="75">
                  <c:v>655.14369825206973</c:v>
                </c:pt>
                <c:pt idx="76">
                  <c:v>596.67612076852708</c:v>
                </c:pt>
                <c:pt idx="77">
                  <c:v>519.16636363636371</c:v>
                </c:pt>
                <c:pt idx="78">
                  <c:v>641.60036496350369</c:v>
                </c:pt>
                <c:pt idx="79">
                  <c:v>584.64108108108121</c:v>
                </c:pt>
                <c:pt idx="80">
                  <c:v>764.63036649214666</c:v>
                </c:pt>
                <c:pt idx="81">
                  <c:v>505.54568121104205</c:v>
                </c:pt>
                <c:pt idx="82">
                  <c:v>537.83646112600536</c:v>
                </c:pt>
                <c:pt idx="83">
                  <c:v>585.89360568383654</c:v>
                </c:pt>
                <c:pt idx="84">
                  <c:v>642.75719360568382</c:v>
                </c:pt>
                <c:pt idx="85">
                  <c:v>424.94761904761901</c:v>
                </c:pt>
                <c:pt idx="86">
                  <c:v>561.79805309734502</c:v>
                </c:pt>
                <c:pt idx="87">
                  <c:v>525.10842105263202</c:v>
                </c:pt>
                <c:pt idx="88">
                  <c:v>513.95250659630608</c:v>
                </c:pt>
                <c:pt idx="89">
                  <c:v>392.21666666666675</c:v>
                </c:pt>
                <c:pt idx="90">
                  <c:v>544.50338835794958</c:v>
                </c:pt>
                <c:pt idx="91">
                  <c:v>577.03655172413789</c:v>
                </c:pt>
                <c:pt idx="92">
                  <c:v>701.39794168096068</c:v>
                </c:pt>
                <c:pt idx="93">
                  <c:v>514.37862595419836</c:v>
                </c:pt>
                <c:pt idx="94">
                  <c:v>591.85575447570329</c:v>
                </c:pt>
                <c:pt idx="95">
                  <c:v>617.46957983193295</c:v>
                </c:pt>
                <c:pt idx="96">
                  <c:v>772.8857872340426</c:v>
                </c:pt>
                <c:pt idx="97">
                  <c:v>607.65139475908711</c:v>
                </c:pt>
                <c:pt idx="98">
                  <c:v>776.37657045840456</c:v>
                </c:pt>
                <c:pt idx="99">
                  <c:v>656.41192052980102</c:v>
                </c:pt>
                <c:pt idx="100">
                  <c:v>678.81558654634944</c:v>
                </c:pt>
                <c:pt idx="101">
                  <c:v>628.41245901639354</c:v>
                </c:pt>
                <c:pt idx="102">
                  <c:v>820.74297319252685</c:v>
                </c:pt>
                <c:pt idx="103">
                  <c:v>788.23881315156405</c:v>
                </c:pt>
                <c:pt idx="104">
                  <c:v>827.16863999999998</c:v>
                </c:pt>
                <c:pt idx="105">
                  <c:v>671.52935560859203</c:v>
                </c:pt>
                <c:pt idx="106">
                  <c:v>887.07224880382762</c:v>
                </c:pt>
                <c:pt idx="107">
                  <c:v>838.46872037914727</c:v>
                </c:pt>
                <c:pt idx="108">
                  <c:v>1839.2608471236388</c:v>
                </c:pt>
                <c:pt idx="109">
                  <c:v>938.11438512200402</c:v>
                </c:pt>
                <c:pt idx="110">
                  <c:v>942.62738817765103</c:v>
                </c:pt>
                <c:pt idx="111">
                  <c:v>964.3479308349622</c:v>
                </c:pt>
                <c:pt idx="112">
                  <c:v>1139.6824044208759</c:v>
                </c:pt>
                <c:pt idx="113">
                  <c:v>828.75050175980073</c:v>
                </c:pt>
                <c:pt idx="114">
                  <c:v>988.15771557886023</c:v>
                </c:pt>
                <c:pt idx="115">
                  <c:v>832.78399073821481</c:v>
                </c:pt>
                <c:pt idx="116">
                  <c:v>922.61059645881187</c:v>
                </c:pt>
                <c:pt idx="117">
                  <c:v>674.51273392585733</c:v>
                </c:pt>
                <c:pt idx="118">
                  <c:v>929.96430238354992</c:v>
                </c:pt>
                <c:pt idx="119">
                  <c:v>875.6494559889037</c:v>
                </c:pt>
                <c:pt idx="120">
                  <c:v>1075.3891243734708</c:v>
                </c:pt>
                <c:pt idx="121">
                  <c:v>1053.0089512444758</c:v>
                </c:pt>
                <c:pt idx="122">
                  <c:v>766.21784526683314</c:v>
                </c:pt>
                <c:pt idx="123">
                  <c:v>925.50173331131134</c:v>
                </c:pt>
                <c:pt idx="124">
                  <c:v>912.79360470431072</c:v>
                </c:pt>
                <c:pt idx="125">
                  <c:v>749.58374026706599</c:v>
                </c:pt>
                <c:pt idx="126">
                  <c:v>1102.6774184792541</c:v>
                </c:pt>
                <c:pt idx="127">
                  <c:v>881.65672320406497</c:v>
                </c:pt>
                <c:pt idx="128">
                  <c:v>967.29196437207213</c:v>
                </c:pt>
                <c:pt idx="129">
                  <c:v>740.77559354679113</c:v>
                </c:pt>
                <c:pt idx="130">
                  <c:v>980.57607099335485</c:v>
                </c:pt>
                <c:pt idx="131">
                  <c:v>870.6391771846902</c:v>
                </c:pt>
                <c:pt idx="132">
                  <c:v>1000.8681046863829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'Tab2'!$L$71:$L$203</c:f>
              <c:numCache>
                <c:formatCode>#,##0</c:formatCode>
                <c:ptCount val="133"/>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'Tab2'!$K$103:$K$203</c:f>
              <c:numCache>
                <c:formatCode>General</c:formatCode>
                <c:ptCount val="10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'Tab2'!$Q$103:$Q$203</c:f>
              <c:numCache>
                <c:formatCode>#\ ##0.0</c:formatCode>
                <c:ptCount val="101"/>
                <c:pt idx="0">
                  <c:v>616.26456140350876</c:v>
                </c:pt>
                <c:pt idx="1">
                  <c:v>596.16789838337183</c:v>
                </c:pt>
                <c:pt idx="2">
                  <c:v>695.60993071593532</c:v>
                </c:pt>
                <c:pt idx="3">
                  <c:v>683.78694158075655</c:v>
                </c:pt>
                <c:pt idx="4">
                  <c:v>654.26400000000001</c:v>
                </c:pt>
                <c:pt idx="5">
                  <c:v>650.08577878103847</c:v>
                </c:pt>
                <c:pt idx="6">
                  <c:v>694.11409244644892</c:v>
                </c:pt>
                <c:pt idx="7">
                  <c:v>666.28085106382969</c:v>
                </c:pt>
                <c:pt idx="8">
                  <c:v>699.62271714922053</c:v>
                </c:pt>
                <c:pt idx="9">
                  <c:v>543.34162995594716</c:v>
                </c:pt>
                <c:pt idx="10">
                  <c:v>599.47350993377518</c:v>
                </c:pt>
                <c:pt idx="11">
                  <c:v>717.43516483516453</c:v>
                </c:pt>
                <c:pt idx="12">
                  <c:v>656.90637362637369</c:v>
                </c:pt>
                <c:pt idx="13">
                  <c:v>753.57840785169037</c:v>
                </c:pt>
                <c:pt idx="14">
                  <c:v>645.87296416938125</c:v>
                </c:pt>
                <c:pt idx="15">
                  <c:v>589.69632829373654</c:v>
                </c:pt>
                <c:pt idx="16">
                  <c:v>812.7558886509637</c:v>
                </c:pt>
                <c:pt idx="17">
                  <c:v>686.9662061636559</c:v>
                </c:pt>
                <c:pt idx="18">
                  <c:v>724.85037194473955</c:v>
                </c:pt>
                <c:pt idx="19">
                  <c:v>546.63868921775884</c:v>
                </c:pt>
                <c:pt idx="20">
                  <c:v>712.20828025477715</c:v>
                </c:pt>
                <c:pt idx="21">
                  <c:v>860.40946372239762</c:v>
                </c:pt>
                <c:pt idx="22">
                  <c:v>851.8284816753926</c:v>
                </c:pt>
                <c:pt idx="23">
                  <c:v>966.5507788161998</c:v>
                </c:pt>
                <c:pt idx="24">
                  <c:v>899.00164439876687</c:v>
                </c:pt>
                <c:pt idx="25">
                  <c:v>950.69723643807549</c:v>
                </c:pt>
                <c:pt idx="26">
                  <c:v>1030.6851586489256</c:v>
                </c:pt>
                <c:pt idx="27">
                  <c:v>801.29268292682934</c:v>
                </c:pt>
                <c:pt idx="28">
                  <c:v>844.14984894259828</c:v>
                </c:pt>
                <c:pt idx="29">
                  <c:v>808.93299899699105</c:v>
                </c:pt>
                <c:pt idx="30">
                  <c:v>606.26693386773582</c:v>
                </c:pt>
                <c:pt idx="31">
                  <c:v>1025.3851042701085</c:v>
                </c:pt>
                <c:pt idx="32">
                  <c:v>950.06094674556221</c:v>
                </c:pt>
                <c:pt idx="33">
                  <c:v>1196.3706457925637</c:v>
                </c:pt>
                <c:pt idx="34">
                  <c:v>779.41592920353958</c:v>
                </c:pt>
                <c:pt idx="35">
                  <c:v>1263.6028985507248</c:v>
                </c:pt>
                <c:pt idx="36">
                  <c:v>1095.8128107074572</c:v>
                </c:pt>
                <c:pt idx="37">
                  <c:v>896.79505233111331</c:v>
                </c:pt>
                <c:pt idx="38">
                  <c:v>937.57606837606886</c:v>
                </c:pt>
                <c:pt idx="39">
                  <c:v>967.60449438202227</c:v>
                </c:pt>
                <c:pt idx="40">
                  <c:v>1131.0387453874539</c:v>
                </c:pt>
                <c:pt idx="41">
                  <c:v>1177.330291970803</c:v>
                </c:pt>
                <c:pt idx="42">
                  <c:v>1515.9441258094357</c:v>
                </c:pt>
                <c:pt idx="43">
                  <c:v>1033.13100275989</c:v>
                </c:pt>
                <c:pt idx="44">
                  <c:v>1049.331381518756</c:v>
                </c:pt>
                <c:pt idx="45">
                  <c:v>875.78345454545456</c:v>
                </c:pt>
                <c:pt idx="46">
                  <c:v>1142.7629562043799</c:v>
                </c:pt>
                <c:pt idx="47">
                  <c:v>1182.0027027027029</c:v>
                </c:pt>
                <c:pt idx="48">
                  <c:v>1326.2701570680631</c:v>
                </c:pt>
                <c:pt idx="49">
                  <c:v>1018.0626892252894</c:v>
                </c:pt>
                <c:pt idx="50">
                  <c:v>1074.6734584450401</c:v>
                </c:pt>
                <c:pt idx="51">
                  <c:v>946.44351687389019</c:v>
                </c:pt>
                <c:pt idx="52">
                  <c:v>912.79715808170533</c:v>
                </c:pt>
                <c:pt idx="53">
                  <c:v>873.1952380952381</c:v>
                </c:pt>
                <c:pt idx="54">
                  <c:v>807.49964601769898</c:v>
                </c:pt>
                <c:pt idx="55">
                  <c:v>869.94842105263228</c:v>
                </c:pt>
                <c:pt idx="56">
                  <c:v>879.37519788918212</c:v>
                </c:pt>
                <c:pt idx="57">
                  <c:v>904.6953125</c:v>
                </c:pt>
                <c:pt idx="58">
                  <c:v>1010.6653344917466</c:v>
                </c:pt>
                <c:pt idx="59">
                  <c:v>959.07620689655141</c:v>
                </c:pt>
                <c:pt idx="60">
                  <c:v>1135.6651801029161</c:v>
                </c:pt>
                <c:pt idx="61">
                  <c:v>961.88091603053442</c:v>
                </c:pt>
                <c:pt idx="62">
                  <c:v>1020.075191815857</c:v>
                </c:pt>
                <c:pt idx="63">
                  <c:v>970.37647058823541</c:v>
                </c:pt>
                <c:pt idx="64">
                  <c:v>1299.4856170212765</c:v>
                </c:pt>
                <c:pt idx="65">
                  <c:v>1231.0199492814877</c:v>
                </c:pt>
                <c:pt idx="66">
                  <c:v>806.52020373514483</c:v>
                </c:pt>
                <c:pt idx="67">
                  <c:v>1055.096523178808</c:v>
                </c:pt>
                <c:pt idx="68">
                  <c:v>1105.0966365873669</c:v>
                </c:pt>
                <c:pt idx="69">
                  <c:v>1322.1413114754102</c:v>
                </c:pt>
                <c:pt idx="70">
                  <c:v>1688.1616571892766</c:v>
                </c:pt>
                <c:pt idx="71">
                  <c:v>1300.4651162790699</c:v>
                </c:pt>
                <c:pt idx="72">
                  <c:v>1174.2081600000001</c:v>
                </c:pt>
                <c:pt idx="73">
                  <c:v>1198.8100238663485</c:v>
                </c:pt>
                <c:pt idx="74">
                  <c:v>1424.8674641148325</c:v>
                </c:pt>
                <c:pt idx="75">
                  <c:v>1316.5052132701428</c:v>
                </c:pt>
                <c:pt idx="76">
                  <c:v>1790.6783216783222</c:v>
                </c:pt>
                <c:pt idx="77">
                  <c:v>1498.5388673390223</c:v>
                </c:pt>
                <c:pt idx="78">
                  <c:v>1406.9699530516432</c:v>
                </c:pt>
                <c:pt idx="79">
                  <c:v>1420.5413953488385</c:v>
                </c:pt>
                <c:pt idx="80">
                  <c:v>1823.9497695852538</c:v>
                </c:pt>
                <c:pt idx="81">
                  <c:v>1636.4070229007636</c:v>
                </c:pt>
                <c:pt idx="82">
                  <c:v>1388.7088098918082</c:v>
                </c:pt>
                <c:pt idx="83">
                  <c:v>1378.5701541054834</c:v>
                </c:pt>
                <c:pt idx="84">
                  <c:v>1221.0623022776344</c:v>
                </c:pt>
                <c:pt idx="85">
                  <c:v>1101.6251320833317</c:v>
                </c:pt>
                <c:pt idx="86">
                  <c:v>1217.4008985125124</c:v>
                </c:pt>
                <c:pt idx="87">
                  <c:v>1134.2989220405145</c:v>
                </c:pt>
                <c:pt idx="88">
                  <c:v>1206.888228885093</c:v>
                </c:pt>
                <c:pt idx="89">
                  <c:v>1180.1353037274289</c:v>
                </c:pt>
                <c:pt idx="90">
                  <c:v>1378.6123391058363</c:v>
                </c:pt>
                <c:pt idx="91">
                  <c:v>1252.9955148305232</c:v>
                </c:pt>
                <c:pt idx="92">
                  <c:v>1528.6533224166249</c:v>
                </c:pt>
                <c:pt idx="93">
                  <c:v>1185.0455963112161</c:v>
                </c:pt>
                <c:pt idx="94">
                  <c:v>1285.623299750785</c:v>
                </c:pt>
                <c:pt idx="95">
                  <c:v>1122.1010624724311</c:v>
                </c:pt>
                <c:pt idx="96">
                  <c:v>1292.7823271376467</c:v>
                </c:pt>
                <c:pt idx="97">
                  <c:v>1208.4696987864945</c:v>
                </c:pt>
                <c:pt idx="98">
                  <c:v>1342.0649626093802</c:v>
                </c:pt>
                <c:pt idx="99">
                  <c:v>1406.2258521784779</c:v>
                </c:pt>
                <c:pt idx="100">
                  <c:v>1241.4248902565887</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'Tab2'!$O$103:$O$203</c:f>
              <c:numCache>
                <c:formatCode>#,##0</c:formatCode>
                <c:ptCount val="101"/>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2016 </a:t>
          </a:r>
          <a:r>
            <a:rPr lang="nb-NO" sz="1000">
              <a:effectLst/>
              <a:latin typeface="Arial"/>
              <a:ea typeface="ＭＳ 明朝"/>
              <a:cs typeface="Times New Roman"/>
            </a:rPr>
            <a:t>(12. mai 2016)</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våt vinter og mindre kriminalitet</a:t>
          </a:r>
          <a:endParaRPr lang="nb-NO" sz="1200">
            <a:effectLst/>
            <a:latin typeface="Times New Roman" panose="02020603050405020304" pitchFamily="18" charset="0"/>
            <a:cs typeface="Times New Roman" panose="02020603050405020304" pitchFamily="18" charset="0"/>
          </a:endParaRPr>
        </a:p>
        <a:p>
          <a:pPr rtl="0"/>
          <a:endParaRPr lang="en-US" sz="1200" b="0" i="0">
            <a:solidFill>
              <a:schemeClr val="dk1"/>
            </a:solidFill>
            <a:effectLst/>
            <a:latin typeface="Times New Roman" panose="02020603050405020304" pitchFamily="18" charset="0"/>
            <a:ea typeface="+mn-ea"/>
            <a:cs typeface="Times New Roman" panose="02020603050405020304" pitchFamily="18" charset="0"/>
          </a:endParaRPr>
        </a:p>
        <a:p>
          <a:pPr rtl="0"/>
          <a:r>
            <a:rPr lang="en-US" sz="1200" b="0" i="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hittil i år utgjør 10,1 milliarder kr, som er nesten 2 prosent lavere enn 1. kvartal i fjor. Brannerstatningene på bygning og innbo er redusert med 1 prosent fra i fjor og utgjør nesten 1,3 milliarder kr. Mens erstatning etter vannskader økte med nesten 7 prosent fra i fjor og er på 1,0 milliarder kr hittil i år. For alle produktområdene er det stor reduksjon i tyveri, innbrudd og ran og den største reduksjonen er på motorkjøretøy.</a:t>
          </a:r>
          <a:endParaRPr lang="nb-NO" sz="1200">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7</xdr:row>
      <xdr:rowOff>114300</xdr:rowOff>
    </xdr:from>
    <xdr:to>
      <xdr:col>1</xdr:col>
      <xdr:colOff>590550</xdr:colOff>
      <xdr:row>44</xdr:row>
      <xdr:rowOff>161912</xdr:rowOff>
    </xdr:to>
    <xdr:sp macro="" textlink="">
      <xdr:nvSpPr>
        <xdr:cNvPr id="5121" name="Text Box 1"/>
        <xdr:cNvSpPr txBox="1">
          <a:spLocks noChangeArrowheads="1"/>
        </xdr:cNvSpPr>
      </xdr:nvSpPr>
      <xdr:spPr bwMode="auto">
        <a:xfrm>
          <a:off x="87951" y="1219200"/>
          <a:ext cx="2312349" cy="7096112"/>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effectLst/>
              <a:latin typeface="Times New Roman" panose="02020603050405020304" pitchFamily="18" charset="0"/>
              <a:ea typeface="+mn-ea"/>
              <a:cs typeface="Times New Roman" panose="02020603050405020304" pitchFamily="18" charset="0"/>
            </a:rPr>
            <a:t>Motorvogn – få tyverier</a:t>
          </a:r>
        </a:p>
        <a:p>
          <a:pPr rtl="0"/>
          <a:endParaRPr lang="nb-NO">
            <a:effectLst/>
            <a:latin typeface="Times New Roman" panose="02020603050405020304" pitchFamily="18" charset="0"/>
            <a:cs typeface="Times New Roman" panose="02020603050405020304" pitchFamily="18" charset="0"/>
          </a:endParaRPr>
        </a:p>
        <a:p>
          <a:pPr fontAlgn="base"/>
          <a:r>
            <a:rPr lang="en-US" sz="1100" b="0" i="0">
              <a:effectLst/>
              <a:latin typeface="Times New Roman" panose="02020603050405020304" pitchFamily="18" charset="0"/>
              <a:ea typeface="+mn-ea"/>
              <a:cs typeface="Times New Roman" panose="02020603050405020304" pitchFamily="18" charset="0"/>
            </a:rPr>
            <a:t>Første kvartal i år var gunstig, med en svak reduksjon i antall skader i forhold til fjoråret. Erstatningene økte med 2 prosent fra samme periode i fjor som omtrent svarer til volumveksten i antall forsikrede kjøretøy. Erstatningene på kaskoskader og redning økte med 6-7 prosent, mens det er en svak reduksjon i glasserstatninger. Tyveri av kjøretøy er redusert både i antall og beløp med mer enn 20 prosent fra 1. kvartal i fjor. Tyveri fra kjøretøy er også svært lavt med en erstatningsreduksjon på 30 prosent fra i fjor.</a:t>
          </a:r>
        </a:p>
        <a:p>
          <a:pPr fontAlgn="base"/>
          <a:endParaRPr lang="nb-NO">
            <a:effectLst/>
            <a:latin typeface="Times New Roman" panose="02020603050405020304" pitchFamily="18" charset="0"/>
            <a:cs typeface="Times New Roman" panose="02020603050405020304" pitchFamily="18" charset="0"/>
          </a:endParaRPr>
        </a:p>
        <a:p>
          <a:pPr rtl="0"/>
          <a:r>
            <a:rPr lang="en-US" sz="1100" b="1" i="0">
              <a:effectLst/>
              <a:latin typeface="Times New Roman" panose="02020603050405020304" pitchFamily="18" charset="0"/>
              <a:ea typeface="+mn-ea"/>
              <a:cs typeface="Times New Roman" panose="02020603050405020304" pitchFamily="18" charset="0"/>
            </a:rPr>
            <a:t>Brann-kombinert privatmarkedet – mye vannskader</a:t>
          </a:r>
        </a:p>
        <a:p>
          <a:pPr rtl="0"/>
          <a:endParaRPr lang="nb-NO">
            <a:effectLst/>
            <a:latin typeface="Times New Roman" panose="02020603050405020304" pitchFamily="18" charset="0"/>
            <a:cs typeface="Times New Roman" panose="02020603050405020304" pitchFamily="18" charset="0"/>
          </a:endParaRPr>
        </a:p>
        <a:p>
          <a:pPr rtl="0"/>
          <a:r>
            <a:rPr lang="en-US" sz="1100" b="0" i="0">
              <a:effectLst/>
              <a:latin typeface="Times New Roman" panose="02020603050405020304" pitchFamily="18" charset="0"/>
              <a:ea typeface="+mn-ea"/>
              <a:cs typeface="Times New Roman" panose="02020603050405020304" pitchFamily="18" charset="0"/>
            </a:rPr>
            <a:t>Antall meldte brannskader i 1. kvartal i fjor var svært høyt grunnet mange lynnedslag, mens det i år er mer tilbake til normalen, likevel er erstatning etter brann omtrent like stor som i fjor. Erstatning etter vannskader derimot viser økning på hele 15 prosent fra i fjor, </a:t>
          </a:r>
          <a:r>
            <a:rPr lang="en-US" sz="1100" b="0" i="0">
              <a:effectLst/>
              <a:latin typeface="Times New Roman" panose="02020603050405020304" pitchFamily="18" charset="0"/>
              <a:ea typeface="+mn-ea"/>
              <a:cs typeface="Times New Roman" panose="02020603050405020304" pitchFamily="18" charset="0"/>
            </a:rPr>
            <a:t>noe som blant annet skyldes mer uvær og frost</a:t>
          </a:r>
          <a:r>
            <a:rPr lang="en-US" sz="1100" b="0" i="0">
              <a:effectLst/>
              <a:latin typeface="Times New Roman" panose="02020603050405020304" pitchFamily="18" charset="0"/>
              <a:ea typeface="+mn-ea"/>
              <a:cs typeface="Times New Roman" panose="02020603050405020304" pitchFamily="18" charset="0"/>
            </a:rPr>
            <a:t>. Skader etter tyveri, innbrudd og ran er stadig færre enn i tidligere perioder; reduksjonen i antall meldte skader er på 11 prosent fra i fjor, hvor reduksjonen er størst på hjemforsikring, men også fra hus og hytter er det stor reduksjon i både antall og erstatning etter tyveri, innbrudd og ran.</a:t>
          </a:r>
          <a:endParaRPr lang="nb-NO">
            <a:effectLst/>
            <a:latin typeface="Times New Roman" panose="02020603050405020304" pitchFamily="18" charset="0"/>
            <a:cs typeface="Times New Roman" panose="02020603050405020304" pitchFamily="18" charset="0"/>
          </a:endParaRPr>
        </a:p>
      </xdr:txBody>
    </xdr:sp>
    <xdr:clientData/>
  </xdr:twoCellAnchor>
  <xdr:twoCellAnchor>
    <xdr:from>
      <xdr:col>2</xdr:col>
      <xdr:colOff>400050</xdr:colOff>
      <xdr:row>7</xdr:row>
      <xdr:rowOff>113283</xdr:rowOff>
    </xdr:from>
    <xdr:to>
      <xdr:col>6</xdr:col>
      <xdr:colOff>395305</xdr:colOff>
      <xdr:row>44</xdr:row>
      <xdr:rowOff>161925</xdr:rowOff>
    </xdr:to>
    <xdr:sp macro="" textlink="">
      <xdr:nvSpPr>
        <xdr:cNvPr id="5122" name="Text Box 2"/>
        <xdr:cNvSpPr txBox="1">
          <a:spLocks noChangeArrowheads="1"/>
        </xdr:cNvSpPr>
      </xdr:nvSpPr>
      <xdr:spPr bwMode="auto">
        <a:xfrm>
          <a:off x="2924175" y="1218183"/>
          <a:ext cx="2452705" cy="7097142"/>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effectLst/>
              <a:latin typeface="Times New Roman" panose="02020603050405020304" pitchFamily="18" charset="0"/>
              <a:ea typeface="+mn-ea"/>
              <a:cs typeface="Times New Roman" panose="02020603050405020304" pitchFamily="18" charset="0"/>
            </a:rPr>
            <a:t>Brann-kombinert næring – færre, men større brannskader</a:t>
          </a:r>
        </a:p>
        <a:p>
          <a:pPr fontAlgn="base"/>
          <a:endParaRPr lang="nb-NO">
            <a:effectLst/>
            <a:latin typeface="Times New Roman" panose="02020603050405020304" pitchFamily="18" charset="0"/>
            <a:cs typeface="Times New Roman" panose="02020603050405020304" pitchFamily="18" charset="0"/>
          </a:endParaRPr>
        </a:p>
        <a:p>
          <a:r>
            <a:rPr lang="nb-NO" sz="1100" b="0" i="0" baseline="0">
              <a:effectLst/>
              <a:latin typeface="Times New Roman" panose="02020603050405020304" pitchFamily="18" charset="0"/>
              <a:ea typeface="+mn-ea"/>
              <a:cs typeface="Times New Roman" panose="02020603050405020304" pitchFamily="18" charset="0"/>
            </a:rPr>
            <a:t>Innen næringsbygg og løsøre ble brannerstatningene litt lavere enn i fjor til samme tid, til tross for at det hittil i år har det vært flere store branner, mens det i fjor var mange skader etter lynnedslag, og slike lynnedslag fører ofte til mindre konsekvens. Det er meldt noe flere vannskader enn i samme periode i fjor, mens erstatningene etter vannskader er litt lavere. Dessuten er erstatning etter tyveri, innbrudd og ran redusert med 20 prosent fra i fjor.</a:t>
          </a:r>
        </a:p>
        <a:p>
          <a:endParaRPr lang="nb-NO">
            <a:effectLst/>
            <a:latin typeface="Times New Roman" panose="02020603050405020304" pitchFamily="18" charset="0"/>
            <a:cs typeface="Times New Roman" panose="02020603050405020304" pitchFamily="18" charset="0"/>
          </a:endParaRPr>
        </a:p>
        <a:p>
          <a:pPr rtl="0"/>
          <a:r>
            <a:rPr lang="en-US" sz="1100" b="1" i="0">
              <a:effectLst/>
              <a:latin typeface="Times New Roman" panose="02020603050405020304" pitchFamily="18" charset="0"/>
              <a:ea typeface="+mn-ea"/>
              <a:cs typeface="Times New Roman" panose="02020603050405020304" pitchFamily="18" charset="0"/>
            </a:rPr>
            <a:t>Reiseforsikring – reisesykdomskader igjen økende</a:t>
          </a:r>
        </a:p>
        <a:p>
          <a:pPr rtl="0"/>
          <a:endParaRPr lang="nb-NO">
            <a:effectLst/>
            <a:latin typeface="Times New Roman" panose="02020603050405020304" pitchFamily="18" charset="0"/>
            <a:cs typeface="Times New Roman" panose="02020603050405020304" pitchFamily="18" charset="0"/>
          </a:endParaRPr>
        </a:p>
        <a:p>
          <a:r>
            <a:rPr lang="en-US" sz="1100" b="0" i="0">
              <a:effectLst/>
              <a:latin typeface="Times New Roman" panose="02020603050405020304" pitchFamily="18" charset="0"/>
              <a:ea typeface="+mn-ea"/>
              <a:cs typeface="Times New Roman" panose="02020603050405020304" pitchFamily="18" charset="0"/>
            </a:rPr>
            <a:t>Totalt har erstatningene hittil i år økt i takt med premieutviklingen; på mellom 4 og 5 prosent fra samme periode i fjor. I første kvartal i fjor hadde erstatning etter reisesykdom litt «stillstand», mens de 1. kvartal i år igjen øker; 12 prosent erstatningsvekst fra i fjor, og 8 prosent fra 1. kvartal 2014. I gjennomsnitt ble en reisesykdomsskade erstattet med 10 000 kr i 1. kvartal i år.</a:t>
          </a:r>
        </a:p>
        <a:p>
          <a:endParaRPr lang="nb-NO">
            <a:effectLst/>
            <a:latin typeface="Times New Roman" panose="02020603050405020304" pitchFamily="18" charset="0"/>
            <a:cs typeface="Times New Roman" panose="02020603050405020304" pitchFamily="18" charset="0"/>
          </a:endParaRPr>
        </a:p>
        <a:p>
          <a:pPr rtl="0"/>
          <a:r>
            <a:rPr lang="nb-NO" sz="1100" b="1" i="0" baseline="0">
              <a:effectLst/>
              <a:latin typeface="Times New Roman" panose="02020603050405020304" pitchFamily="18" charset="0"/>
              <a:ea typeface="+mn-ea"/>
              <a:cs typeface="Times New Roman" panose="02020603050405020304" pitchFamily="18" charset="0"/>
            </a:rPr>
            <a:t>Fritidsbåtforsikring – tilbake til normalen</a:t>
          </a:r>
        </a:p>
        <a:p>
          <a:pPr rtl="0"/>
          <a:endParaRPr lang="nb-NO">
            <a:effectLst/>
            <a:latin typeface="Times New Roman" panose="02020603050405020304" pitchFamily="18" charset="0"/>
            <a:cs typeface="Times New Roman" panose="02020603050405020304" pitchFamily="18" charset="0"/>
          </a:endParaRPr>
        </a:p>
        <a:p>
          <a:pPr rtl="0"/>
          <a:r>
            <a:rPr lang="nb-NO" sz="1100" b="0" i="0" baseline="0">
              <a:effectLst/>
              <a:latin typeface="Times New Roman" panose="02020603050405020304" pitchFamily="18" charset="0"/>
              <a:ea typeface="+mn-ea"/>
              <a:cs typeface="Times New Roman" panose="02020603050405020304" pitchFamily="18" charset="0"/>
            </a:rPr>
            <a:t>Vanligvis er 1. kvartal en periode med få fritidsbåtskader, men stormene i januar i fjor ga mange skader, mens det i år er tilbake til normaltilstand. Erstatningene hittil i år er 62 mill. kr mot nesten 106 mill. kr til samme tid i fjor.</a:t>
          </a:r>
          <a:endParaRPr lang="nb-NO">
            <a:effectLst/>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xdr:row>
      <xdr:rowOff>38100</xdr:rowOff>
    </xdr:from>
    <xdr:to>
      <xdr:col>6</xdr:col>
      <xdr:colOff>457200</xdr:colOff>
      <xdr:row>6</xdr:row>
      <xdr:rowOff>104775</xdr:rowOff>
    </xdr:to>
    <xdr:sp macro="" textlink="">
      <xdr:nvSpPr>
        <xdr:cNvPr id="4" name="TextBox 3"/>
        <xdr:cNvSpPr txBox="1"/>
      </xdr:nvSpPr>
      <xdr:spPr>
        <a:xfrm>
          <a:off x="0" y="304800"/>
          <a:ext cx="5438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70" zoomScaleNormal="70" zoomScaleSheetLayoutView="100" workbookViewId="0"/>
  </sheetViews>
  <sheetFormatPr defaultColWidth="11.42578125" defaultRowHeight="12.75" x14ac:dyDescent="0.2"/>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x14ac:dyDescent="0.2">
      <c r="B5" s="99"/>
      <c r="C5" s="99"/>
      <c r="D5" s="99"/>
      <c r="E5" s="99"/>
      <c r="F5" s="99"/>
      <c r="G5" s="99"/>
      <c r="H5" s="99"/>
    </row>
    <row r="6" spans="2:9" ht="23.25" x14ac:dyDescent="0.35">
      <c r="B6" s="101"/>
      <c r="C6" s="99"/>
      <c r="D6" s="99"/>
      <c r="E6" s="99"/>
      <c r="F6" s="99"/>
      <c r="G6" s="99"/>
      <c r="H6" s="99"/>
      <c r="I6" s="102"/>
    </row>
    <row r="7" spans="2:9" x14ac:dyDescent="0.2">
      <c r="B7" s="99"/>
      <c r="C7" s="99"/>
      <c r="D7" s="99"/>
      <c r="E7" s="99"/>
      <c r="F7" s="99"/>
      <c r="G7" s="99"/>
      <c r="H7" s="99"/>
      <c r="I7" s="99"/>
    </row>
    <row r="8" spans="2:9" x14ac:dyDescent="0.2">
      <c r="B8" s="99"/>
      <c r="C8" s="99"/>
      <c r="D8" s="99"/>
      <c r="F8" s="99"/>
      <c r="G8" s="99"/>
      <c r="H8" s="99"/>
    </row>
    <row r="9" spans="2:9" x14ac:dyDescent="0.2">
      <c r="B9" s="99"/>
      <c r="C9" s="99"/>
      <c r="D9" s="99"/>
      <c r="E9" s="99"/>
      <c r="F9" s="99"/>
      <c r="G9" s="99"/>
      <c r="H9" s="99"/>
    </row>
    <row r="10" spans="2:9" ht="23.25" x14ac:dyDescent="0.35">
      <c r="B10" s="99"/>
      <c r="C10" s="99"/>
      <c r="D10" s="99"/>
      <c r="I10" s="102"/>
    </row>
    <row r="11" spans="2:9" x14ac:dyDescent="0.2">
      <c r="B11" s="99"/>
      <c r="C11" s="99"/>
      <c r="D11" s="99"/>
    </row>
    <row r="12" spans="2:9" ht="27" customHeight="1" x14ac:dyDescent="0.35">
      <c r="B12" s="99"/>
      <c r="C12" s="99"/>
      <c r="D12" s="99"/>
      <c r="E12" s="99"/>
      <c r="F12" s="99"/>
      <c r="G12" s="99"/>
      <c r="H12" s="99"/>
      <c r="I12" s="102"/>
    </row>
    <row r="13" spans="2:9" ht="19.5" customHeight="1" x14ac:dyDescent="0.35">
      <c r="B13" s="99"/>
      <c r="C13" s="94"/>
      <c r="D13" s="94"/>
      <c r="E13" s="94"/>
      <c r="F13" s="94"/>
      <c r="G13" s="94"/>
      <c r="H13" s="94"/>
      <c r="I13" s="102"/>
    </row>
    <row r="14" spans="2:9" x14ac:dyDescent="0.2">
      <c r="B14" s="99"/>
      <c r="C14" s="99"/>
      <c r="D14" s="99"/>
      <c r="F14" s="99"/>
      <c r="G14" s="99"/>
      <c r="H14" s="99"/>
    </row>
    <row r="15" spans="2:9" x14ac:dyDescent="0.2">
      <c r="B15" s="99"/>
      <c r="C15" s="99"/>
      <c r="D15" s="99"/>
      <c r="F15" s="99"/>
      <c r="G15" s="99"/>
      <c r="H15" s="99"/>
      <c r="I15" s="99"/>
    </row>
    <row r="16" spans="2:9" ht="34.5" x14ac:dyDescent="0.45">
      <c r="B16" s="99"/>
      <c r="C16" s="99"/>
      <c r="D16" s="99"/>
      <c r="E16" s="103"/>
      <c r="F16" s="99"/>
      <c r="G16" s="99"/>
      <c r="H16" s="99"/>
      <c r="I16" s="99"/>
    </row>
    <row r="17" spans="2:9" ht="33" x14ac:dyDescent="0.45">
      <c r="B17" s="99"/>
      <c r="C17" s="99"/>
      <c r="D17" s="99"/>
      <c r="E17" s="104"/>
      <c r="F17" s="99"/>
      <c r="G17" s="99"/>
      <c r="H17" s="99"/>
      <c r="I17" s="99"/>
    </row>
    <row r="18" spans="2:9" ht="33" x14ac:dyDescent="0.45">
      <c r="D18" s="104"/>
    </row>
    <row r="19" spans="2:9" ht="18.75" x14ac:dyDescent="0.3">
      <c r="E19" s="105"/>
      <c r="I19" s="106"/>
    </row>
    <row r="21" spans="2:9" x14ac:dyDescent="0.2">
      <c r="E21" s="107"/>
    </row>
    <row r="22" spans="2:9" ht="26.25" x14ac:dyDescent="0.4">
      <c r="E22" s="108"/>
    </row>
    <row r="25" spans="2:9" ht="18.75" x14ac:dyDescent="0.3">
      <c r="E25" s="109"/>
    </row>
    <row r="26" spans="2:9" ht="18.75" x14ac:dyDescent="0.3">
      <c r="E26" s="110"/>
    </row>
    <row r="28" spans="2:9" x14ac:dyDescent="0.2">
      <c r="D28" s="94"/>
      <c r="E28" s="94"/>
      <c r="F28" s="94"/>
      <c r="G28" s="94"/>
      <c r="H28" s="94"/>
    </row>
    <row r="33" spans="1:9" ht="35.25" x14ac:dyDescent="0.2">
      <c r="A33" s="111"/>
    </row>
    <row r="36" spans="1:9" ht="33" x14ac:dyDescent="0.2">
      <c r="B36" s="112"/>
    </row>
    <row r="39" spans="1:9" ht="18" x14ac:dyDescent="0.25">
      <c r="B39" s="113"/>
    </row>
    <row r="41" spans="1:9" ht="18.75" x14ac:dyDescent="0.3">
      <c r="I41" s="114"/>
    </row>
    <row r="43" spans="1:9" ht="18.75" x14ac:dyDescent="0.3">
      <c r="B43" s="192"/>
      <c r="C43" s="192"/>
      <c r="D43" s="192"/>
    </row>
    <row r="57" spans="10:10" ht="18.75" x14ac:dyDescent="0.3">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42</v>
      </c>
      <c r="B7" s="19" t="s">
        <v>3</v>
      </c>
      <c r="C7" s="20">
        <v>122672</v>
      </c>
      <c r="D7" s="20">
        <v>124066.90919999999</v>
      </c>
      <c r="E7" s="21">
        <v>125390.66928812946</v>
      </c>
      <c r="F7" s="22" t="s">
        <v>241</v>
      </c>
      <c r="G7" s="23">
        <v>2.2162101279260611</v>
      </c>
      <c r="H7" s="24">
        <v>1.0669727300093541</v>
      </c>
    </row>
    <row r="8" spans="1:8" x14ac:dyDescent="0.2">
      <c r="A8" s="199"/>
      <c r="B8" s="25" t="s">
        <v>242</v>
      </c>
      <c r="C8" s="26">
        <v>25150</v>
      </c>
      <c r="D8" s="26">
        <v>27189</v>
      </c>
      <c r="E8" s="26">
        <v>26862</v>
      </c>
      <c r="F8" s="27"/>
      <c r="G8" s="28">
        <v>6.8071570576540665</v>
      </c>
      <c r="H8" s="29">
        <v>-1.2026922652543419</v>
      </c>
    </row>
    <row r="9" spans="1:8" x14ac:dyDescent="0.2">
      <c r="A9" s="30" t="s">
        <v>18</v>
      </c>
      <c r="B9" s="31" t="s">
        <v>3</v>
      </c>
      <c r="C9" s="20">
        <v>18373</v>
      </c>
      <c r="D9" s="20">
        <v>11420.313200000001</v>
      </c>
      <c r="E9" s="21">
        <v>10715.199028413836</v>
      </c>
      <c r="F9" s="22" t="s">
        <v>241</v>
      </c>
      <c r="G9" s="32">
        <v>-41.67964388823907</v>
      </c>
      <c r="H9" s="33">
        <v>-6.1742104549826706</v>
      </c>
    </row>
    <row r="10" spans="1:8" x14ac:dyDescent="0.2">
      <c r="A10" s="34"/>
      <c r="B10" s="25" t="s">
        <v>242</v>
      </c>
      <c r="C10" s="26">
        <v>2136</v>
      </c>
      <c r="D10" s="26">
        <v>3554</v>
      </c>
      <c r="E10" s="26">
        <v>2139</v>
      </c>
      <c r="F10" s="27"/>
      <c r="G10" s="35">
        <v>0.14044943820223921</v>
      </c>
      <c r="H10" s="29">
        <v>-39.814293753517163</v>
      </c>
    </row>
    <row r="11" spans="1:8" x14ac:dyDescent="0.2">
      <c r="A11" s="30" t="s">
        <v>19</v>
      </c>
      <c r="B11" s="31" t="s">
        <v>3</v>
      </c>
      <c r="C11" s="20">
        <v>6360</v>
      </c>
      <c r="D11" s="20">
        <v>6407.0439999999999</v>
      </c>
      <c r="E11" s="21">
        <v>6453.2745626532578</v>
      </c>
      <c r="F11" s="22" t="s">
        <v>241</v>
      </c>
      <c r="G11" s="37">
        <v>1.4665811737933723</v>
      </c>
      <c r="H11" s="33">
        <v>0.72155837626928587</v>
      </c>
    </row>
    <row r="12" spans="1:8" x14ac:dyDescent="0.2">
      <c r="A12" s="34"/>
      <c r="B12" s="25" t="s">
        <v>242</v>
      </c>
      <c r="C12" s="26">
        <v>1572</v>
      </c>
      <c r="D12" s="26">
        <v>1377</v>
      </c>
      <c r="E12" s="26">
        <v>1450</v>
      </c>
      <c r="F12" s="27"/>
      <c r="G12" s="28">
        <v>-7.760814249363861</v>
      </c>
      <c r="H12" s="29">
        <v>5.3013798111837218</v>
      </c>
    </row>
    <row r="13" spans="1:8" x14ac:dyDescent="0.2">
      <c r="A13" s="30" t="s">
        <v>20</v>
      </c>
      <c r="B13" s="31" t="s">
        <v>3</v>
      </c>
      <c r="C13" s="20">
        <v>25617</v>
      </c>
      <c r="D13" s="20">
        <v>23698.497142856999</v>
      </c>
      <c r="E13" s="21">
        <v>20528.46520707896</v>
      </c>
      <c r="F13" s="22" t="s">
        <v>241</v>
      </c>
      <c r="G13" s="23">
        <v>-19.863898164972639</v>
      </c>
      <c r="H13" s="24">
        <v>-13.376510403460429</v>
      </c>
    </row>
    <row r="14" spans="1:8" x14ac:dyDescent="0.2">
      <c r="A14" s="34"/>
      <c r="B14" s="25" t="s">
        <v>242</v>
      </c>
      <c r="C14" s="26">
        <v>4684</v>
      </c>
      <c r="D14" s="26">
        <v>4185</v>
      </c>
      <c r="E14" s="26">
        <v>3667</v>
      </c>
      <c r="F14" s="27"/>
      <c r="G14" s="38">
        <v>-21.712211784799322</v>
      </c>
      <c r="H14" s="24">
        <v>-12.377538829151732</v>
      </c>
    </row>
    <row r="15" spans="1:8" x14ac:dyDescent="0.2">
      <c r="A15" s="30" t="s">
        <v>21</v>
      </c>
      <c r="B15" s="31" t="s">
        <v>3</v>
      </c>
      <c r="C15" s="20">
        <v>1553</v>
      </c>
      <c r="D15" s="20">
        <v>1663.145</v>
      </c>
      <c r="E15" s="21">
        <v>1706.7821918328586</v>
      </c>
      <c r="F15" s="22" t="s">
        <v>241</v>
      </c>
      <c r="G15" s="37">
        <v>9.9022660549168364</v>
      </c>
      <c r="H15" s="33">
        <v>2.6237755477038149</v>
      </c>
    </row>
    <row r="16" spans="1:8" x14ac:dyDescent="0.2">
      <c r="A16" s="34"/>
      <c r="B16" s="25" t="s">
        <v>242</v>
      </c>
      <c r="C16" s="26">
        <v>375</v>
      </c>
      <c r="D16" s="26">
        <v>351</v>
      </c>
      <c r="E16" s="26">
        <v>376</v>
      </c>
      <c r="F16" s="27"/>
      <c r="G16" s="28">
        <v>0.26666666666666572</v>
      </c>
      <c r="H16" s="29">
        <v>7.1225071225071304</v>
      </c>
    </row>
    <row r="17" spans="1:8" x14ac:dyDescent="0.2">
      <c r="A17" s="30" t="s">
        <v>22</v>
      </c>
      <c r="B17" s="31" t="s">
        <v>3</v>
      </c>
      <c r="C17" s="20">
        <v>5417</v>
      </c>
      <c r="D17" s="20">
        <v>4825.1450000000004</v>
      </c>
      <c r="E17" s="21">
        <v>3865.3564231294718</v>
      </c>
      <c r="F17" s="22" t="s">
        <v>241</v>
      </c>
      <c r="G17" s="37">
        <v>-28.643964867464064</v>
      </c>
      <c r="H17" s="33">
        <v>-19.891393458031388</v>
      </c>
    </row>
    <row r="18" spans="1:8" x14ac:dyDescent="0.2">
      <c r="A18" s="34"/>
      <c r="B18" s="25" t="s">
        <v>242</v>
      </c>
      <c r="C18" s="26">
        <v>905</v>
      </c>
      <c r="D18" s="26">
        <v>1263</v>
      </c>
      <c r="E18" s="26">
        <v>851</v>
      </c>
      <c r="F18" s="27"/>
      <c r="G18" s="28">
        <v>-5.9668508287292923</v>
      </c>
      <c r="H18" s="29">
        <v>-32.620744259699137</v>
      </c>
    </row>
    <row r="19" spans="1:8" x14ac:dyDescent="0.2">
      <c r="A19" s="30" t="s">
        <v>190</v>
      </c>
      <c r="B19" s="31" t="s">
        <v>3</v>
      </c>
      <c r="C19" s="20">
        <v>47729</v>
      </c>
      <c r="D19" s="20">
        <v>52770.242857142999</v>
      </c>
      <c r="E19" s="21">
        <v>58199.694329686041</v>
      </c>
      <c r="F19" s="22" t="s">
        <v>241</v>
      </c>
      <c r="G19" s="23">
        <v>21.937803703589111</v>
      </c>
      <c r="H19" s="24">
        <v>10.288850644939004</v>
      </c>
    </row>
    <row r="20" spans="1:8" x14ac:dyDescent="0.2">
      <c r="A20" s="30"/>
      <c r="B20" s="25" t="s">
        <v>242</v>
      </c>
      <c r="C20" s="26">
        <v>11152</v>
      </c>
      <c r="D20" s="26">
        <v>11334</v>
      </c>
      <c r="E20" s="26">
        <v>12846</v>
      </c>
      <c r="F20" s="27"/>
      <c r="G20" s="38">
        <v>15.190100430416067</v>
      </c>
      <c r="H20" s="24">
        <v>13.340391741662259</v>
      </c>
    </row>
    <row r="21" spans="1:8" x14ac:dyDescent="0.2">
      <c r="A21" s="39" t="s">
        <v>12</v>
      </c>
      <c r="B21" s="31" t="s">
        <v>3</v>
      </c>
      <c r="C21" s="20">
        <v>1395</v>
      </c>
      <c r="D21" s="20">
        <v>1342.087</v>
      </c>
      <c r="E21" s="21">
        <v>1128.0263162393162</v>
      </c>
      <c r="F21" s="22" t="s">
        <v>241</v>
      </c>
      <c r="G21" s="37">
        <v>-19.137898477468369</v>
      </c>
      <c r="H21" s="33">
        <v>-15.949836617200205</v>
      </c>
    </row>
    <row r="22" spans="1:8" x14ac:dyDescent="0.2">
      <c r="A22" s="34"/>
      <c r="B22" s="25" t="s">
        <v>242</v>
      </c>
      <c r="C22" s="26">
        <v>260</v>
      </c>
      <c r="D22" s="26">
        <v>234</v>
      </c>
      <c r="E22" s="26">
        <v>201</v>
      </c>
      <c r="F22" s="27"/>
      <c r="G22" s="28">
        <v>-22.692307692307693</v>
      </c>
      <c r="H22" s="29">
        <v>-14.102564102564102</v>
      </c>
    </row>
    <row r="23" spans="1:8" x14ac:dyDescent="0.2">
      <c r="A23" s="39" t="s">
        <v>23</v>
      </c>
      <c r="B23" s="31" t="s">
        <v>3</v>
      </c>
      <c r="C23" s="20">
        <v>3858</v>
      </c>
      <c r="D23" s="20">
        <v>4004.145</v>
      </c>
      <c r="E23" s="21">
        <v>3906.876553290735</v>
      </c>
      <c r="F23" s="22" t="s">
        <v>241</v>
      </c>
      <c r="G23" s="23">
        <v>1.2668883693814195</v>
      </c>
      <c r="H23" s="24">
        <v>-2.4291939155366578</v>
      </c>
    </row>
    <row r="24" spans="1:8" x14ac:dyDescent="0.2">
      <c r="A24" s="34"/>
      <c r="B24" s="25" t="s">
        <v>242</v>
      </c>
      <c r="C24" s="26">
        <v>1111</v>
      </c>
      <c r="D24" s="26">
        <v>949</v>
      </c>
      <c r="E24" s="26">
        <v>984</v>
      </c>
      <c r="F24" s="27"/>
      <c r="G24" s="28">
        <v>-11.431143114311425</v>
      </c>
      <c r="H24" s="29">
        <v>3.6880927291886252</v>
      </c>
    </row>
    <row r="25" spans="1:8" x14ac:dyDescent="0.2">
      <c r="A25" s="30" t="s">
        <v>24</v>
      </c>
      <c r="B25" s="31" t="s">
        <v>3</v>
      </c>
      <c r="C25" s="20">
        <v>13787</v>
      </c>
      <c r="D25" s="20">
        <v>19741.29</v>
      </c>
      <c r="E25" s="21">
        <v>21057.09796115871</v>
      </c>
      <c r="F25" s="22" t="s">
        <v>241</v>
      </c>
      <c r="G25" s="23">
        <v>52.731543926588159</v>
      </c>
      <c r="H25" s="24">
        <v>6.6652582539373526</v>
      </c>
    </row>
    <row r="26" spans="1:8" ht="13.5" thickBot="1" x14ac:dyDescent="0.25">
      <c r="A26" s="41"/>
      <c r="B26" s="42" t="s">
        <v>242</v>
      </c>
      <c r="C26" s="43">
        <v>3268</v>
      </c>
      <c r="D26" s="43">
        <v>4300</v>
      </c>
      <c r="E26" s="43">
        <v>4714</v>
      </c>
      <c r="F26" s="44"/>
      <c r="G26" s="45">
        <v>44.247246022031817</v>
      </c>
      <c r="H26" s="46">
        <v>9.6279069767441854</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42</v>
      </c>
      <c r="B35" s="19" t="s">
        <v>3</v>
      </c>
      <c r="C35" s="80">
        <v>1338.3966990880001</v>
      </c>
      <c r="D35" s="80">
        <v>1323.5516696760001</v>
      </c>
      <c r="E35" s="83">
        <v>1318.7563041659487</v>
      </c>
      <c r="F35" s="22" t="s">
        <v>241</v>
      </c>
      <c r="G35" s="23">
        <v>-1.4674569158332957</v>
      </c>
      <c r="H35" s="24">
        <v>-0.36231041219761551</v>
      </c>
    </row>
    <row r="36" spans="1:8" ht="12.75" customHeight="1" x14ac:dyDescent="0.2">
      <c r="A36" s="199"/>
      <c r="B36" s="25" t="s">
        <v>242</v>
      </c>
      <c r="C36" s="82">
        <v>329.50575137200002</v>
      </c>
      <c r="D36" s="82">
        <v>312.73909495999999</v>
      </c>
      <c r="E36" s="82">
        <v>315.84239481700001</v>
      </c>
      <c r="F36" s="27"/>
      <c r="G36" s="28">
        <v>-4.1466215682452798</v>
      </c>
      <c r="H36" s="29">
        <v>0.99229674415887814</v>
      </c>
    </row>
    <row r="37" spans="1:8" x14ac:dyDescent="0.2">
      <c r="A37" s="30" t="s">
        <v>18</v>
      </c>
      <c r="B37" s="31" t="s">
        <v>3</v>
      </c>
      <c r="C37" s="80">
        <v>489.11580435000002</v>
      </c>
      <c r="D37" s="80">
        <v>447.58915100600001</v>
      </c>
      <c r="E37" s="83">
        <v>475.93859797089323</v>
      </c>
      <c r="F37" s="22" t="s">
        <v>241</v>
      </c>
      <c r="G37" s="32">
        <v>-2.6940872206365043</v>
      </c>
      <c r="H37" s="33">
        <v>6.3338101250164556</v>
      </c>
    </row>
    <row r="38" spans="1:8" x14ac:dyDescent="0.2">
      <c r="A38" s="34"/>
      <c r="B38" s="25" t="s">
        <v>242</v>
      </c>
      <c r="C38" s="82">
        <v>138.660774919</v>
      </c>
      <c r="D38" s="82">
        <v>117.239165775</v>
      </c>
      <c r="E38" s="82">
        <v>127.90706462</v>
      </c>
      <c r="F38" s="27"/>
      <c r="G38" s="35">
        <v>-7.7554090587492226</v>
      </c>
      <c r="H38" s="29">
        <v>9.0992619867948719</v>
      </c>
    </row>
    <row r="39" spans="1:8" x14ac:dyDescent="0.2">
      <c r="A39" s="30" t="s">
        <v>19</v>
      </c>
      <c r="B39" s="31" t="s">
        <v>3</v>
      </c>
      <c r="C39" s="80">
        <v>147.87446088300001</v>
      </c>
      <c r="D39" s="80">
        <v>166.65580827100001</v>
      </c>
      <c r="E39" s="83">
        <v>176.19334664851863</v>
      </c>
      <c r="F39" s="22" t="s">
        <v>241</v>
      </c>
      <c r="G39" s="37">
        <v>19.150626549316613</v>
      </c>
      <c r="H39" s="33">
        <v>5.7228958753178034</v>
      </c>
    </row>
    <row r="40" spans="1:8" x14ac:dyDescent="0.2">
      <c r="A40" s="34"/>
      <c r="B40" s="25" t="s">
        <v>242</v>
      </c>
      <c r="C40" s="82">
        <v>28.039851240000001</v>
      </c>
      <c r="D40" s="82">
        <v>27.415682538999999</v>
      </c>
      <c r="E40" s="82">
        <v>30.323400053</v>
      </c>
      <c r="F40" s="27"/>
      <c r="G40" s="28">
        <v>8.1439405418186368</v>
      </c>
      <c r="H40" s="29">
        <v>10.606037292209109</v>
      </c>
    </row>
    <row r="41" spans="1:8" x14ac:dyDescent="0.2">
      <c r="A41" s="30" t="s">
        <v>20</v>
      </c>
      <c r="B41" s="31" t="s">
        <v>3</v>
      </c>
      <c r="C41" s="80">
        <v>317.07842387800002</v>
      </c>
      <c r="D41" s="80">
        <v>290.73853262900002</v>
      </c>
      <c r="E41" s="83">
        <v>245.18242857072306</v>
      </c>
      <c r="F41" s="22" t="s">
        <v>241</v>
      </c>
      <c r="G41" s="23">
        <v>-22.674515165036851</v>
      </c>
      <c r="H41" s="24">
        <v>-15.669097469240285</v>
      </c>
    </row>
    <row r="42" spans="1:8" x14ac:dyDescent="0.2">
      <c r="A42" s="34"/>
      <c r="B42" s="25" t="s">
        <v>242</v>
      </c>
      <c r="C42" s="82">
        <v>65.846954199999999</v>
      </c>
      <c r="D42" s="82">
        <v>64.598872231000001</v>
      </c>
      <c r="E42" s="82">
        <v>53.235969976</v>
      </c>
      <c r="F42" s="27"/>
      <c r="G42" s="38">
        <v>-19.151962876970856</v>
      </c>
      <c r="H42" s="24">
        <v>-17.589939053993447</v>
      </c>
    </row>
    <row r="43" spans="1:8" x14ac:dyDescent="0.2">
      <c r="A43" s="30" t="s">
        <v>21</v>
      </c>
      <c r="B43" s="31" t="s">
        <v>3</v>
      </c>
      <c r="C43" s="80">
        <v>7.7114032430000004</v>
      </c>
      <c r="D43" s="80">
        <v>7.9317948840000003</v>
      </c>
      <c r="E43" s="83">
        <v>8.723757639162141</v>
      </c>
      <c r="F43" s="22" t="s">
        <v>241</v>
      </c>
      <c r="G43" s="37">
        <v>13.128017875100767</v>
      </c>
      <c r="H43" s="33">
        <v>9.9846600516572295</v>
      </c>
    </row>
    <row r="44" spans="1:8" x14ac:dyDescent="0.2">
      <c r="A44" s="34"/>
      <c r="B44" s="25" t="s">
        <v>242</v>
      </c>
      <c r="C44" s="82">
        <v>1.6336548639999999</v>
      </c>
      <c r="D44" s="82">
        <v>1.7298811270000001</v>
      </c>
      <c r="E44" s="82">
        <v>1.8840895929999999</v>
      </c>
      <c r="F44" s="27"/>
      <c r="G44" s="28">
        <v>15.329720770200581</v>
      </c>
      <c r="H44" s="29">
        <v>8.914396694264866</v>
      </c>
    </row>
    <row r="45" spans="1:8" x14ac:dyDescent="0.2">
      <c r="A45" s="30" t="s">
        <v>22</v>
      </c>
      <c r="B45" s="31" t="s">
        <v>3</v>
      </c>
      <c r="C45" s="80">
        <v>26.796500518999999</v>
      </c>
      <c r="D45" s="80">
        <v>24.428014526999998</v>
      </c>
      <c r="E45" s="83">
        <v>19.001320806638144</v>
      </c>
      <c r="F45" s="22" t="s">
        <v>241</v>
      </c>
      <c r="G45" s="37">
        <v>-29.090290005721826</v>
      </c>
      <c r="H45" s="33">
        <v>-22.215042136821211</v>
      </c>
    </row>
    <row r="46" spans="1:8" x14ac:dyDescent="0.2">
      <c r="A46" s="34"/>
      <c r="B46" s="25" t="s">
        <v>242</v>
      </c>
      <c r="C46" s="82">
        <v>4.3320504230000001</v>
      </c>
      <c r="D46" s="82">
        <v>6.7668584459999996</v>
      </c>
      <c r="E46" s="82">
        <v>4.2522698749999996</v>
      </c>
      <c r="F46" s="27"/>
      <c r="G46" s="28">
        <v>-1.8416347966871456</v>
      </c>
      <c r="H46" s="29">
        <v>-37.160354262862029</v>
      </c>
    </row>
    <row r="47" spans="1:8" x14ac:dyDescent="0.2">
      <c r="A47" s="30" t="s">
        <v>190</v>
      </c>
      <c r="B47" s="31" t="s">
        <v>3</v>
      </c>
      <c r="C47" s="80">
        <v>172.54039422599999</v>
      </c>
      <c r="D47" s="80">
        <v>196.867293805</v>
      </c>
      <c r="E47" s="83">
        <v>205.39160771290838</v>
      </c>
      <c r="F47" s="22" t="s">
        <v>241</v>
      </c>
      <c r="G47" s="23">
        <v>19.039723210484041</v>
      </c>
      <c r="H47" s="24">
        <v>4.3299797255057797</v>
      </c>
    </row>
    <row r="48" spans="1:8" x14ac:dyDescent="0.2">
      <c r="A48" s="30"/>
      <c r="B48" s="25" t="s">
        <v>242</v>
      </c>
      <c r="C48" s="82">
        <v>44.528521836000003</v>
      </c>
      <c r="D48" s="82">
        <v>48.494741288999997</v>
      </c>
      <c r="E48" s="82">
        <v>51.373811674999999</v>
      </c>
      <c r="F48" s="27"/>
      <c r="G48" s="38">
        <v>15.372820737709247</v>
      </c>
      <c r="H48" s="24">
        <v>5.9368713173299454</v>
      </c>
    </row>
    <row r="49" spans="1:8" x14ac:dyDescent="0.2">
      <c r="A49" s="39" t="s">
        <v>12</v>
      </c>
      <c r="B49" s="31" t="s">
        <v>3</v>
      </c>
      <c r="C49" s="80">
        <v>15.356125322</v>
      </c>
      <c r="D49" s="80">
        <v>15.776880630999999</v>
      </c>
      <c r="E49" s="83">
        <v>14.498735106114447</v>
      </c>
      <c r="F49" s="22" t="s">
        <v>241</v>
      </c>
      <c r="G49" s="37">
        <v>-5.5833760008275704</v>
      </c>
      <c r="H49" s="33">
        <v>-8.101382996928578</v>
      </c>
    </row>
    <row r="50" spans="1:8" x14ac:dyDescent="0.2">
      <c r="A50" s="34"/>
      <c r="B50" s="25" t="s">
        <v>242</v>
      </c>
      <c r="C50" s="82">
        <v>2.3648754479999998</v>
      </c>
      <c r="D50" s="82">
        <v>2.4230700070000002</v>
      </c>
      <c r="E50" s="82">
        <v>2.228786736</v>
      </c>
      <c r="F50" s="27"/>
      <c r="G50" s="28">
        <v>-5.7545826404976879</v>
      </c>
      <c r="H50" s="29">
        <v>-8.0180626411426772</v>
      </c>
    </row>
    <row r="51" spans="1:8" x14ac:dyDescent="0.2">
      <c r="A51" s="39" t="s">
        <v>23</v>
      </c>
      <c r="B51" s="31" t="s">
        <v>3</v>
      </c>
      <c r="C51" s="80">
        <v>91.380156329000002</v>
      </c>
      <c r="D51" s="80">
        <v>90.88944042</v>
      </c>
      <c r="E51" s="83">
        <v>76.733517501512893</v>
      </c>
      <c r="F51" s="22" t="s">
        <v>241</v>
      </c>
      <c r="G51" s="23">
        <v>-16.028248818872854</v>
      </c>
      <c r="H51" s="24">
        <v>-15.574881804830795</v>
      </c>
    </row>
    <row r="52" spans="1:8" x14ac:dyDescent="0.2">
      <c r="A52" s="34"/>
      <c r="B52" s="25" t="s">
        <v>242</v>
      </c>
      <c r="C52" s="82">
        <v>25.126737193</v>
      </c>
      <c r="D52" s="82">
        <v>21.770930032999999</v>
      </c>
      <c r="E52" s="82">
        <v>19.205169960999999</v>
      </c>
      <c r="F52" s="27"/>
      <c r="G52" s="38">
        <v>-23.566797338293796</v>
      </c>
      <c r="H52" s="24">
        <v>-11.785257074965855</v>
      </c>
    </row>
    <row r="53" spans="1:8" x14ac:dyDescent="0.2">
      <c r="A53" s="30" t="s">
        <v>24</v>
      </c>
      <c r="B53" s="31" t="s">
        <v>3</v>
      </c>
      <c r="C53" s="80">
        <v>70.543430337999993</v>
      </c>
      <c r="D53" s="80">
        <v>82.674753503000005</v>
      </c>
      <c r="E53" s="83">
        <v>94.377854422789554</v>
      </c>
      <c r="F53" s="22" t="s">
        <v>241</v>
      </c>
      <c r="G53" s="37">
        <v>33.786879898794155</v>
      </c>
      <c r="H53" s="33">
        <v>14.155592153492023</v>
      </c>
    </row>
    <row r="54" spans="1:8" ht="13.5" thickBot="1" x14ac:dyDescent="0.25">
      <c r="A54" s="41"/>
      <c r="B54" s="42" t="s">
        <v>242</v>
      </c>
      <c r="C54" s="86">
        <v>18.972331248</v>
      </c>
      <c r="D54" s="86">
        <v>22.299893513000001</v>
      </c>
      <c r="E54" s="86">
        <v>25.431832326999999</v>
      </c>
      <c r="F54" s="44"/>
      <c r="G54" s="45">
        <v>34.046954981776111</v>
      </c>
      <c r="H54" s="46">
        <v>14.044635738615497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14</v>
      </c>
    </row>
    <row r="62" spans="1:8"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44</v>
      </c>
      <c r="B7" s="19" t="s">
        <v>3</v>
      </c>
      <c r="C7" s="20">
        <v>111974</v>
      </c>
      <c r="D7" s="20">
        <v>108145.685466667</v>
      </c>
      <c r="E7" s="21">
        <v>105643.54766030928</v>
      </c>
      <c r="F7" s="22" t="s">
        <v>241</v>
      </c>
      <c r="G7" s="23">
        <v>-5.6535020091188244</v>
      </c>
      <c r="H7" s="24">
        <v>-2.3136732598813978</v>
      </c>
    </row>
    <row r="8" spans="1:8" x14ac:dyDescent="0.2">
      <c r="A8" s="199"/>
      <c r="B8" s="25" t="s">
        <v>242</v>
      </c>
      <c r="C8" s="26">
        <v>27679</v>
      </c>
      <c r="D8" s="26">
        <v>29310</v>
      </c>
      <c r="E8" s="26">
        <v>27740.369333333001</v>
      </c>
      <c r="F8" s="27"/>
      <c r="G8" s="28">
        <v>0.22171802931103457</v>
      </c>
      <c r="H8" s="29">
        <v>-5.3552735130228513</v>
      </c>
    </row>
    <row r="9" spans="1:8" x14ac:dyDescent="0.2">
      <c r="A9" s="30" t="s">
        <v>18</v>
      </c>
      <c r="B9" s="31" t="s">
        <v>3</v>
      </c>
      <c r="C9" s="20">
        <v>16632</v>
      </c>
      <c r="D9" s="20">
        <v>11525.9748</v>
      </c>
      <c r="E9" s="21">
        <v>11160.515959486989</v>
      </c>
      <c r="F9" s="22" t="s">
        <v>241</v>
      </c>
      <c r="G9" s="32">
        <v>-32.897330690915169</v>
      </c>
      <c r="H9" s="33">
        <v>-3.1707412765904337</v>
      </c>
    </row>
    <row r="10" spans="1:8" x14ac:dyDescent="0.2">
      <c r="A10" s="34"/>
      <c r="B10" s="25" t="s">
        <v>242</v>
      </c>
      <c r="C10" s="26">
        <v>2884</v>
      </c>
      <c r="D10" s="26">
        <v>3740</v>
      </c>
      <c r="E10" s="26">
        <v>2806.3560000000002</v>
      </c>
      <c r="F10" s="27"/>
      <c r="G10" s="35">
        <v>-2.6922330097087297</v>
      </c>
      <c r="H10" s="29">
        <v>-24.963743315508012</v>
      </c>
    </row>
    <row r="11" spans="1:8" x14ac:dyDescent="0.2">
      <c r="A11" s="30" t="s">
        <v>19</v>
      </c>
      <c r="B11" s="31" t="s">
        <v>3</v>
      </c>
      <c r="C11" s="20">
        <v>46560</v>
      </c>
      <c r="D11" s="20">
        <v>43902.915999999997</v>
      </c>
      <c r="E11" s="21">
        <v>43135.990350717213</v>
      </c>
      <c r="F11" s="22" t="s">
        <v>241</v>
      </c>
      <c r="G11" s="37">
        <v>-7.3539726144389732</v>
      </c>
      <c r="H11" s="33">
        <v>-1.7468672224022299</v>
      </c>
    </row>
    <row r="12" spans="1:8" x14ac:dyDescent="0.2">
      <c r="A12" s="34"/>
      <c r="B12" s="25" t="s">
        <v>242</v>
      </c>
      <c r="C12" s="26">
        <v>12580</v>
      </c>
      <c r="D12" s="26">
        <v>11705</v>
      </c>
      <c r="E12" s="26">
        <v>11551.52</v>
      </c>
      <c r="F12" s="27"/>
      <c r="G12" s="28">
        <v>-8.1755166931637575</v>
      </c>
      <c r="H12" s="29">
        <v>-1.3112345151644575</v>
      </c>
    </row>
    <row r="13" spans="1:8" x14ac:dyDescent="0.2">
      <c r="A13" s="30" t="s">
        <v>20</v>
      </c>
      <c r="B13" s="31" t="s">
        <v>3</v>
      </c>
      <c r="C13" s="20">
        <v>5709</v>
      </c>
      <c r="D13" s="20">
        <v>4741.8171428570004</v>
      </c>
      <c r="E13" s="21">
        <v>4353.1913065435801</v>
      </c>
      <c r="F13" s="22" t="s">
        <v>241</v>
      </c>
      <c r="G13" s="23">
        <v>-23.748619608625319</v>
      </c>
      <c r="H13" s="24">
        <v>-8.1957153682916726</v>
      </c>
    </row>
    <row r="14" spans="1:8" x14ac:dyDescent="0.2">
      <c r="A14" s="34"/>
      <c r="B14" s="25" t="s">
        <v>242</v>
      </c>
      <c r="C14" s="26">
        <v>1184</v>
      </c>
      <c r="D14" s="26">
        <v>1025</v>
      </c>
      <c r="E14" s="26">
        <v>927.91428571400002</v>
      </c>
      <c r="F14" s="27"/>
      <c r="G14" s="38">
        <v>-21.628861003885135</v>
      </c>
      <c r="H14" s="24">
        <v>-9.4717770035121873</v>
      </c>
    </row>
    <row r="15" spans="1:8" x14ac:dyDescent="0.2">
      <c r="A15" s="30" t="s">
        <v>21</v>
      </c>
      <c r="B15" s="31" t="s">
        <v>3</v>
      </c>
      <c r="C15" s="20">
        <v>2952</v>
      </c>
      <c r="D15" s="20">
        <v>2857.4883333329999</v>
      </c>
      <c r="E15" s="21">
        <v>2849.6645683565534</v>
      </c>
      <c r="F15" s="22" t="s">
        <v>241</v>
      </c>
      <c r="G15" s="37">
        <v>-3.46664741339589</v>
      </c>
      <c r="H15" s="33">
        <v>-0.2737986673534607</v>
      </c>
    </row>
    <row r="16" spans="1:8" x14ac:dyDescent="0.2">
      <c r="A16" s="34"/>
      <c r="B16" s="25" t="s">
        <v>242</v>
      </c>
      <c r="C16" s="26">
        <v>622</v>
      </c>
      <c r="D16" s="26">
        <v>609</v>
      </c>
      <c r="E16" s="26">
        <v>605.01666666699998</v>
      </c>
      <c r="F16" s="27"/>
      <c r="G16" s="28">
        <v>-2.7304394426045064</v>
      </c>
      <c r="H16" s="29">
        <v>-0.65407772298851796</v>
      </c>
    </row>
    <row r="17" spans="1:8" x14ac:dyDescent="0.2">
      <c r="A17" s="30" t="s">
        <v>22</v>
      </c>
      <c r="B17" s="31" t="s">
        <v>3</v>
      </c>
      <c r="C17" s="20">
        <v>773</v>
      </c>
      <c r="D17" s="20">
        <v>610.48833333300001</v>
      </c>
      <c r="E17" s="21">
        <v>497.56154872982069</v>
      </c>
      <c r="F17" s="22" t="s">
        <v>241</v>
      </c>
      <c r="G17" s="37">
        <v>-35.632399905585942</v>
      </c>
      <c r="H17" s="33">
        <v>-18.497779308352762</v>
      </c>
    </row>
    <row r="18" spans="1:8" x14ac:dyDescent="0.2">
      <c r="A18" s="34"/>
      <c r="B18" s="25" t="s">
        <v>242</v>
      </c>
      <c r="C18" s="26">
        <v>129</v>
      </c>
      <c r="D18" s="26">
        <v>156</v>
      </c>
      <c r="E18" s="26">
        <v>108.016666667</v>
      </c>
      <c r="F18" s="27"/>
      <c r="G18" s="28">
        <v>-16.266149870542634</v>
      </c>
      <c r="H18" s="29">
        <v>-30.758547008333338</v>
      </c>
    </row>
    <row r="19" spans="1:8" x14ac:dyDescent="0.2">
      <c r="A19" s="30" t="s">
        <v>190</v>
      </c>
      <c r="B19" s="31" t="s">
        <v>3</v>
      </c>
      <c r="C19" s="20">
        <v>25975</v>
      </c>
      <c r="D19" s="20">
        <v>27071.042857142998</v>
      </c>
      <c r="E19" s="21">
        <v>27270.169875677755</v>
      </c>
      <c r="F19" s="22" t="s">
        <v>241</v>
      </c>
      <c r="G19" s="23">
        <v>4.986217038220417</v>
      </c>
      <c r="H19" s="24">
        <v>0.73557202648444786</v>
      </c>
    </row>
    <row r="20" spans="1:8" x14ac:dyDescent="0.2">
      <c r="A20" s="30"/>
      <c r="B20" s="25" t="s">
        <v>242</v>
      </c>
      <c r="C20" s="26">
        <v>6557</v>
      </c>
      <c r="D20" s="26">
        <v>6729</v>
      </c>
      <c r="E20" s="26">
        <v>6813.2857142860003</v>
      </c>
      <c r="F20" s="27"/>
      <c r="G20" s="38">
        <v>3.908581886319979</v>
      </c>
      <c r="H20" s="24">
        <v>1.2525741460246707</v>
      </c>
    </row>
    <row r="21" spans="1:8" x14ac:dyDescent="0.2">
      <c r="A21" s="39" t="s">
        <v>12</v>
      </c>
      <c r="B21" s="31" t="s">
        <v>3</v>
      </c>
      <c r="C21" s="20">
        <v>544</v>
      </c>
      <c r="D21" s="20">
        <v>517.49300000000005</v>
      </c>
      <c r="E21" s="21">
        <v>359.54101391821439</v>
      </c>
      <c r="F21" s="22" t="s">
        <v>241</v>
      </c>
      <c r="G21" s="37">
        <v>-33.907901853269422</v>
      </c>
      <c r="H21" s="33">
        <v>-30.522535779572991</v>
      </c>
    </row>
    <row r="22" spans="1:8" x14ac:dyDescent="0.2">
      <c r="A22" s="34"/>
      <c r="B22" s="25" t="s">
        <v>242</v>
      </c>
      <c r="C22" s="26">
        <v>124</v>
      </c>
      <c r="D22" s="26">
        <v>132</v>
      </c>
      <c r="E22" s="26">
        <v>88.21</v>
      </c>
      <c r="F22" s="27"/>
      <c r="G22" s="28">
        <v>-28.862903225806463</v>
      </c>
      <c r="H22" s="29">
        <v>-33.174242424242422</v>
      </c>
    </row>
    <row r="23" spans="1:8" x14ac:dyDescent="0.2">
      <c r="A23" s="39" t="s">
        <v>23</v>
      </c>
      <c r="B23" s="31" t="s">
        <v>3</v>
      </c>
      <c r="C23" s="20">
        <v>5844</v>
      </c>
      <c r="D23" s="20">
        <v>5843.4883333329999</v>
      </c>
      <c r="E23" s="21">
        <v>5602.7875307239265</v>
      </c>
      <c r="F23" s="22" t="s">
        <v>241</v>
      </c>
      <c r="G23" s="23">
        <v>-4.1275234304598456</v>
      </c>
      <c r="H23" s="24">
        <v>-4.1191286587506966</v>
      </c>
    </row>
    <row r="24" spans="1:8" x14ac:dyDescent="0.2">
      <c r="A24" s="34"/>
      <c r="B24" s="25" t="s">
        <v>242</v>
      </c>
      <c r="C24" s="26">
        <v>1614</v>
      </c>
      <c r="D24" s="26">
        <v>1381</v>
      </c>
      <c r="E24" s="26">
        <v>1391.016666667</v>
      </c>
      <c r="F24" s="27"/>
      <c r="G24" s="28">
        <v>-13.815572077633206</v>
      </c>
      <c r="H24" s="29">
        <v>0.72531981658218569</v>
      </c>
    </row>
    <row r="25" spans="1:8" x14ac:dyDescent="0.2">
      <c r="A25" s="30" t="s">
        <v>24</v>
      </c>
      <c r="B25" s="31" t="s">
        <v>3</v>
      </c>
      <c r="C25" s="20">
        <v>10455</v>
      </c>
      <c r="D25" s="20">
        <v>14889.976666667</v>
      </c>
      <c r="E25" s="21">
        <v>14856.916645626292</v>
      </c>
      <c r="F25" s="22" t="s">
        <v>241</v>
      </c>
      <c r="G25" s="23">
        <v>42.103459068639808</v>
      </c>
      <c r="H25" s="24">
        <v>-0.22202869608733522</v>
      </c>
    </row>
    <row r="26" spans="1:8" ht="13.5" thickBot="1" x14ac:dyDescent="0.25">
      <c r="A26" s="41"/>
      <c r="B26" s="42" t="s">
        <v>242</v>
      </c>
      <c r="C26" s="43">
        <v>2720</v>
      </c>
      <c r="D26" s="43">
        <v>4672</v>
      </c>
      <c r="E26" s="43">
        <v>4362.033333333</v>
      </c>
      <c r="F26" s="44"/>
      <c r="G26" s="45">
        <v>60.368872549007364</v>
      </c>
      <c r="H26" s="46">
        <v>-6.6345605022902419</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44</v>
      </c>
      <c r="B35" s="19" t="s">
        <v>3</v>
      </c>
      <c r="C35" s="80">
        <v>4469.1021373849999</v>
      </c>
      <c r="D35" s="80">
        <v>4492.1725980459996</v>
      </c>
      <c r="E35" s="83">
        <v>4824.2050545555867</v>
      </c>
      <c r="F35" s="22" t="s">
        <v>241</v>
      </c>
      <c r="G35" s="23">
        <v>7.9457328620904661</v>
      </c>
      <c r="H35" s="24">
        <v>7.391355725156572</v>
      </c>
    </row>
    <row r="36" spans="1:8" ht="12.75" customHeight="1" x14ac:dyDescent="0.2">
      <c r="A36" s="199"/>
      <c r="B36" s="25" t="s">
        <v>242</v>
      </c>
      <c r="C36" s="82">
        <v>1237.8724464940001</v>
      </c>
      <c r="D36" s="82">
        <v>1253.0742204969999</v>
      </c>
      <c r="E36" s="82">
        <v>1342.524233499</v>
      </c>
      <c r="F36" s="27"/>
      <c r="G36" s="28">
        <v>8.4541656372918652</v>
      </c>
      <c r="H36" s="29">
        <v>7.1384449172150539</v>
      </c>
    </row>
    <row r="37" spans="1:8" x14ac:dyDescent="0.2">
      <c r="A37" s="30" t="s">
        <v>18</v>
      </c>
      <c r="B37" s="31" t="s">
        <v>3</v>
      </c>
      <c r="C37" s="80">
        <v>1880.6190948660001</v>
      </c>
      <c r="D37" s="80">
        <v>1806.1311491710001</v>
      </c>
      <c r="E37" s="83">
        <v>1878.7266597513583</v>
      </c>
      <c r="F37" s="22" t="s">
        <v>241</v>
      </c>
      <c r="G37" s="32">
        <v>-0.10062830478580054</v>
      </c>
      <c r="H37" s="33">
        <v>4.0193930885738212</v>
      </c>
    </row>
    <row r="38" spans="1:8" x14ac:dyDescent="0.2">
      <c r="A38" s="34"/>
      <c r="B38" s="25" t="s">
        <v>242</v>
      </c>
      <c r="C38" s="82">
        <v>557.87989444300001</v>
      </c>
      <c r="D38" s="82">
        <v>543.02990940999996</v>
      </c>
      <c r="E38" s="82">
        <v>562.32122605799998</v>
      </c>
      <c r="F38" s="27"/>
      <c r="G38" s="35">
        <v>0.79610892223213625</v>
      </c>
      <c r="H38" s="29">
        <v>3.5525329845937961</v>
      </c>
    </row>
    <row r="39" spans="1:8" x14ac:dyDescent="0.2">
      <c r="A39" s="30" t="s">
        <v>19</v>
      </c>
      <c r="B39" s="31" t="s">
        <v>3</v>
      </c>
      <c r="C39" s="80">
        <v>1812.5979575169999</v>
      </c>
      <c r="D39" s="80">
        <v>1752.8804751109999</v>
      </c>
      <c r="E39" s="83">
        <v>1933.6245838987845</v>
      </c>
      <c r="F39" s="22" t="s">
        <v>241</v>
      </c>
      <c r="G39" s="37">
        <v>6.6769702503457466</v>
      </c>
      <c r="H39" s="33">
        <v>10.311262596289623</v>
      </c>
    </row>
    <row r="40" spans="1:8" x14ac:dyDescent="0.2">
      <c r="A40" s="34"/>
      <c r="B40" s="25" t="s">
        <v>242</v>
      </c>
      <c r="C40" s="82">
        <v>456.975927103</v>
      </c>
      <c r="D40" s="82">
        <v>462.03785790699999</v>
      </c>
      <c r="E40" s="82">
        <v>502.06141565500002</v>
      </c>
      <c r="F40" s="27"/>
      <c r="G40" s="28">
        <v>9.8660533034682203</v>
      </c>
      <c r="H40" s="29">
        <v>8.6623979102716788</v>
      </c>
    </row>
    <row r="41" spans="1:8" x14ac:dyDescent="0.2">
      <c r="A41" s="30" t="s">
        <v>20</v>
      </c>
      <c r="B41" s="31" t="s">
        <v>3</v>
      </c>
      <c r="C41" s="80">
        <v>93.722217442000002</v>
      </c>
      <c r="D41" s="80">
        <v>88.555282128000002</v>
      </c>
      <c r="E41" s="83">
        <v>77.145765477201564</v>
      </c>
      <c r="F41" s="22" t="s">
        <v>241</v>
      </c>
      <c r="G41" s="23">
        <v>-17.686790194712131</v>
      </c>
      <c r="H41" s="24">
        <v>-12.884061093393441</v>
      </c>
    </row>
    <row r="42" spans="1:8" x14ac:dyDescent="0.2">
      <c r="A42" s="34"/>
      <c r="B42" s="25" t="s">
        <v>242</v>
      </c>
      <c r="C42" s="82">
        <v>23.689964555</v>
      </c>
      <c r="D42" s="82">
        <v>23.705675134</v>
      </c>
      <c r="E42" s="82">
        <v>20.252786732000001</v>
      </c>
      <c r="F42" s="27"/>
      <c r="G42" s="38">
        <v>-14.509003654353506</v>
      </c>
      <c r="H42" s="24">
        <v>-14.56566152401065</v>
      </c>
    </row>
    <row r="43" spans="1:8" x14ac:dyDescent="0.2">
      <c r="A43" s="30" t="s">
        <v>21</v>
      </c>
      <c r="B43" s="31" t="s">
        <v>3</v>
      </c>
      <c r="C43" s="80">
        <v>24.349907472999998</v>
      </c>
      <c r="D43" s="80">
        <v>21.615658198999999</v>
      </c>
      <c r="E43" s="83">
        <v>22.838387305703847</v>
      </c>
      <c r="F43" s="22" t="s">
        <v>241</v>
      </c>
      <c r="G43" s="37">
        <v>-6.2074986074266434</v>
      </c>
      <c r="H43" s="33">
        <v>5.6566822784069473</v>
      </c>
    </row>
    <row r="44" spans="1:8" x14ac:dyDescent="0.2">
      <c r="A44" s="34"/>
      <c r="B44" s="25" t="s">
        <v>242</v>
      </c>
      <c r="C44" s="82">
        <v>4.9168282269999999</v>
      </c>
      <c r="D44" s="82">
        <v>4.8923840700000003</v>
      </c>
      <c r="E44" s="82">
        <v>4.9688949600000001</v>
      </c>
      <c r="F44" s="27"/>
      <c r="G44" s="28">
        <v>1.0589496032032031</v>
      </c>
      <c r="H44" s="29">
        <v>1.563877424692862</v>
      </c>
    </row>
    <row r="45" spans="1:8" x14ac:dyDescent="0.2">
      <c r="A45" s="30" t="s">
        <v>22</v>
      </c>
      <c r="B45" s="31" t="s">
        <v>3</v>
      </c>
      <c r="C45" s="80">
        <v>5.2687985169999996</v>
      </c>
      <c r="D45" s="80">
        <v>3.5826513050000002</v>
      </c>
      <c r="E45" s="83">
        <v>2.7844186042104497</v>
      </c>
      <c r="F45" s="22" t="s">
        <v>241</v>
      </c>
      <c r="G45" s="37">
        <v>-47.152683952016652</v>
      </c>
      <c r="H45" s="33">
        <v>-22.28050214307838</v>
      </c>
    </row>
    <row r="46" spans="1:8" x14ac:dyDescent="0.2">
      <c r="A46" s="34"/>
      <c r="B46" s="25" t="s">
        <v>242</v>
      </c>
      <c r="C46" s="82">
        <v>1.050577732</v>
      </c>
      <c r="D46" s="82">
        <v>1.3372046639999999</v>
      </c>
      <c r="E46" s="82">
        <v>0.80524464399999995</v>
      </c>
      <c r="F46" s="27"/>
      <c r="G46" s="28">
        <v>-23.352207126354756</v>
      </c>
      <c r="H46" s="29">
        <v>-39.78149600590983</v>
      </c>
    </row>
    <row r="47" spans="1:8" x14ac:dyDescent="0.2">
      <c r="A47" s="30" t="s">
        <v>190</v>
      </c>
      <c r="B47" s="31" t="s">
        <v>3</v>
      </c>
      <c r="C47" s="80">
        <v>320.23655932700001</v>
      </c>
      <c r="D47" s="80">
        <v>325.71855430400001</v>
      </c>
      <c r="E47" s="83">
        <v>338.64890584353651</v>
      </c>
      <c r="F47" s="22" t="s">
        <v>241</v>
      </c>
      <c r="G47" s="23">
        <v>5.7496079008690941</v>
      </c>
      <c r="H47" s="24">
        <v>3.9697927455088546</v>
      </c>
    </row>
    <row r="48" spans="1:8" x14ac:dyDescent="0.2">
      <c r="A48" s="30"/>
      <c r="B48" s="25" t="s">
        <v>242</v>
      </c>
      <c r="C48" s="82">
        <v>85.273206395000003</v>
      </c>
      <c r="D48" s="82">
        <v>98.053471875</v>
      </c>
      <c r="E48" s="82">
        <v>97.695538076999995</v>
      </c>
      <c r="F48" s="27"/>
      <c r="G48" s="38">
        <v>14.567684513301444</v>
      </c>
      <c r="H48" s="24">
        <v>-0.36503939244120431</v>
      </c>
    </row>
    <row r="49" spans="1:8" x14ac:dyDescent="0.2">
      <c r="A49" s="39" t="s">
        <v>12</v>
      </c>
      <c r="B49" s="31" t="s">
        <v>3</v>
      </c>
      <c r="C49" s="80">
        <v>8.6793589230000006</v>
      </c>
      <c r="D49" s="80">
        <v>3.5029887359999998</v>
      </c>
      <c r="E49" s="83">
        <v>4.5154991612857964</v>
      </c>
      <c r="F49" s="22" t="s">
        <v>241</v>
      </c>
      <c r="G49" s="37">
        <v>-47.974277808469466</v>
      </c>
      <c r="H49" s="33">
        <v>28.904187298128875</v>
      </c>
    </row>
    <row r="50" spans="1:8" x14ac:dyDescent="0.2">
      <c r="A50" s="34"/>
      <c r="B50" s="25" t="s">
        <v>242</v>
      </c>
      <c r="C50" s="82">
        <v>1.0841684680000001</v>
      </c>
      <c r="D50" s="82">
        <v>1.524180734</v>
      </c>
      <c r="E50" s="82">
        <v>1.0749399070000001</v>
      </c>
      <c r="F50" s="27"/>
      <c r="G50" s="28">
        <v>-0.85121097618936403</v>
      </c>
      <c r="H50" s="29">
        <v>-29.474249147673575</v>
      </c>
    </row>
    <row r="51" spans="1:8" x14ac:dyDescent="0.2">
      <c r="A51" s="39" t="s">
        <v>23</v>
      </c>
      <c r="B51" s="31" t="s">
        <v>3</v>
      </c>
      <c r="C51" s="80">
        <v>141.880871996</v>
      </c>
      <c r="D51" s="80">
        <v>142.29272244500001</v>
      </c>
      <c r="E51" s="83">
        <v>129.95555931081984</v>
      </c>
      <c r="F51" s="22" t="s">
        <v>241</v>
      </c>
      <c r="G51" s="23">
        <v>-8.4051588613836259</v>
      </c>
      <c r="H51" s="24">
        <v>-8.6702699352377692</v>
      </c>
    </row>
    <row r="52" spans="1:8" x14ac:dyDescent="0.2">
      <c r="A52" s="34"/>
      <c r="B52" s="25" t="s">
        <v>242</v>
      </c>
      <c r="C52" s="82">
        <v>38.973066854000002</v>
      </c>
      <c r="D52" s="82">
        <v>35.261979457000002</v>
      </c>
      <c r="E52" s="82">
        <v>33.290388129</v>
      </c>
      <c r="F52" s="27"/>
      <c r="G52" s="28">
        <v>-14.581040661460705</v>
      </c>
      <c r="H52" s="29">
        <v>-5.5912667364696489</v>
      </c>
    </row>
    <row r="53" spans="1:8" x14ac:dyDescent="0.2">
      <c r="A53" s="30" t="s">
        <v>24</v>
      </c>
      <c r="B53" s="31" t="s">
        <v>3</v>
      </c>
      <c r="C53" s="80">
        <v>181.74737132600001</v>
      </c>
      <c r="D53" s="80">
        <v>347.89311664899998</v>
      </c>
      <c r="E53" s="83">
        <v>441.44854467204971</v>
      </c>
      <c r="F53" s="22" t="s">
        <v>241</v>
      </c>
      <c r="G53" s="23">
        <v>142.89129545660612</v>
      </c>
      <c r="H53" s="24">
        <v>26.892003188853167</v>
      </c>
    </row>
    <row r="54" spans="1:8" ht="13.5" thickBot="1" x14ac:dyDescent="0.25">
      <c r="A54" s="41"/>
      <c r="B54" s="42" t="s">
        <v>242</v>
      </c>
      <c r="C54" s="86">
        <v>68.028812716000004</v>
      </c>
      <c r="D54" s="86">
        <v>83.231557245999994</v>
      </c>
      <c r="E54" s="86">
        <v>120.053799338</v>
      </c>
      <c r="F54" s="44"/>
      <c r="G54" s="45">
        <v>76.474929584893403</v>
      </c>
      <c r="H54" s="46">
        <v>44.240722281775703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15</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151</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45</v>
      </c>
      <c r="B7" s="19" t="s">
        <v>3</v>
      </c>
      <c r="C7" s="20">
        <v>15847</v>
      </c>
      <c r="D7" s="20">
        <v>16072.498266667</v>
      </c>
      <c r="E7" s="21">
        <v>14403.045832833921</v>
      </c>
      <c r="F7" s="22" t="s">
        <v>241</v>
      </c>
      <c r="G7" s="23">
        <v>-9.1118455680323081</v>
      </c>
      <c r="H7" s="24">
        <v>-10.387012685485132</v>
      </c>
    </row>
    <row r="8" spans="1:8" ht="12.75" customHeight="1" x14ac:dyDescent="0.2">
      <c r="A8" s="199"/>
      <c r="B8" s="25" t="s">
        <v>242</v>
      </c>
      <c r="C8" s="26">
        <v>3502</v>
      </c>
      <c r="D8" s="26">
        <v>4262</v>
      </c>
      <c r="E8" s="26">
        <v>3580.6615999999999</v>
      </c>
      <c r="F8" s="27"/>
      <c r="G8" s="28">
        <v>2.2461907481439169</v>
      </c>
      <c r="H8" s="29">
        <v>-15.986353824495552</v>
      </c>
    </row>
    <row r="9" spans="1:8" x14ac:dyDescent="0.2">
      <c r="A9" s="30" t="s">
        <v>18</v>
      </c>
      <c r="B9" s="31" t="s">
        <v>3</v>
      </c>
      <c r="C9" s="20">
        <v>3370</v>
      </c>
      <c r="D9" s="20">
        <v>1877.5236</v>
      </c>
      <c r="E9" s="21">
        <v>1559.0741533969378</v>
      </c>
      <c r="F9" s="22" t="s">
        <v>241</v>
      </c>
      <c r="G9" s="32">
        <v>-53.736672006025579</v>
      </c>
      <c r="H9" s="33">
        <v>-16.961142145060776</v>
      </c>
    </row>
    <row r="10" spans="1:8" x14ac:dyDescent="0.2">
      <c r="A10" s="34"/>
      <c r="B10" s="25" t="s">
        <v>242</v>
      </c>
      <c r="C10" s="26">
        <v>550</v>
      </c>
      <c r="D10" s="26">
        <v>557</v>
      </c>
      <c r="E10" s="26">
        <v>363.45359999999999</v>
      </c>
      <c r="F10" s="27"/>
      <c r="G10" s="35">
        <v>-33.917527272727284</v>
      </c>
      <c r="H10" s="29">
        <v>-34.748007181328546</v>
      </c>
    </row>
    <row r="11" spans="1:8" x14ac:dyDescent="0.2">
      <c r="A11" s="30" t="s">
        <v>19</v>
      </c>
      <c r="B11" s="31" t="s">
        <v>3</v>
      </c>
      <c r="C11" s="20">
        <v>3303</v>
      </c>
      <c r="D11" s="20">
        <v>3615.4119999999998</v>
      </c>
      <c r="E11" s="21">
        <v>5868.0055834624927</v>
      </c>
      <c r="F11" s="22" t="s">
        <v>241</v>
      </c>
      <c r="G11" s="37">
        <v>77.656844791477226</v>
      </c>
      <c r="H11" s="33">
        <v>62.30530803854424</v>
      </c>
    </row>
    <row r="12" spans="1:8" x14ac:dyDescent="0.2">
      <c r="A12" s="34"/>
      <c r="B12" s="25" t="s">
        <v>242</v>
      </c>
      <c r="C12" s="26">
        <v>949</v>
      </c>
      <c r="D12" s="26">
        <v>915</v>
      </c>
      <c r="E12" s="26">
        <v>1546.5119999999999</v>
      </c>
      <c r="F12" s="27"/>
      <c r="G12" s="28">
        <v>62.96227608008428</v>
      </c>
      <c r="H12" s="29">
        <v>69.017704918032791</v>
      </c>
    </row>
    <row r="13" spans="1:8" x14ac:dyDescent="0.2">
      <c r="A13" s="30" t="s">
        <v>20</v>
      </c>
      <c r="B13" s="31" t="s">
        <v>3</v>
      </c>
      <c r="C13" s="20">
        <v>2131</v>
      </c>
      <c r="D13" s="20">
        <v>1697.0057142860001</v>
      </c>
      <c r="E13" s="21">
        <v>1130.7881966970324</v>
      </c>
      <c r="F13" s="22" t="s">
        <v>241</v>
      </c>
      <c r="G13" s="23">
        <v>-46.936264819472903</v>
      </c>
      <c r="H13" s="24">
        <v>-33.365681259782832</v>
      </c>
    </row>
    <row r="14" spans="1:8" x14ac:dyDescent="0.2">
      <c r="A14" s="34"/>
      <c r="B14" s="25" t="s">
        <v>242</v>
      </c>
      <c r="C14" s="26">
        <v>449</v>
      </c>
      <c r="D14" s="26">
        <v>370</v>
      </c>
      <c r="E14" s="26">
        <v>243.72</v>
      </c>
      <c r="F14" s="27"/>
      <c r="G14" s="38">
        <v>-45.719376391982181</v>
      </c>
      <c r="H14" s="24">
        <v>-34.129729729729732</v>
      </c>
    </row>
    <row r="15" spans="1:8" x14ac:dyDescent="0.2">
      <c r="A15" s="30" t="s">
        <v>21</v>
      </c>
      <c r="B15" s="31" t="s">
        <v>3</v>
      </c>
      <c r="C15" s="20">
        <v>411</v>
      </c>
      <c r="D15" s="20">
        <v>413.16833333300002</v>
      </c>
      <c r="E15" s="21">
        <v>344.48395217274509</v>
      </c>
      <c r="F15" s="22" t="s">
        <v>241</v>
      </c>
      <c r="G15" s="37">
        <v>-16.183953242641095</v>
      </c>
      <c r="H15" s="33">
        <v>-16.623825114132742</v>
      </c>
    </row>
    <row r="16" spans="1:8" x14ac:dyDescent="0.2">
      <c r="A16" s="34"/>
      <c r="B16" s="25" t="s">
        <v>242</v>
      </c>
      <c r="C16" s="26">
        <v>67</v>
      </c>
      <c r="D16" s="26">
        <v>73</v>
      </c>
      <c r="E16" s="26">
        <v>59.21</v>
      </c>
      <c r="F16" s="27"/>
      <c r="G16" s="28">
        <v>-11.626865671641795</v>
      </c>
      <c r="H16" s="29">
        <v>-18.890410958904113</v>
      </c>
    </row>
    <row r="17" spans="1:8" x14ac:dyDescent="0.2">
      <c r="A17" s="30" t="s">
        <v>22</v>
      </c>
      <c r="B17" s="31" t="s">
        <v>3</v>
      </c>
      <c r="C17" s="20">
        <v>390</v>
      </c>
      <c r="D17" s="20">
        <v>285.16833333300002</v>
      </c>
      <c r="E17" s="21">
        <v>281.36396916358905</v>
      </c>
      <c r="F17" s="22" t="s">
        <v>241</v>
      </c>
      <c r="G17" s="37">
        <v>-27.855392522156649</v>
      </c>
      <c r="H17" s="33">
        <v>-1.3340766574416563</v>
      </c>
    </row>
    <row r="18" spans="1:8" x14ac:dyDescent="0.2">
      <c r="A18" s="34"/>
      <c r="B18" s="25" t="s">
        <v>242</v>
      </c>
      <c r="C18" s="26">
        <v>63</v>
      </c>
      <c r="D18" s="26">
        <v>82</v>
      </c>
      <c r="E18" s="26">
        <v>64.209999999999994</v>
      </c>
      <c r="F18" s="27"/>
      <c r="G18" s="28">
        <v>1.920634920634896</v>
      </c>
      <c r="H18" s="29">
        <v>-21.695121951219519</v>
      </c>
    </row>
    <row r="19" spans="1:8" x14ac:dyDescent="0.2">
      <c r="A19" s="30" t="s">
        <v>190</v>
      </c>
      <c r="B19" s="31" t="s">
        <v>3</v>
      </c>
      <c r="C19" s="20">
        <v>3743</v>
      </c>
      <c r="D19" s="20">
        <v>4681.0142857139999</v>
      </c>
      <c r="E19" s="21">
        <v>3498.4650759558317</v>
      </c>
      <c r="F19" s="22" t="s">
        <v>241</v>
      </c>
      <c r="G19" s="23">
        <v>-6.5331264772687234</v>
      </c>
      <c r="H19" s="24">
        <v>-25.262670386783341</v>
      </c>
    </row>
    <row r="20" spans="1:8" x14ac:dyDescent="0.2">
      <c r="A20" s="30"/>
      <c r="B20" s="25" t="s">
        <v>242</v>
      </c>
      <c r="C20" s="26">
        <v>712</v>
      </c>
      <c r="D20" s="26">
        <v>836</v>
      </c>
      <c r="E20" s="26">
        <v>637.79999999999995</v>
      </c>
      <c r="F20" s="27"/>
      <c r="G20" s="38">
        <v>-10.421348314606746</v>
      </c>
      <c r="H20" s="24">
        <v>-23.708133971291872</v>
      </c>
    </row>
    <row r="21" spans="1:8" x14ac:dyDescent="0.2">
      <c r="A21" s="39" t="s">
        <v>12</v>
      </c>
      <c r="B21" s="31" t="s">
        <v>3</v>
      </c>
      <c r="C21" s="20">
        <v>53</v>
      </c>
      <c r="D21" s="20">
        <v>44.701000000000001</v>
      </c>
      <c r="E21" s="21">
        <v>77.765132844444437</v>
      </c>
      <c r="F21" s="22" t="s">
        <v>241</v>
      </c>
      <c r="G21" s="37">
        <v>46.726665744234793</v>
      </c>
      <c r="H21" s="33">
        <v>73.967322530691547</v>
      </c>
    </row>
    <row r="22" spans="1:8" x14ac:dyDescent="0.2">
      <c r="A22" s="34"/>
      <c r="B22" s="25" t="s">
        <v>242</v>
      </c>
      <c r="C22" s="26">
        <v>6</v>
      </c>
      <c r="D22" s="26">
        <v>10</v>
      </c>
      <c r="E22" s="26">
        <v>13.125999999999999</v>
      </c>
      <c r="F22" s="27"/>
      <c r="G22" s="28">
        <v>118.76666666666665</v>
      </c>
      <c r="H22" s="29">
        <v>31.259999999999991</v>
      </c>
    </row>
    <row r="23" spans="1:8" x14ac:dyDescent="0.2">
      <c r="A23" s="39" t="s">
        <v>23</v>
      </c>
      <c r="B23" s="31" t="s">
        <v>3</v>
      </c>
      <c r="C23" s="20">
        <v>1427</v>
      </c>
      <c r="D23" s="20">
        <v>1718.168333333</v>
      </c>
      <c r="E23" s="21">
        <v>1473.8702153197635</v>
      </c>
      <c r="F23" s="22" t="s">
        <v>241</v>
      </c>
      <c r="G23" s="23">
        <v>3.2845280532420134</v>
      </c>
      <c r="H23" s="24">
        <v>-14.218520576463717</v>
      </c>
    </row>
    <row r="24" spans="1:8" x14ac:dyDescent="0.2">
      <c r="A24" s="34"/>
      <c r="B24" s="25" t="s">
        <v>242</v>
      </c>
      <c r="C24" s="26">
        <v>386</v>
      </c>
      <c r="D24" s="26">
        <v>399</v>
      </c>
      <c r="E24" s="26">
        <v>359.21</v>
      </c>
      <c r="F24" s="27"/>
      <c r="G24" s="28">
        <v>-6.9404145077720329</v>
      </c>
      <c r="H24" s="29">
        <v>-9.9724310776942389</v>
      </c>
    </row>
    <row r="25" spans="1:8" x14ac:dyDescent="0.2">
      <c r="A25" s="30" t="s">
        <v>24</v>
      </c>
      <c r="B25" s="31" t="s">
        <v>3</v>
      </c>
      <c r="C25" s="20">
        <v>1533</v>
      </c>
      <c r="D25" s="20">
        <v>2353.3366666669999</v>
      </c>
      <c r="E25" s="21">
        <v>1061.793389355217</v>
      </c>
      <c r="F25" s="22" t="s">
        <v>241</v>
      </c>
      <c r="G25" s="23">
        <v>-30.737547987265685</v>
      </c>
      <c r="H25" s="24">
        <v>-54.881364643035916</v>
      </c>
    </row>
    <row r="26" spans="1:8" ht="13.5" thickBot="1" x14ac:dyDescent="0.25">
      <c r="A26" s="41"/>
      <c r="B26" s="42" t="s">
        <v>242</v>
      </c>
      <c r="C26" s="43">
        <v>424</v>
      </c>
      <c r="D26" s="43">
        <v>1125</v>
      </c>
      <c r="E26" s="43">
        <v>408.42</v>
      </c>
      <c r="F26" s="44"/>
      <c r="G26" s="45">
        <v>-3.6745283018867951</v>
      </c>
      <c r="H26" s="46">
        <v>-63.695999999999998</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45</v>
      </c>
      <c r="B35" s="19" t="s">
        <v>3</v>
      </c>
      <c r="C35" s="80">
        <v>812.54066571700002</v>
      </c>
      <c r="D35" s="80">
        <v>734.41756642099995</v>
      </c>
      <c r="E35" s="83">
        <v>691.10466867397645</v>
      </c>
      <c r="F35" s="22" t="s">
        <v>241</v>
      </c>
      <c r="G35" s="23">
        <v>-14.945220856837523</v>
      </c>
      <c r="H35" s="24">
        <v>-5.8975846612844549</v>
      </c>
    </row>
    <row r="36" spans="1:8" ht="12.75" customHeight="1" x14ac:dyDescent="0.2">
      <c r="A36" s="199"/>
      <c r="B36" s="25" t="s">
        <v>242</v>
      </c>
      <c r="C36" s="82">
        <v>249.80900722499999</v>
      </c>
      <c r="D36" s="82">
        <v>193.4490572</v>
      </c>
      <c r="E36" s="82">
        <v>191.16767985999999</v>
      </c>
      <c r="F36" s="27"/>
      <c r="G36" s="28">
        <v>-23.474464758663586</v>
      </c>
      <c r="H36" s="29">
        <v>-1.1793168563449541</v>
      </c>
    </row>
    <row r="37" spans="1:8" x14ac:dyDescent="0.2">
      <c r="A37" s="30" t="s">
        <v>18</v>
      </c>
      <c r="B37" s="31" t="s">
        <v>3</v>
      </c>
      <c r="C37" s="80">
        <v>447.371126667</v>
      </c>
      <c r="D37" s="80">
        <v>300.22438638900002</v>
      </c>
      <c r="E37" s="83">
        <v>206.71637672648103</v>
      </c>
      <c r="F37" s="22" t="s">
        <v>241</v>
      </c>
      <c r="G37" s="32">
        <v>-53.793089360380193</v>
      </c>
      <c r="H37" s="33">
        <v>-31.146040728803712</v>
      </c>
    </row>
    <row r="38" spans="1:8" x14ac:dyDescent="0.2">
      <c r="A38" s="34"/>
      <c r="B38" s="25" t="s">
        <v>242</v>
      </c>
      <c r="C38" s="82">
        <v>135.148309095</v>
      </c>
      <c r="D38" s="82">
        <v>85.364024802000003</v>
      </c>
      <c r="E38" s="82">
        <v>59.951370027999999</v>
      </c>
      <c r="F38" s="27"/>
      <c r="G38" s="35">
        <v>-55.640310685753164</v>
      </c>
      <c r="H38" s="29">
        <v>-29.769747657686125</v>
      </c>
    </row>
    <row r="39" spans="1:8" x14ac:dyDescent="0.2">
      <c r="A39" s="30" t="s">
        <v>19</v>
      </c>
      <c r="B39" s="31" t="s">
        <v>3</v>
      </c>
      <c r="C39" s="80">
        <v>151.449725927</v>
      </c>
      <c r="D39" s="80">
        <v>154.376926005</v>
      </c>
      <c r="E39" s="83">
        <v>255.16853170909235</v>
      </c>
      <c r="F39" s="22" t="s">
        <v>241</v>
      </c>
      <c r="G39" s="37">
        <v>68.483983808650578</v>
      </c>
      <c r="H39" s="33">
        <v>65.28929439936374</v>
      </c>
    </row>
    <row r="40" spans="1:8" x14ac:dyDescent="0.2">
      <c r="A40" s="34"/>
      <c r="B40" s="25" t="s">
        <v>242</v>
      </c>
      <c r="C40" s="82">
        <v>55.963615445999999</v>
      </c>
      <c r="D40" s="82">
        <v>47.172210557</v>
      </c>
      <c r="E40" s="82">
        <v>82.744243917999995</v>
      </c>
      <c r="F40" s="27"/>
      <c r="G40" s="28">
        <v>47.853642511429513</v>
      </c>
      <c r="H40" s="29">
        <v>75.408875142743085</v>
      </c>
    </row>
    <row r="41" spans="1:8" x14ac:dyDescent="0.2">
      <c r="A41" s="30" t="s">
        <v>20</v>
      </c>
      <c r="B41" s="31" t="s">
        <v>3</v>
      </c>
      <c r="C41" s="80">
        <v>54.706122268999998</v>
      </c>
      <c r="D41" s="80">
        <v>44.724691919000001</v>
      </c>
      <c r="E41" s="83">
        <v>32.786248231614429</v>
      </c>
      <c r="F41" s="22" t="s">
        <v>241</v>
      </c>
      <c r="G41" s="23">
        <v>-40.068411227543308</v>
      </c>
      <c r="H41" s="24">
        <v>-26.693182613771938</v>
      </c>
    </row>
    <row r="42" spans="1:8" x14ac:dyDescent="0.2">
      <c r="A42" s="34"/>
      <c r="B42" s="25" t="s">
        <v>242</v>
      </c>
      <c r="C42" s="82">
        <v>16.603769198999998</v>
      </c>
      <c r="D42" s="82">
        <v>12.029352483</v>
      </c>
      <c r="E42" s="82">
        <v>9.1660829750000001</v>
      </c>
      <c r="F42" s="27"/>
      <c r="G42" s="38">
        <v>-44.795167499967128</v>
      </c>
      <c r="H42" s="24">
        <v>-23.802357708333858</v>
      </c>
    </row>
    <row r="43" spans="1:8" x14ac:dyDescent="0.2">
      <c r="A43" s="30" t="s">
        <v>21</v>
      </c>
      <c r="B43" s="31" t="s">
        <v>3</v>
      </c>
      <c r="C43" s="80">
        <v>7.6826485289999997</v>
      </c>
      <c r="D43" s="80">
        <v>9.7928673289999999</v>
      </c>
      <c r="E43" s="83">
        <v>8.2438279748887631</v>
      </c>
      <c r="F43" s="22" t="s">
        <v>241</v>
      </c>
      <c r="G43" s="37">
        <v>7.3045049994211979</v>
      </c>
      <c r="H43" s="33">
        <v>-15.818036761552008</v>
      </c>
    </row>
    <row r="44" spans="1:8" x14ac:dyDescent="0.2">
      <c r="A44" s="34"/>
      <c r="B44" s="25" t="s">
        <v>242</v>
      </c>
      <c r="C44" s="82">
        <v>1.2880165459999999</v>
      </c>
      <c r="D44" s="82">
        <v>1.6363660799999999</v>
      </c>
      <c r="E44" s="82">
        <v>1.3790466189999999</v>
      </c>
      <c r="F44" s="27"/>
      <c r="G44" s="28">
        <v>7.0674614610113764</v>
      </c>
      <c r="H44" s="29">
        <v>-15.725054689473879</v>
      </c>
    </row>
    <row r="45" spans="1:8" x14ac:dyDescent="0.2">
      <c r="A45" s="30" t="s">
        <v>22</v>
      </c>
      <c r="B45" s="31" t="s">
        <v>3</v>
      </c>
      <c r="C45" s="80">
        <v>2.58368134</v>
      </c>
      <c r="D45" s="80">
        <v>1.438553446</v>
      </c>
      <c r="E45" s="83">
        <v>1.616784191279933</v>
      </c>
      <c r="F45" s="22" t="s">
        <v>241</v>
      </c>
      <c r="G45" s="37">
        <v>-37.423235356108854</v>
      </c>
      <c r="H45" s="33">
        <v>12.389581059745552</v>
      </c>
    </row>
    <row r="46" spans="1:8" x14ac:dyDescent="0.2">
      <c r="A46" s="34"/>
      <c r="B46" s="25" t="s">
        <v>242</v>
      </c>
      <c r="C46" s="82">
        <v>0.61795104300000003</v>
      </c>
      <c r="D46" s="82">
        <v>0.46193433099999998</v>
      </c>
      <c r="E46" s="82">
        <v>0.465957344</v>
      </c>
      <c r="F46" s="27"/>
      <c r="G46" s="28">
        <v>-24.596398164830021</v>
      </c>
      <c r="H46" s="29">
        <v>0.87090582578935027</v>
      </c>
    </row>
    <row r="47" spans="1:8" x14ac:dyDescent="0.2">
      <c r="A47" s="30" t="s">
        <v>190</v>
      </c>
      <c r="B47" s="31" t="s">
        <v>3</v>
      </c>
      <c r="C47" s="80">
        <v>86.685713366000002</v>
      </c>
      <c r="D47" s="80">
        <v>146.905877734</v>
      </c>
      <c r="E47" s="83">
        <v>123.32531380241842</v>
      </c>
      <c r="F47" s="22" t="s">
        <v>241</v>
      </c>
      <c r="G47" s="23">
        <v>42.267173001992347</v>
      </c>
      <c r="H47" s="24">
        <v>-16.051477514247935</v>
      </c>
    </row>
    <row r="48" spans="1:8" x14ac:dyDescent="0.2">
      <c r="A48" s="30"/>
      <c r="B48" s="25" t="s">
        <v>242</v>
      </c>
      <c r="C48" s="82">
        <v>18.728219764999999</v>
      </c>
      <c r="D48" s="82">
        <v>23.610047990000002</v>
      </c>
      <c r="E48" s="82">
        <v>21.670277984999998</v>
      </c>
      <c r="F48" s="27"/>
      <c r="G48" s="38">
        <v>15.709225206221845</v>
      </c>
      <c r="H48" s="24">
        <v>-8.215866421879312</v>
      </c>
    </row>
    <row r="49" spans="1:8" x14ac:dyDescent="0.2">
      <c r="A49" s="39" t="s">
        <v>12</v>
      </c>
      <c r="B49" s="31" t="s">
        <v>3</v>
      </c>
      <c r="C49" s="80">
        <v>0.81083148599999999</v>
      </c>
      <c r="D49" s="80">
        <v>0.53863706099999997</v>
      </c>
      <c r="E49" s="83">
        <v>0.51844420869078345</v>
      </c>
      <c r="F49" s="22" t="s">
        <v>241</v>
      </c>
      <c r="G49" s="37">
        <v>-36.060178021899922</v>
      </c>
      <c r="H49" s="33">
        <v>-3.7488791194070075</v>
      </c>
    </row>
    <row r="50" spans="1:8" x14ac:dyDescent="0.2">
      <c r="A50" s="34"/>
      <c r="B50" s="25" t="s">
        <v>242</v>
      </c>
      <c r="C50" s="82">
        <v>0.20307644999999999</v>
      </c>
      <c r="D50" s="82">
        <v>0.193341027</v>
      </c>
      <c r="E50" s="82">
        <v>0.162613012</v>
      </c>
      <c r="F50" s="27"/>
      <c r="G50" s="28">
        <v>-19.925224219745814</v>
      </c>
      <c r="H50" s="29">
        <v>-15.89316839617284</v>
      </c>
    </row>
    <row r="51" spans="1:8" x14ac:dyDescent="0.2">
      <c r="A51" s="39" t="s">
        <v>23</v>
      </c>
      <c r="B51" s="31" t="s">
        <v>3</v>
      </c>
      <c r="C51" s="80">
        <v>36.339093022</v>
      </c>
      <c r="D51" s="80">
        <v>44.321216325999998</v>
      </c>
      <c r="E51" s="83">
        <v>36.383633071767356</v>
      </c>
      <c r="F51" s="22" t="s">
        <v>241</v>
      </c>
      <c r="G51" s="23">
        <v>0.12256786304598677</v>
      </c>
      <c r="H51" s="24">
        <v>-17.90921800486835</v>
      </c>
    </row>
    <row r="52" spans="1:8" x14ac:dyDescent="0.2">
      <c r="A52" s="34"/>
      <c r="B52" s="25" t="s">
        <v>242</v>
      </c>
      <c r="C52" s="82">
        <v>12.393735122000001</v>
      </c>
      <c r="D52" s="82">
        <v>10.0866074</v>
      </c>
      <c r="E52" s="82">
        <v>9.3130697070000004</v>
      </c>
      <c r="F52" s="27"/>
      <c r="G52" s="28">
        <v>-24.856634296883911</v>
      </c>
      <c r="H52" s="29">
        <v>-7.6689580780154074</v>
      </c>
    </row>
    <row r="53" spans="1:8" x14ac:dyDescent="0.2">
      <c r="A53" s="30" t="s">
        <v>24</v>
      </c>
      <c r="B53" s="31" t="s">
        <v>3</v>
      </c>
      <c r="C53" s="80">
        <v>24.910723111999999</v>
      </c>
      <c r="D53" s="80">
        <v>32.094410214</v>
      </c>
      <c r="E53" s="83">
        <v>16.395050576987309</v>
      </c>
      <c r="F53" s="22" t="s">
        <v>241</v>
      </c>
      <c r="G53" s="23">
        <v>-34.184766522937736</v>
      </c>
      <c r="H53" s="24">
        <v>-48.91618051969818</v>
      </c>
    </row>
    <row r="54" spans="1:8" ht="13.5" thickBot="1" x14ac:dyDescent="0.25">
      <c r="A54" s="41"/>
      <c r="B54" s="42" t="s">
        <v>242</v>
      </c>
      <c r="C54" s="86">
        <v>8.8623145589999996</v>
      </c>
      <c r="D54" s="86">
        <v>12.895172531</v>
      </c>
      <c r="E54" s="86">
        <v>6.3150182729999997</v>
      </c>
      <c r="F54" s="44"/>
      <c r="G54" s="45">
        <v>-28.743013679345523</v>
      </c>
      <c r="H54" s="46">
        <v>-51.028043573525729</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16</v>
      </c>
    </row>
    <row r="62" spans="1:8"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164</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166</v>
      </c>
      <c r="B7" s="19" t="s">
        <v>3</v>
      </c>
      <c r="C7" s="20">
        <v>46146</v>
      </c>
      <c r="D7" s="20">
        <v>42956.936227273</v>
      </c>
      <c r="E7" s="79">
        <v>39109.639598130678</v>
      </c>
      <c r="F7" s="22" t="s">
        <v>241</v>
      </c>
      <c r="G7" s="23">
        <v>-15.248039704133234</v>
      </c>
      <c r="H7" s="24">
        <v>-8.9561709168162338</v>
      </c>
    </row>
    <row r="8" spans="1:8" x14ac:dyDescent="0.2">
      <c r="A8" s="199"/>
      <c r="B8" s="25" t="s">
        <v>242</v>
      </c>
      <c r="C8" s="26">
        <v>11918</v>
      </c>
      <c r="D8" s="26">
        <v>12417</v>
      </c>
      <c r="E8" s="26">
        <v>10872.838718182</v>
      </c>
      <c r="F8" s="27"/>
      <c r="G8" s="28">
        <v>-8.7696029687699308</v>
      </c>
      <c r="H8" s="29">
        <v>-12.435864394120969</v>
      </c>
    </row>
    <row r="9" spans="1:8" x14ac:dyDescent="0.2">
      <c r="A9" s="30" t="s">
        <v>18</v>
      </c>
      <c r="B9" s="31" t="s">
        <v>3</v>
      </c>
      <c r="C9" s="20">
        <v>7893</v>
      </c>
      <c r="D9" s="20">
        <v>6046.3249999999998</v>
      </c>
      <c r="E9" s="36">
        <v>5213.470451076445</v>
      </c>
      <c r="F9" s="22" t="s">
        <v>241</v>
      </c>
      <c r="G9" s="32">
        <v>-33.948176218466429</v>
      </c>
      <c r="H9" s="33">
        <v>-13.774558081538032</v>
      </c>
    </row>
    <row r="10" spans="1:8" x14ac:dyDescent="0.2">
      <c r="A10" s="34"/>
      <c r="B10" s="25" t="s">
        <v>242</v>
      </c>
      <c r="C10" s="26">
        <v>1417</v>
      </c>
      <c r="D10" s="26">
        <v>1935</v>
      </c>
      <c r="E10" s="26">
        <v>1323.2550000000001</v>
      </c>
      <c r="F10" s="27"/>
      <c r="G10" s="35">
        <v>-6.6157374735356314</v>
      </c>
      <c r="H10" s="29">
        <v>-31.614728682170536</v>
      </c>
    </row>
    <row r="11" spans="1:8" x14ac:dyDescent="0.2">
      <c r="A11" s="30" t="s">
        <v>19</v>
      </c>
      <c r="B11" s="31" t="s">
        <v>3</v>
      </c>
      <c r="C11" s="20">
        <v>19070</v>
      </c>
      <c r="D11" s="20">
        <v>18245.972727273002</v>
      </c>
      <c r="E11" s="36">
        <v>21256.59441538504</v>
      </c>
      <c r="F11" s="22" t="s">
        <v>241</v>
      </c>
      <c r="G11" s="37">
        <v>11.466147956922072</v>
      </c>
      <c r="H11" s="33">
        <v>16.500198334791634</v>
      </c>
    </row>
    <row r="12" spans="1:8" x14ac:dyDescent="0.2">
      <c r="A12" s="34"/>
      <c r="B12" s="25" t="s">
        <v>242</v>
      </c>
      <c r="C12" s="26">
        <v>3918</v>
      </c>
      <c r="D12" s="26">
        <v>5070</v>
      </c>
      <c r="E12" s="26">
        <v>5285.561818182</v>
      </c>
      <c r="F12" s="27"/>
      <c r="G12" s="28">
        <v>34.904589540122515</v>
      </c>
      <c r="H12" s="29">
        <v>4.2517123901775165</v>
      </c>
    </row>
    <row r="13" spans="1:8" x14ac:dyDescent="0.2">
      <c r="A13" s="30" t="s">
        <v>20</v>
      </c>
      <c r="B13" s="31" t="s">
        <v>3</v>
      </c>
      <c r="C13" s="20">
        <v>3868</v>
      </c>
      <c r="D13" s="20">
        <v>3402.9949999999999</v>
      </c>
      <c r="E13" s="36">
        <v>3226.2209661053412</v>
      </c>
      <c r="F13" s="22" t="s">
        <v>241</v>
      </c>
      <c r="G13" s="23">
        <v>-16.592012251671633</v>
      </c>
      <c r="H13" s="24">
        <v>-5.1946604063379169</v>
      </c>
    </row>
    <row r="14" spans="1:8" x14ac:dyDescent="0.2">
      <c r="A14" s="34"/>
      <c r="B14" s="25" t="s">
        <v>242</v>
      </c>
      <c r="C14" s="26">
        <v>733</v>
      </c>
      <c r="D14" s="26">
        <v>873</v>
      </c>
      <c r="E14" s="26">
        <v>740.35299999999995</v>
      </c>
      <c r="F14" s="27"/>
      <c r="G14" s="38">
        <v>1.0031377899044855</v>
      </c>
      <c r="H14" s="24">
        <v>-15.194387170675839</v>
      </c>
    </row>
    <row r="15" spans="1:8" x14ac:dyDescent="0.2">
      <c r="A15" s="30" t="s">
        <v>21</v>
      </c>
      <c r="B15" s="31" t="s">
        <v>3</v>
      </c>
      <c r="C15" s="20">
        <v>1235</v>
      </c>
      <c r="D15" s="20">
        <v>1193.9949999999999</v>
      </c>
      <c r="E15" s="36">
        <v>1426.3531661500972</v>
      </c>
      <c r="F15" s="22" t="s">
        <v>241</v>
      </c>
      <c r="G15" s="37">
        <v>15.494183493934983</v>
      </c>
      <c r="H15" s="33">
        <v>19.460564420294673</v>
      </c>
    </row>
    <row r="16" spans="1:8" x14ac:dyDescent="0.2">
      <c r="A16" s="34"/>
      <c r="B16" s="25" t="s">
        <v>242</v>
      </c>
      <c r="C16" s="26">
        <v>195</v>
      </c>
      <c r="D16" s="26">
        <v>342</v>
      </c>
      <c r="E16" s="26">
        <v>321.35300000000001</v>
      </c>
      <c r="F16" s="27"/>
      <c r="G16" s="28">
        <v>64.79641025641024</v>
      </c>
      <c r="H16" s="29">
        <v>-6.037134502923962</v>
      </c>
    </row>
    <row r="17" spans="1:8" x14ac:dyDescent="0.2">
      <c r="A17" s="30" t="s">
        <v>190</v>
      </c>
      <c r="B17" s="31" t="s">
        <v>3</v>
      </c>
      <c r="C17" s="20">
        <v>7513</v>
      </c>
      <c r="D17" s="20">
        <v>8019.3249999999998</v>
      </c>
      <c r="E17" s="36">
        <v>7960.7861454685972</v>
      </c>
      <c r="F17" s="22" t="s">
        <v>241</v>
      </c>
      <c r="G17" s="37">
        <v>5.9601510111619405</v>
      </c>
      <c r="H17" s="33">
        <v>-0.72997234220339635</v>
      </c>
    </row>
    <row r="18" spans="1:8" x14ac:dyDescent="0.2">
      <c r="A18" s="34"/>
      <c r="B18" s="25" t="s">
        <v>242</v>
      </c>
      <c r="C18" s="26">
        <v>1621</v>
      </c>
      <c r="D18" s="26">
        <v>2201</v>
      </c>
      <c r="E18" s="26">
        <v>2003.2550000000001</v>
      </c>
      <c r="F18" s="27"/>
      <c r="G18" s="28">
        <v>23.581431215299204</v>
      </c>
      <c r="H18" s="29">
        <v>-8.9843253066787696</v>
      </c>
    </row>
    <row r="19" spans="1:8" x14ac:dyDescent="0.2">
      <c r="A19" s="39" t="s">
        <v>12</v>
      </c>
      <c r="B19" s="31" t="s">
        <v>3</v>
      </c>
      <c r="C19" s="20">
        <v>740</v>
      </c>
      <c r="D19" s="20">
        <v>615.995</v>
      </c>
      <c r="E19" s="36">
        <v>458.43834712792494</v>
      </c>
      <c r="F19" s="22" t="s">
        <v>241</v>
      </c>
      <c r="G19" s="37">
        <v>-38.048872009739874</v>
      </c>
      <c r="H19" s="33">
        <v>-25.577586323277799</v>
      </c>
    </row>
    <row r="20" spans="1:8" x14ac:dyDescent="0.2">
      <c r="A20" s="34"/>
      <c r="B20" s="25" t="s">
        <v>242</v>
      </c>
      <c r="C20" s="26">
        <v>239</v>
      </c>
      <c r="D20" s="26">
        <v>180</v>
      </c>
      <c r="E20" s="26">
        <v>138.35300000000001</v>
      </c>
      <c r="F20" s="27"/>
      <c r="G20" s="28">
        <v>-42.111715481171544</v>
      </c>
      <c r="H20" s="29">
        <v>-23.137222222222221</v>
      </c>
    </row>
    <row r="21" spans="1:8" x14ac:dyDescent="0.2">
      <c r="A21" s="39" t="s">
        <v>23</v>
      </c>
      <c r="B21" s="31" t="s">
        <v>3</v>
      </c>
      <c r="C21" s="20">
        <v>1003</v>
      </c>
      <c r="D21" s="20">
        <v>924.33</v>
      </c>
      <c r="E21" s="36">
        <v>689.15621050451637</v>
      </c>
      <c r="F21" s="22" t="s">
        <v>241</v>
      </c>
      <c r="G21" s="23">
        <v>-31.290507427266562</v>
      </c>
      <c r="H21" s="24">
        <v>-25.442622169082867</v>
      </c>
    </row>
    <row r="22" spans="1:8" x14ac:dyDescent="0.2">
      <c r="A22" s="34"/>
      <c r="B22" s="25" t="s">
        <v>242</v>
      </c>
      <c r="C22" s="26">
        <v>289</v>
      </c>
      <c r="D22" s="26">
        <v>267</v>
      </c>
      <c r="E22" s="26">
        <v>198.90199999999999</v>
      </c>
      <c r="F22" s="27"/>
      <c r="G22" s="38">
        <v>-31.175778546712806</v>
      </c>
      <c r="H22" s="24">
        <v>-25.504868913857678</v>
      </c>
    </row>
    <row r="23" spans="1:8" x14ac:dyDescent="0.2">
      <c r="A23" s="30" t="s">
        <v>24</v>
      </c>
      <c r="B23" s="31" t="s">
        <v>3</v>
      </c>
      <c r="C23" s="20">
        <v>5892</v>
      </c>
      <c r="D23" s="20">
        <v>5593.9984999999997</v>
      </c>
      <c r="E23" s="36">
        <v>2879.486889287115</v>
      </c>
      <c r="F23" s="22" t="s">
        <v>241</v>
      </c>
      <c r="G23" s="37">
        <v>-51.128871532805242</v>
      </c>
      <c r="H23" s="33">
        <v>-48.525426145768272</v>
      </c>
    </row>
    <row r="24" spans="1:8" ht="13.5" thickBot="1" x14ac:dyDescent="0.25">
      <c r="A24" s="41"/>
      <c r="B24" s="42" t="s">
        <v>242</v>
      </c>
      <c r="C24" s="43">
        <v>3671</v>
      </c>
      <c r="D24" s="43">
        <v>1780</v>
      </c>
      <c r="E24" s="43">
        <v>1094.8059000000001</v>
      </c>
      <c r="F24" s="44"/>
      <c r="G24" s="45">
        <v>-70.176902751293923</v>
      </c>
      <c r="H24" s="46">
        <v>-38.494050561797756</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166</v>
      </c>
      <c r="B35" s="19" t="s">
        <v>3</v>
      </c>
      <c r="C35" s="80">
        <v>5057.4810805440002</v>
      </c>
      <c r="D35" s="80">
        <v>5832.965228219</v>
      </c>
      <c r="E35" s="81">
        <v>5901.5153509016463</v>
      </c>
      <c r="F35" s="22" t="s">
        <v>241</v>
      </c>
      <c r="G35" s="23">
        <v>16.688827044843023</v>
      </c>
      <c r="H35" s="24">
        <v>1.1752191209886149</v>
      </c>
    </row>
    <row r="36" spans="1:8" ht="12.75" customHeight="1" x14ac:dyDescent="0.2">
      <c r="A36" s="199"/>
      <c r="B36" s="25" t="s">
        <v>242</v>
      </c>
      <c r="C36" s="82">
        <v>1461.347987243</v>
      </c>
      <c r="D36" s="82">
        <v>1355.8104302940001</v>
      </c>
      <c r="E36" s="82">
        <v>1467.4023715779999</v>
      </c>
      <c r="F36" s="27"/>
      <c r="G36" s="28">
        <v>0.41430134285963049</v>
      </c>
      <c r="H36" s="29">
        <v>8.2306448446337583</v>
      </c>
    </row>
    <row r="37" spans="1:8" x14ac:dyDescent="0.2">
      <c r="A37" s="30" t="s">
        <v>18</v>
      </c>
      <c r="B37" s="31" t="s">
        <v>3</v>
      </c>
      <c r="C37" s="80">
        <v>2179.6074804599998</v>
      </c>
      <c r="D37" s="80">
        <v>2688.5944829650002</v>
      </c>
      <c r="E37" s="83">
        <v>2320.9920519589514</v>
      </c>
      <c r="F37" s="22" t="s">
        <v>241</v>
      </c>
      <c r="G37" s="32">
        <v>6.4866987641789819</v>
      </c>
      <c r="H37" s="33">
        <v>-13.672661806575391</v>
      </c>
    </row>
    <row r="38" spans="1:8" x14ac:dyDescent="0.2">
      <c r="A38" s="34"/>
      <c r="B38" s="25" t="s">
        <v>242</v>
      </c>
      <c r="C38" s="82">
        <v>644.64475515000004</v>
      </c>
      <c r="D38" s="82">
        <v>528.75572469799999</v>
      </c>
      <c r="E38" s="82">
        <v>513.84953179299998</v>
      </c>
      <c r="F38" s="27"/>
      <c r="G38" s="35">
        <v>-20.289503996129739</v>
      </c>
      <c r="H38" s="29">
        <v>-2.8191076160005224</v>
      </c>
    </row>
    <row r="39" spans="1:8" x14ac:dyDescent="0.2">
      <c r="A39" s="30" t="s">
        <v>19</v>
      </c>
      <c r="B39" s="31" t="s">
        <v>3</v>
      </c>
      <c r="C39" s="80">
        <v>1448.913621082</v>
      </c>
      <c r="D39" s="80">
        <v>1471.397036653</v>
      </c>
      <c r="E39" s="83">
        <v>1507.0727004710293</v>
      </c>
      <c r="F39" s="22" t="s">
        <v>241</v>
      </c>
      <c r="G39" s="37">
        <v>4.0139783726788494</v>
      </c>
      <c r="H39" s="33">
        <v>2.4246116397774813</v>
      </c>
    </row>
    <row r="40" spans="1:8" x14ac:dyDescent="0.2">
      <c r="A40" s="34"/>
      <c r="B40" s="25" t="s">
        <v>242</v>
      </c>
      <c r="C40" s="82">
        <v>343.26892116200003</v>
      </c>
      <c r="D40" s="82">
        <v>418.914918554</v>
      </c>
      <c r="E40" s="82">
        <v>402.03865079600001</v>
      </c>
      <c r="F40" s="27"/>
      <c r="G40" s="28">
        <v>17.120608948534738</v>
      </c>
      <c r="H40" s="29">
        <v>-4.0285669023803337</v>
      </c>
    </row>
    <row r="41" spans="1:8" x14ac:dyDescent="0.2">
      <c r="A41" s="30" t="s">
        <v>20</v>
      </c>
      <c r="B41" s="31" t="s">
        <v>3</v>
      </c>
      <c r="C41" s="80">
        <v>199.47013567600001</v>
      </c>
      <c r="D41" s="80">
        <v>165.40193741499999</v>
      </c>
      <c r="E41" s="83">
        <v>138.33832408329576</v>
      </c>
      <c r="F41" s="22" t="s">
        <v>241</v>
      </c>
      <c r="G41" s="23">
        <v>-30.647099820496877</v>
      </c>
      <c r="H41" s="24">
        <v>-16.362331514775761</v>
      </c>
    </row>
    <row r="42" spans="1:8" x14ac:dyDescent="0.2">
      <c r="A42" s="34"/>
      <c r="B42" s="25" t="s">
        <v>242</v>
      </c>
      <c r="C42" s="82">
        <v>53.478795191000003</v>
      </c>
      <c r="D42" s="82">
        <v>50.043667618999997</v>
      </c>
      <c r="E42" s="82">
        <v>40.136081883000003</v>
      </c>
      <c r="F42" s="27"/>
      <c r="G42" s="38">
        <v>-24.949539832276287</v>
      </c>
      <c r="H42" s="24">
        <v>-19.797880945557239</v>
      </c>
    </row>
    <row r="43" spans="1:8" x14ac:dyDescent="0.2">
      <c r="A43" s="30" t="s">
        <v>21</v>
      </c>
      <c r="B43" s="31" t="s">
        <v>3</v>
      </c>
      <c r="C43" s="80">
        <v>16.128485692000002</v>
      </c>
      <c r="D43" s="80">
        <v>15.654153259999999</v>
      </c>
      <c r="E43" s="83">
        <v>16.174224897400283</v>
      </c>
      <c r="F43" s="22" t="s">
        <v>241</v>
      </c>
      <c r="G43" s="37">
        <v>0.28359268361424483</v>
      </c>
      <c r="H43" s="33">
        <v>3.3222597783630192</v>
      </c>
    </row>
    <row r="44" spans="1:8" x14ac:dyDescent="0.2">
      <c r="A44" s="34"/>
      <c r="B44" s="25" t="s">
        <v>242</v>
      </c>
      <c r="C44" s="82">
        <v>3.3643091809999999</v>
      </c>
      <c r="D44" s="82">
        <v>4.5724136959999999</v>
      </c>
      <c r="E44" s="82">
        <v>4.1681803779999997</v>
      </c>
      <c r="F44" s="27"/>
      <c r="G44" s="28">
        <v>23.894093965556976</v>
      </c>
      <c r="H44" s="29">
        <v>-8.8406986960438019</v>
      </c>
    </row>
    <row r="45" spans="1:8" x14ac:dyDescent="0.2">
      <c r="A45" s="30" t="s">
        <v>190</v>
      </c>
      <c r="B45" s="31" t="s">
        <v>3</v>
      </c>
      <c r="C45" s="80">
        <v>637.38066514699995</v>
      </c>
      <c r="D45" s="80">
        <v>583.87298741400002</v>
      </c>
      <c r="E45" s="83">
        <v>422.09584534123644</v>
      </c>
      <c r="F45" s="22" t="s">
        <v>241</v>
      </c>
      <c r="G45" s="37">
        <v>-33.776490498988082</v>
      </c>
      <c r="H45" s="33">
        <v>-27.707591472810194</v>
      </c>
    </row>
    <row r="46" spans="1:8" x14ac:dyDescent="0.2">
      <c r="A46" s="34"/>
      <c r="B46" s="25" t="s">
        <v>242</v>
      </c>
      <c r="C46" s="82">
        <v>150.76011991499999</v>
      </c>
      <c r="D46" s="82">
        <v>175.29928895399999</v>
      </c>
      <c r="E46" s="82">
        <v>116.28815614600001</v>
      </c>
      <c r="F46" s="27"/>
      <c r="G46" s="28">
        <v>-22.865439340613165</v>
      </c>
      <c r="H46" s="29">
        <v>-33.663075965747353</v>
      </c>
    </row>
    <row r="47" spans="1:8" x14ac:dyDescent="0.2">
      <c r="A47" s="39" t="s">
        <v>12</v>
      </c>
      <c r="B47" s="31" t="s">
        <v>3</v>
      </c>
      <c r="C47" s="80">
        <v>32.125484286000002</v>
      </c>
      <c r="D47" s="80">
        <v>29.310601472999998</v>
      </c>
      <c r="E47" s="83">
        <v>18.776129249048118</v>
      </c>
      <c r="F47" s="22" t="s">
        <v>241</v>
      </c>
      <c r="G47" s="37">
        <v>-41.553786140959168</v>
      </c>
      <c r="H47" s="33">
        <v>-35.940825825958925</v>
      </c>
    </row>
    <row r="48" spans="1:8" x14ac:dyDescent="0.2">
      <c r="A48" s="34"/>
      <c r="B48" s="25" t="s">
        <v>242</v>
      </c>
      <c r="C48" s="82">
        <v>7.3053811690000003</v>
      </c>
      <c r="D48" s="82">
        <v>8.6363894670000008</v>
      </c>
      <c r="E48" s="82">
        <v>5.0359715950000004</v>
      </c>
      <c r="F48" s="27"/>
      <c r="G48" s="28">
        <v>-31.064903000956605</v>
      </c>
      <c r="H48" s="29">
        <v>-41.688924356148426</v>
      </c>
    </row>
    <row r="49" spans="1:8" x14ac:dyDescent="0.2">
      <c r="A49" s="39" t="s">
        <v>23</v>
      </c>
      <c r="B49" s="31" t="s">
        <v>3</v>
      </c>
      <c r="C49" s="80">
        <v>33.162352259999999</v>
      </c>
      <c r="D49" s="80">
        <v>29.976083490000001</v>
      </c>
      <c r="E49" s="83">
        <v>22.295326090163684</v>
      </c>
      <c r="F49" s="22" t="s">
        <v>241</v>
      </c>
      <c r="G49" s="23">
        <v>-32.769165723337366</v>
      </c>
      <c r="H49" s="24">
        <v>-25.622951718821469</v>
      </c>
    </row>
    <row r="50" spans="1:8" x14ac:dyDescent="0.2">
      <c r="A50" s="34"/>
      <c r="B50" s="25" t="s">
        <v>242</v>
      </c>
      <c r="C50" s="82">
        <v>7.9527387999999997</v>
      </c>
      <c r="D50" s="82">
        <v>6.5076680150000001</v>
      </c>
      <c r="E50" s="82">
        <v>4.9980290729999997</v>
      </c>
      <c r="F50" s="27"/>
      <c r="G50" s="38">
        <v>-37.153360638475895</v>
      </c>
      <c r="H50" s="24">
        <v>-23.197848115796987</v>
      </c>
    </row>
    <row r="51" spans="1:8" x14ac:dyDescent="0.2">
      <c r="A51" s="30" t="s">
        <v>24</v>
      </c>
      <c r="B51" s="31" t="s">
        <v>3</v>
      </c>
      <c r="C51" s="80">
        <v>510.69285594000002</v>
      </c>
      <c r="D51" s="80">
        <v>848.75794555000004</v>
      </c>
      <c r="E51" s="83">
        <v>1580.325778587491</v>
      </c>
      <c r="F51" s="22" t="s">
        <v>241</v>
      </c>
      <c r="G51" s="37">
        <v>209.44740272089479</v>
      </c>
      <c r="H51" s="33">
        <v>86.192752229663171</v>
      </c>
    </row>
    <row r="52" spans="1:8" ht="13.5" thickBot="1" x14ac:dyDescent="0.25">
      <c r="A52" s="41"/>
      <c r="B52" s="42" t="s">
        <v>242</v>
      </c>
      <c r="C52" s="86">
        <v>250.57296667599999</v>
      </c>
      <c r="D52" s="86">
        <v>163.08035929100001</v>
      </c>
      <c r="E52" s="86">
        <v>380.88776991200001</v>
      </c>
      <c r="F52" s="44"/>
      <c r="G52" s="45">
        <v>52.006728804269557</v>
      </c>
      <c r="H52" s="46">
        <v>133.55833379809104</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17</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x14ac:dyDescent="0.2">
      <c r="A7" s="198" t="s">
        <v>58</v>
      </c>
      <c r="B7" s="19" t="s">
        <v>3</v>
      </c>
      <c r="C7" s="20">
        <v>9129</v>
      </c>
      <c r="D7" s="20">
        <v>9685</v>
      </c>
      <c r="E7" s="79">
        <v>9488.3053787722856</v>
      </c>
      <c r="F7" s="22" t="s">
        <v>241</v>
      </c>
      <c r="G7" s="23">
        <v>3.9358678800776232</v>
      </c>
      <c r="H7" s="24">
        <v>-2.0309201985308647</v>
      </c>
    </row>
    <row r="8" spans="1:9" x14ac:dyDescent="0.2">
      <c r="A8" s="199"/>
      <c r="B8" s="25" t="s">
        <v>242</v>
      </c>
      <c r="C8" s="26">
        <v>2692</v>
      </c>
      <c r="D8" s="26">
        <v>2628</v>
      </c>
      <c r="E8" s="26">
        <v>2645</v>
      </c>
      <c r="F8" s="27"/>
      <c r="G8" s="28">
        <v>-1.7459138187221441</v>
      </c>
      <c r="H8" s="29">
        <v>0.64687975646879181</v>
      </c>
    </row>
    <row r="9" spans="1:9" x14ac:dyDescent="0.2">
      <c r="A9" s="30" t="s">
        <v>9</v>
      </c>
      <c r="B9" s="31" t="s">
        <v>3</v>
      </c>
      <c r="C9" s="20">
        <v>8389</v>
      </c>
      <c r="D9" s="20">
        <v>8938</v>
      </c>
      <c r="E9" s="21">
        <v>8684.8824304268255</v>
      </c>
      <c r="F9" s="22" t="s">
        <v>241</v>
      </c>
      <c r="G9" s="32">
        <v>3.5270286139805052</v>
      </c>
      <c r="H9" s="33">
        <v>-2.8319262650836237</v>
      </c>
    </row>
    <row r="10" spans="1:9" x14ac:dyDescent="0.2">
      <c r="A10" s="34"/>
      <c r="B10" s="25" t="s">
        <v>242</v>
      </c>
      <c r="C10" s="26">
        <v>2414</v>
      </c>
      <c r="D10" s="26">
        <v>2363</v>
      </c>
      <c r="E10" s="26">
        <v>2360</v>
      </c>
      <c r="F10" s="27"/>
      <c r="G10" s="35">
        <v>-2.2369511184755595</v>
      </c>
      <c r="H10" s="29">
        <v>-0.12695725772323385</v>
      </c>
    </row>
    <row r="11" spans="1:9" x14ac:dyDescent="0.2">
      <c r="A11" s="30" t="s">
        <v>46</v>
      </c>
      <c r="B11" s="31" t="s">
        <v>3</v>
      </c>
      <c r="C11" s="20">
        <v>742</v>
      </c>
      <c r="D11" s="20">
        <v>751</v>
      </c>
      <c r="E11" s="21">
        <v>766.8345323741006</v>
      </c>
      <c r="F11" s="22" t="s">
        <v>241</v>
      </c>
      <c r="G11" s="37">
        <v>3.3469720180728615</v>
      </c>
      <c r="H11" s="33">
        <v>2.1084597036086024</v>
      </c>
    </row>
    <row r="12" spans="1:9" ht="13.5" thickBot="1" x14ac:dyDescent="0.25">
      <c r="A12" s="56"/>
      <c r="B12" s="42" t="s">
        <v>242</v>
      </c>
      <c r="C12" s="43">
        <v>278</v>
      </c>
      <c r="D12" s="43">
        <v>278</v>
      </c>
      <c r="E12" s="43">
        <v>285</v>
      </c>
      <c r="F12" s="44"/>
      <c r="G12" s="57">
        <v>2.5179856115107953</v>
      </c>
      <c r="H12" s="46">
        <v>2.5179856115107953</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58</v>
      </c>
      <c r="B35" s="19" t="s">
        <v>3</v>
      </c>
      <c r="C35" s="80">
        <v>2434.703342413</v>
      </c>
      <c r="D35" s="80">
        <v>2427.3984782100001</v>
      </c>
      <c r="E35" s="81">
        <v>2097.7811314624259</v>
      </c>
      <c r="F35" s="22" t="s">
        <v>241</v>
      </c>
      <c r="G35" s="23">
        <v>-13.838327038917825</v>
      </c>
      <c r="H35" s="24">
        <v>-13.579037381231245</v>
      </c>
    </row>
    <row r="36" spans="1:9" ht="12.75" customHeight="1" x14ac:dyDescent="0.2">
      <c r="A36" s="199"/>
      <c r="B36" s="25" t="s">
        <v>242</v>
      </c>
      <c r="C36" s="82">
        <v>664.56313096700001</v>
      </c>
      <c r="D36" s="82">
        <v>593.13974705299995</v>
      </c>
      <c r="E36" s="82">
        <v>531.14983787400001</v>
      </c>
      <c r="F36" s="27"/>
      <c r="G36" s="28">
        <v>-20.075337748404948</v>
      </c>
      <c r="H36" s="29">
        <v>-10.451147387608955</v>
      </c>
    </row>
    <row r="37" spans="1:9" x14ac:dyDescent="0.2">
      <c r="A37" s="30" t="s">
        <v>9</v>
      </c>
      <c r="B37" s="31" t="s">
        <v>3</v>
      </c>
      <c r="C37" s="80">
        <v>1752.044536737</v>
      </c>
      <c r="D37" s="80">
        <v>1763.7225609120001</v>
      </c>
      <c r="E37" s="83">
        <v>1505.9787435982519</v>
      </c>
      <c r="F37" s="22" t="s">
        <v>241</v>
      </c>
      <c r="G37" s="32">
        <v>-14.044494188316705</v>
      </c>
      <c r="H37" s="33">
        <v>-14.613625919740571</v>
      </c>
    </row>
    <row r="38" spans="1:9" x14ac:dyDescent="0.2">
      <c r="A38" s="34"/>
      <c r="B38" s="25" t="s">
        <v>242</v>
      </c>
      <c r="C38" s="82">
        <v>462.14093777800002</v>
      </c>
      <c r="D38" s="82">
        <v>421.40122863300002</v>
      </c>
      <c r="E38" s="82">
        <v>371.482778559</v>
      </c>
      <c r="F38" s="27"/>
      <c r="G38" s="35">
        <v>-19.616993823332251</v>
      </c>
      <c r="H38" s="29">
        <v>-11.845824521189087</v>
      </c>
    </row>
    <row r="39" spans="1:9" x14ac:dyDescent="0.2">
      <c r="A39" s="30" t="s">
        <v>46</v>
      </c>
      <c r="B39" s="31" t="s">
        <v>3</v>
      </c>
      <c r="C39" s="80">
        <v>682.65880567600004</v>
      </c>
      <c r="D39" s="80">
        <v>663.67591729699996</v>
      </c>
      <c r="E39" s="83">
        <v>590.9316487784705</v>
      </c>
      <c r="F39" s="22" t="s">
        <v>241</v>
      </c>
      <c r="G39" s="37">
        <v>-13.436749974490851</v>
      </c>
      <c r="H39" s="33">
        <v>-10.960811839429127</v>
      </c>
    </row>
    <row r="40" spans="1:9" ht="13.5" thickBot="1" x14ac:dyDescent="0.25">
      <c r="A40" s="56"/>
      <c r="B40" s="42" t="s">
        <v>242</v>
      </c>
      <c r="C40" s="86">
        <v>202.42219318799999</v>
      </c>
      <c r="D40" s="86">
        <v>171.70051841899999</v>
      </c>
      <c r="E40" s="86">
        <v>159.66705931499999</v>
      </c>
      <c r="F40" s="44"/>
      <c r="G40" s="57">
        <v>-21.121761996369187</v>
      </c>
      <c r="H40" s="46">
        <v>-7.008399983181647</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18</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x14ac:dyDescent="0.2">
      <c r="A7" s="198" t="s">
        <v>57</v>
      </c>
      <c r="B7" s="19" t="s">
        <v>3</v>
      </c>
      <c r="C7" s="20">
        <v>4549</v>
      </c>
      <c r="D7" s="20">
        <v>5158</v>
      </c>
      <c r="E7" s="79">
        <v>5766.0532025697976</v>
      </c>
      <c r="F7" s="22" t="s">
        <v>241</v>
      </c>
      <c r="G7" s="23">
        <v>26.754302100896837</v>
      </c>
      <c r="H7" s="24">
        <v>11.78854599786348</v>
      </c>
    </row>
    <row r="8" spans="1:9" x14ac:dyDescent="0.2">
      <c r="A8" s="199"/>
      <c r="B8" s="25" t="s">
        <v>242</v>
      </c>
      <c r="C8" s="26">
        <v>1246</v>
      </c>
      <c r="D8" s="26">
        <v>1219</v>
      </c>
      <c r="E8" s="26">
        <v>1428</v>
      </c>
      <c r="F8" s="27"/>
      <c r="G8" s="28">
        <v>14.606741573033702</v>
      </c>
      <c r="H8" s="29">
        <v>17.145200984413449</v>
      </c>
    </row>
    <row r="9" spans="1:9" x14ac:dyDescent="0.2">
      <c r="A9" s="30" t="s">
        <v>9</v>
      </c>
      <c r="B9" s="31" t="s">
        <v>3</v>
      </c>
      <c r="C9" s="20">
        <v>1754</v>
      </c>
      <c r="D9" s="20">
        <v>1817</v>
      </c>
      <c r="E9" s="21">
        <v>1889.6853958336446</v>
      </c>
      <c r="F9" s="22" t="s">
        <v>241</v>
      </c>
      <c r="G9" s="32">
        <v>7.7357694317927468</v>
      </c>
      <c r="H9" s="33">
        <v>4.000296963876977</v>
      </c>
    </row>
    <row r="10" spans="1:9" x14ac:dyDescent="0.2">
      <c r="A10" s="34"/>
      <c r="B10" s="25" t="s">
        <v>242</v>
      </c>
      <c r="C10" s="26">
        <v>449</v>
      </c>
      <c r="D10" s="26">
        <v>447</v>
      </c>
      <c r="E10" s="26">
        <v>471</v>
      </c>
      <c r="F10" s="27"/>
      <c r="G10" s="35">
        <v>4.8997772828507777</v>
      </c>
      <c r="H10" s="29">
        <v>5.3691275167785193</v>
      </c>
    </row>
    <row r="11" spans="1:9" x14ac:dyDescent="0.2">
      <c r="A11" s="30" t="s">
        <v>46</v>
      </c>
      <c r="B11" s="31" t="s">
        <v>3</v>
      </c>
      <c r="C11" s="20">
        <v>1978</v>
      </c>
      <c r="D11" s="20">
        <v>2391</v>
      </c>
      <c r="E11" s="21">
        <v>2823.2758078264919</v>
      </c>
      <c r="F11" s="22" t="s">
        <v>241</v>
      </c>
      <c r="G11" s="37">
        <v>42.733862883038029</v>
      </c>
      <c r="H11" s="33">
        <v>18.079289327749564</v>
      </c>
    </row>
    <row r="12" spans="1:9" x14ac:dyDescent="0.2">
      <c r="A12" s="34"/>
      <c r="B12" s="25" t="s">
        <v>242</v>
      </c>
      <c r="C12" s="26">
        <v>457</v>
      </c>
      <c r="D12" s="26">
        <v>498</v>
      </c>
      <c r="E12" s="26">
        <v>608</v>
      </c>
      <c r="F12" s="27"/>
      <c r="G12" s="28">
        <v>33.041575492341337</v>
      </c>
      <c r="H12" s="29">
        <v>22.08835341365463</v>
      </c>
    </row>
    <row r="13" spans="1:9" x14ac:dyDescent="0.2">
      <c r="A13" s="30" t="s">
        <v>24</v>
      </c>
      <c r="B13" s="31" t="s">
        <v>3</v>
      </c>
      <c r="C13" s="20">
        <v>868</v>
      </c>
      <c r="D13" s="20">
        <v>1005</v>
      </c>
      <c r="E13" s="21">
        <v>1145.7798845193508</v>
      </c>
      <c r="F13" s="22" t="s">
        <v>241</v>
      </c>
      <c r="G13" s="23">
        <v>32.002290843243173</v>
      </c>
      <c r="H13" s="24">
        <v>14.00794870839313</v>
      </c>
    </row>
    <row r="14" spans="1:9" ht="13.5" thickBot="1" x14ac:dyDescent="0.25">
      <c r="A14" s="56"/>
      <c r="B14" s="42" t="s">
        <v>242</v>
      </c>
      <c r="C14" s="43">
        <v>356</v>
      </c>
      <c r="D14" s="43">
        <v>288</v>
      </c>
      <c r="E14" s="43">
        <v>365</v>
      </c>
      <c r="F14" s="44"/>
      <c r="G14" s="57">
        <v>2.5280898876404336</v>
      </c>
      <c r="H14" s="46">
        <v>26.736111111111114</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57</v>
      </c>
      <c r="B35" s="19" t="s">
        <v>3</v>
      </c>
      <c r="C35" s="80">
        <v>1700.2929333249999</v>
      </c>
      <c r="D35" s="80">
        <v>1969.2178060450001</v>
      </c>
      <c r="E35" s="81">
        <v>2086.2195733174476</v>
      </c>
      <c r="F35" s="22" t="s">
        <v>241</v>
      </c>
      <c r="G35" s="23">
        <v>22.697655940835489</v>
      </c>
      <c r="H35" s="24">
        <v>5.9415351066439541</v>
      </c>
    </row>
    <row r="36" spans="1:9" ht="12.75" customHeight="1" x14ac:dyDescent="0.2">
      <c r="A36" s="199"/>
      <c r="B36" s="25" t="s">
        <v>242</v>
      </c>
      <c r="C36" s="82">
        <v>407.336373552</v>
      </c>
      <c r="D36" s="82">
        <v>562.93635801599999</v>
      </c>
      <c r="E36" s="82">
        <v>560.28907401900005</v>
      </c>
      <c r="F36" s="27"/>
      <c r="G36" s="28">
        <v>37.549482540251063</v>
      </c>
      <c r="H36" s="29">
        <v>-0.47026346039007194</v>
      </c>
    </row>
    <row r="37" spans="1:9" x14ac:dyDescent="0.2">
      <c r="A37" s="30" t="s">
        <v>9</v>
      </c>
      <c r="B37" s="31" t="s">
        <v>3</v>
      </c>
      <c r="C37" s="80">
        <v>413.05969491500002</v>
      </c>
      <c r="D37" s="80">
        <v>471.23420600200001</v>
      </c>
      <c r="E37" s="83">
        <v>525.53347572568532</v>
      </c>
      <c r="F37" s="22" t="s">
        <v>241</v>
      </c>
      <c r="G37" s="32">
        <v>27.229425236909236</v>
      </c>
      <c r="H37" s="33">
        <v>11.522777640521028</v>
      </c>
    </row>
    <row r="38" spans="1:9" x14ac:dyDescent="0.2">
      <c r="A38" s="34"/>
      <c r="B38" s="25" t="s">
        <v>242</v>
      </c>
      <c r="C38" s="82">
        <v>100.556979338</v>
      </c>
      <c r="D38" s="82">
        <v>125.919942006</v>
      </c>
      <c r="E38" s="82">
        <v>136.00315288600001</v>
      </c>
      <c r="F38" s="27"/>
      <c r="G38" s="35">
        <v>35.249839226828328</v>
      </c>
      <c r="H38" s="29">
        <v>8.0076362166046238</v>
      </c>
    </row>
    <row r="39" spans="1:9" x14ac:dyDescent="0.2">
      <c r="A39" s="30" t="s">
        <v>46</v>
      </c>
      <c r="B39" s="31" t="s">
        <v>3</v>
      </c>
      <c r="C39" s="80">
        <v>868.00740165900004</v>
      </c>
      <c r="D39" s="80">
        <v>1008.436840941</v>
      </c>
      <c r="E39" s="83">
        <v>1077.4612318005106</v>
      </c>
      <c r="F39" s="22" t="s">
        <v>241</v>
      </c>
      <c r="G39" s="37">
        <v>24.130419826050669</v>
      </c>
      <c r="H39" s="33">
        <v>6.8446915123709715</v>
      </c>
    </row>
    <row r="40" spans="1:9" x14ac:dyDescent="0.2">
      <c r="A40" s="34"/>
      <c r="B40" s="25" t="s">
        <v>242</v>
      </c>
      <c r="C40" s="82">
        <v>220.98924627599999</v>
      </c>
      <c r="D40" s="82">
        <v>281.518013505</v>
      </c>
      <c r="E40" s="82">
        <v>291.41298952199998</v>
      </c>
      <c r="F40" s="27"/>
      <c r="G40" s="28">
        <v>31.867497822969057</v>
      </c>
      <c r="H40" s="29">
        <v>3.5148642510665553</v>
      </c>
    </row>
    <row r="41" spans="1:9" x14ac:dyDescent="0.2">
      <c r="A41" s="30" t="s">
        <v>24</v>
      </c>
      <c r="B41" s="31" t="s">
        <v>3</v>
      </c>
      <c r="C41" s="80">
        <v>419.22583675099997</v>
      </c>
      <c r="D41" s="80">
        <v>489.54675910100002</v>
      </c>
      <c r="E41" s="83">
        <v>495.31171829359147</v>
      </c>
      <c r="F41" s="22" t="s">
        <v>241</v>
      </c>
      <c r="G41" s="23">
        <v>18.149139407116948</v>
      </c>
      <c r="H41" s="24">
        <v>1.177611553016547</v>
      </c>
    </row>
    <row r="42" spans="1:9" ht="13.5" thickBot="1" x14ac:dyDescent="0.25">
      <c r="A42" s="56"/>
      <c r="B42" s="42" t="s">
        <v>242</v>
      </c>
      <c r="C42" s="86">
        <v>85.790147938999993</v>
      </c>
      <c r="D42" s="86">
        <v>155.498402505</v>
      </c>
      <c r="E42" s="86">
        <v>132.87293161100001</v>
      </c>
      <c r="F42" s="44"/>
      <c r="G42" s="57">
        <v>54.881341043353416</v>
      </c>
      <c r="H42" s="46">
        <v>-14.550291533234542</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1">
        <v>19</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154</v>
      </c>
      <c r="B4" s="5"/>
      <c r="C4" s="5"/>
      <c r="D4" s="5"/>
      <c r="E4" s="5"/>
      <c r="F4" s="5"/>
      <c r="G4" s="5"/>
      <c r="H4" s="6"/>
    </row>
    <row r="5" spans="1:9" x14ac:dyDescent="0.2">
      <c r="A5" s="7"/>
      <c r="B5" s="8"/>
      <c r="C5" s="9"/>
      <c r="D5" s="8"/>
      <c r="E5" s="10"/>
      <c r="F5" s="11"/>
      <c r="G5" s="196" t="s">
        <v>1</v>
      </c>
      <c r="H5" s="197"/>
    </row>
    <row r="6" spans="1:9" x14ac:dyDescent="0.2">
      <c r="A6" s="12"/>
      <c r="B6" s="13"/>
      <c r="C6" s="14" t="s">
        <v>236</v>
      </c>
      <c r="D6" s="15" t="s">
        <v>237</v>
      </c>
      <c r="E6" s="15" t="s">
        <v>238</v>
      </c>
      <c r="F6" s="16"/>
      <c r="G6" s="17" t="s">
        <v>239</v>
      </c>
      <c r="H6" s="18" t="s">
        <v>240</v>
      </c>
    </row>
    <row r="7" spans="1:9" ht="12.75" customHeight="1" x14ac:dyDescent="0.2">
      <c r="A7" s="198" t="s">
        <v>60</v>
      </c>
      <c r="B7" s="19" t="s">
        <v>3</v>
      </c>
      <c r="C7" s="20">
        <v>22664</v>
      </c>
      <c r="D7" s="20">
        <v>24133</v>
      </c>
      <c r="E7" s="79">
        <v>26697.003832188573</v>
      </c>
      <c r="F7" s="22" t="s">
        <v>241</v>
      </c>
      <c r="G7" s="23">
        <v>17.794757466416229</v>
      </c>
      <c r="H7" s="24">
        <v>10.624472018350701</v>
      </c>
    </row>
    <row r="8" spans="1:9" ht="13.5" customHeight="1" thickBot="1" x14ac:dyDescent="0.25">
      <c r="A8" s="204"/>
      <c r="B8" s="42" t="s">
        <v>242</v>
      </c>
      <c r="C8" s="43">
        <v>5572.0908333329999</v>
      </c>
      <c r="D8" s="43">
        <v>6525</v>
      </c>
      <c r="E8" s="43">
        <v>6986</v>
      </c>
      <c r="F8" s="44"/>
      <c r="G8" s="57">
        <v>25.374840593207935</v>
      </c>
      <c r="H8" s="46">
        <v>7.0651340996168699</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60</v>
      </c>
      <c r="B35" s="19" t="s">
        <v>3</v>
      </c>
      <c r="C35" s="80">
        <v>643.95455599599995</v>
      </c>
      <c r="D35" s="80">
        <v>617.195755996</v>
      </c>
      <c r="E35" s="81">
        <v>567.79612808750267</v>
      </c>
      <c r="F35" s="22" t="s">
        <v>241</v>
      </c>
      <c r="G35" s="23">
        <v>-11.826677395069225</v>
      </c>
      <c r="H35" s="24">
        <v>-8.0038832782929177</v>
      </c>
    </row>
    <row r="36" spans="1:9" ht="12.75" customHeight="1" thickBot="1" x14ac:dyDescent="0.25">
      <c r="A36" s="204"/>
      <c r="B36" s="42" t="s">
        <v>242</v>
      </c>
      <c r="C36" s="86">
        <v>160.15243111300001</v>
      </c>
      <c r="D36" s="86">
        <v>174.30084543000001</v>
      </c>
      <c r="E36" s="86">
        <v>153.419094763</v>
      </c>
      <c r="F36" s="44"/>
      <c r="G36" s="57">
        <v>-4.2043297770791241</v>
      </c>
      <c r="H36" s="46">
        <v>-11.980292244414969</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20</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217</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197</v>
      </c>
      <c r="B7" s="133" t="s">
        <v>3</v>
      </c>
      <c r="C7" s="20">
        <v>4802</v>
      </c>
      <c r="D7" s="20">
        <v>4554</v>
      </c>
      <c r="E7" s="79">
        <v>4229.1875729969634</v>
      </c>
      <c r="F7" s="22" t="s">
        <v>241</v>
      </c>
      <c r="G7" s="134">
        <v>-11.928621970075739</v>
      </c>
      <c r="H7" s="135">
        <v>-7.1324643610680027</v>
      </c>
    </row>
    <row r="8" spans="1:8" ht="12.75" customHeight="1" x14ac:dyDescent="0.2">
      <c r="A8" s="210"/>
      <c r="B8" s="136" t="s">
        <v>242</v>
      </c>
      <c r="C8" s="26">
        <v>1184</v>
      </c>
      <c r="D8" s="26">
        <v>1427</v>
      </c>
      <c r="E8" s="26">
        <v>1222</v>
      </c>
      <c r="F8" s="27"/>
      <c r="G8" s="137">
        <v>3.2094594594594525</v>
      </c>
      <c r="H8" s="138">
        <v>-14.365802382620885</v>
      </c>
    </row>
    <row r="9" spans="1:8" x14ac:dyDescent="0.2">
      <c r="A9" s="139" t="s">
        <v>198</v>
      </c>
      <c r="B9" s="140" t="s">
        <v>3</v>
      </c>
      <c r="C9" s="20">
        <v>1861</v>
      </c>
      <c r="D9" s="20">
        <v>1793</v>
      </c>
      <c r="E9" s="21">
        <v>1694.9344729344728</v>
      </c>
      <c r="F9" s="22" t="s">
        <v>241</v>
      </c>
      <c r="G9" s="141">
        <v>-8.9234565860036099</v>
      </c>
      <c r="H9" s="142">
        <v>-5.4693545491091555</v>
      </c>
    </row>
    <row r="10" spans="1:8" x14ac:dyDescent="0.2">
      <c r="A10" s="143"/>
      <c r="B10" s="136" t="s">
        <v>242</v>
      </c>
      <c r="C10" s="26">
        <v>434</v>
      </c>
      <c r="D10" s="26">
        <v>468</v>
      </c>
      <c r="E10" s="26">
        <v>436</v>
      </c>
      <c r="F10" s="27"/>
      <c r="G10" s="144">
        <v>0.46082949308757293</v>
      </c>
      <c r="H10" s="138">
        <v>-6.8376068376068417</v>
      </c>
    </row>
    <row r="11" spans="1:8" x14ac:dyDescent="0.2">
      <c r="A11" s="139" t="s">
        <v>199</v>
      </c>
      <c r="B11" s="140" t="s">
        <v>3</v>
      </c>
      <c r="C11" s="20">
        <v>292</v>
      </c>
      <c r="D11" s="20">
        <v>355</v>
      </c>
      <c r="E11" s="21">
        <v>418.82474226804123</v>
      </c>
      <c r="F11" s="22" t="s">
        <v>241</v>
      </c>
      <c r="G11" s="145">
        <v>43.433130913712745</v>
      </c>
      <c r="H11" s="142">
        <v>17.978800638884863</v>
      </c>
    </row>
    <row r="12" spans="1:8" x14ac:dyDescent="0.2">
      <c r="A12" s="143"/>
      <c r="B12" s="136" t="s">
        <v>242</v>
      </c>
      <c r="C12" s="26">
        <v>82</v>
      </c>
      <c r="D12" s="26">
        <v>97</v>
      </c>
      <c r="E12" s="26">
        <v>111</v>
      </c>
      <c r="F12" s="27"/>
      <c r="G12" s="137">
        <v>35.365853658536594</v>
      </c>
      <c r="H12" s="138">
        <v>14.432989690721641</v>
      </c>
    </row>
    <row r="13" spans="1:8" x14ac:dyDescent="0.2">
      <c r="A13" s="139" t="s">
        <v>233</v>
      </c>
      <c r="B13" s="140" t="s">
        <v>3</v>
      </c>
      <c r="C13" s="20">
        <v>202</v>
      </c>
      <c r="D13" s="20">
        <v>154</v>
      </c>
      <c r="E13" s="21">
        <v>151.32444444444442</v>
      </c>
      <c r="F13" s="22" t="s">
        <v>241</v>
      </c>
      <c r="G13" s="134">
        <v>-25.086908690869095</v>
      </c>
      <c r="H13" s="135">
        <v>-1.7373737373737441</v>
      </c>
    </row>
    <row r="14" spans="1:8" x14ac:dyDescent="0.2">
      <c r="A14" s="143"/>
      <c r="B14" s="136" t="s">
        <v>242</v>
      </c>
      <c r="C14" s="26">
        <v>48</v>
      </c>
      <c r="D14" s="26">
        <v>75</v>
      </c>
      <c r="E14" s="26">
        <v>56</v>
      </c>
      <c r="F14" s="27"/>
      <c r="G14" s="146">
        <v>16.666666666666671</v>
      </c>
      <c r="H14" s="135">
        <v>-25.333333333333329</v>
      </c>
    </row>
    <row r="15" spans="1:8" x14ac:dyDescent="0.2">
      <c r="A15" s="139" t="s">
        <v>200</v>
      </c>
      <c r="B15" s="140" t="s">
        <v>3</v>
      </c>
      <c r="C15" s="20">
        <v>1585</v>
      </c>
      <c r="D15" s="20">
        <v>1833</v>
      </c>
      <c r="E15" s="21">
        <v>1951.1310344827587</v>
      </c>
      <c r="F15" s="22" t="s">
        <v>241</v>
      </c>
      <c r="G15" s="145">
        <v>23.099749809637757</v>
      </c>
      <c r="H15" s="142">
        <v>6.4446827322836242</v>
      </c>
    </row>
    <row r="16" spans="1:8" x14ac:dyDescent="0.2">
      <c r="A16" s="143"/>
      <c r="B16" s="136" t="s">
        <v>242</v>
      </c>
      <c r="C16" s="26">
        <v>349</v>
      </c>
      <c r="D16" s="26">
        <v>435</v>
      </c>
      <c r="E16" s="26">
        <v>471</v>
      </c>
      <c r="F16" s="27"/>
      <c r="G16" s="137">
        <v>34.957020057306579</v>
      </c>
      <c r="H16" s="138">
        <v>8.2758620689655089</v>
      </c>
    </row>
    <row r="17" spans="1:9" x14ac:dyDescent="0.2">
      <c r="A17" s="139" t="s">
        <v>201</v>
      </c>
      <c r="B17" s="140" t="s">
        <v>3</v>
      </c>
      <c r="C17" s="20">
        <v>361</v>
      </c>
      <c r="D17" s="20">
        <v>436</v>
      </c>
      <c r="E17" s="21">
        <v>397.85396825396822</v>
      </c>
      <c r="F17" s="22" t="s">
        <v>241</v>
      </c>
      <c r="G17" s="145">
        <v>10.208855472013354</v>
      </c>
      <c r="H17" s="142">
        <v>-8.7490898500072802</v>
      </c>
    </row>
    <row r="18" spans="1:9" x14ac:dyDescent="0.2">
      <c r="A18" s="139"/>
      <c r="B18" s="136" t="s">
        <v>242</v>
      </c>
      <c r="C18" s="26">
        <v>83</v>
      </c>
      <c r="D18" s="26">
        <v>105</v>
      </c>
      <c r="E18" s="26">
        <v>97</v>
      </c>
      <c r="F18" s="27"/>
      <c r="G18" s="137">
        <v>16.867469879518083</v>
      </c>
      <c r="H18" s="138">
        <v>-7.6190476190476204</v>
      </c>
    </row>
    <row r="19" spans="1:9" x14ac:dyDescent="0.2">
      <c r="A19" s="147" t="s">
        <v>202</v>
      </c>
      <c r="B19" s="140" t="s">
        <v>3</v>
      </c>
      <c r="C19" s="20">
        <v>34</v>
      </c>
      <c r="D19" s="20">
        <v>35</v>
      </c>
      <c r="E19" s="21">
        <v>39.259259259259252</v>
      </c>
      <c r="F19" s="22" t="s">
        <v>241</v>
      </c>
      <c r="G19" s="134">
        <v>15.468409586056623</v>
      </c>
      <c r="H19" s="135">
        <v>12.169312169312136</v>
      </c>
    </row>
    <row r="20" spans="1:9" x14ac:dyDescent="0.2">
      <c r="A20" s="143"/>
      <c r="B20" s="136" t="s">
        <v>242</v>
      </c>
      <c r="C20" s="26">
        <v>8</v>
      </c>
      <c r="D20" s="26">
        <v>9</v>
      </c>
      <c r="E20" s="26">
        <v>10</v>
      </c>
      <c r="F20" s="27"/>
      <c r="G20" s="146">
        <v>25</v>
      </c>
      <c r="H20" s="135">
        <v>11.111111111111114</v>
      </c>
    </row>
    <row r="21" spans="1:9" x14ac:dyDescent="0.2">
      <c r="A21" s="147" t="s">
        <v>203</v>
      </c>
      <c r="B21" s="140" t="s">
        <v>3</v>
      </c>
      <c r="C21" s="20">
        <v>15</v>
      </c>
      <c r="D21" s="20">
        <v>19</v>
      </c>
      <c r="E21" s="21">
        <v>0</v>
      </c>
      <c r="F21" s="22" t="s">
        <v>241</v>
      </c>
      <c r="G21" s="145">
        <v>-100</v>
      </c>
      <c r="H21" s="142">
        <v>-100</v>
      </c>
    </row>
    <row r="22" spans="1:9" x14ac:dyDescent="0.2">
      <c r="A22" s="143"/>
      <c r="B22" s="136" t="s">
        <v>242</v>
      </c>
      <c r="C22" s="26">
        <v>4</v>
      </c>
      <c r="D22" s="26">
        <v>9</v>
      </c>
      <c r="E22" s="26">
        <v>0</v>
      </c>
      <c r="F22" s="27"/>
      <c r="G22" s="137">
        <v>-100</v>
      </c>
      <c r="H22" s="138">
        <v>-100</v>
      </c>
    </row>
    <row r="23" spans="1:9" x14ac:dyDescent="0.2">
      <c r="A23" s="147" t="s">
        <v>204</v>
      </c>
      <c r="B23" s="140" t="s">
        <v>3</v>
      </c>
      <c r="C23" s="20">
        <v>116</v>
      </c>
      <c r="D23" s="20">
        <v>157</v>
      </c>
      <c r="E23" s="21">
        <v>328.4210526315789</v>
      </c>
      <c r="F23" s="22" t="s">
        <v>241</v>
      </c>
      <c r="G23" s="145">
        <v>183.12159709618874</v>
      </c>
      <c r="H23" s="142">
        <v>109.18538384177</v>
      </c>
    </row>
    <row r="24" spans="1:9" x14ac:dyDescent="0.2">
      <c r="A24" s="143"/>
      <c r="B24" s="136" t="s">
        <v>242</v>
      </c>
      <c r="C24" s="26">
        <v>27</v>
      </c>
      <c r="D24" s="26">
        <v>19</v>
      </c>
      <c r="E24" s="26">
        <v>48</v>
      </c>
      <c r="F24" s="27"/>
      <c r="G24" s="137">
        <v>77.777777777777771</v>
      </c>
      <c r="H24" s="138">
        <v>152.63157894736841</v>
      </c>
    </row>
    <row r="25" spans="1:9" x14ac:dyDescent="0.2">
      <c r="A25" s="139" t="s">
        <v>24</v>
      </c>
      <c r="B25" s="140" t="s">
        <v>3</v>
      </c>
      <c r="C25" s="20">
        <v>1700</v>
      </c>
      <c r="D25" s="20">
        <v>1010</v>
      </c>
      <c r="E25" s="21">
        <v>562.12607160867367</v>
      </c>
      <c r="F25" s="22" t="s">
        <v>241</v>
      </c>
      <c r="G25" s="134">
        <v>-66.933760493607423</v>
      </c>
      <c r="H25" s="135">
        <v>-44.343953306071917</v>
      </c>
      <c r="I25" s="148"/>
    </row>
    <row r="26" spans="1:9" ht="13.5" thickBot="1" x14ac:dyDescent="0.25">
      <c r="A26" s="149"/>
      <c r="B26" s="150" t="s">
        <v>242</v>
      </c>
      <c r="C26" s="43">
        <v>402</v>
      </c>
      <c r="D26" s="43">
        <v>661</v>
      </c>
      <c r="E26" s="43">
        <v>239</v>
      </c>
      <c r="F26" s="44"/>
      <c r="G26" s="151">
        <v>-40.547263681592035</v>
      </c>
      <c r="H26" s="152">
        <v>-63.842662632375195</v>
      </c>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218</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197</v>
      </c>
      <c r="B35" s="133" t="s">
        <v>3</v>
      </c>
      <c r="C35" s="80">
        <v>901.02329223499999</v>
      </c>
      <c r="D35" s="80">
        <v>800.24281891500004</v>
      </c>
      <c r="E35" s="81">
        <v>825.26330336864669</v>
      </c>
      <c r="F35" s="22" t="s">
        <v>241</v>
      </c>
      <c r="G35" s="134">
        <v>-8.4082164711224721</v>
      </c>
      <c r="H35" s="135">
        <v>3.1266115561737138</v>
      </c>
    </row>
    <row r="36" spans="1:8" ht="12.75" customHeight="1" x14ac:dyDescent="0.2">
      <c r="A36" s="210"/>
      <c r="B36" s="136" t="s">
        <v>242</v>
      </c>
      <c r="C36" s="82">
        <v>232.73716518200001</v>
      </c>
      <c r="D36" s="82">
        <v>262.31420857299997</v>
      </c>
      <c r="E36" s="82">
        <v>245.09358086500001</v>
      </c>
      <c r="F36" s="27"/>
      <c r="G36" s="137">
        <v>5.3091716887319222</v>
      </c>
      <c r="H36" s="138">
        <v>-6.5648856010053294</v>
      </c>
    </row>
    <row r="37" spans="1:8" x14ac:dyDescent="0.2">
      <c r="A37" s="139" t="s">
        <v>198</v>
      </c>
      <c r="B37" s="140" t="s">
        <v>3</v>
      </c>
      <c r="C37" s="80">
        <v>478.10329378799997</v>
      </c>
      <c r="D37" s="80">
        <v>407.49456307100002</v>
      </c>
      <c r="E37" s="83">
        <v>433.97094183501008</v>
      </c>
      <c r="F37" s="22" t="s">
        <v>241</v>
      </c>
      <c r="G37" s="141">
        <v>-9.2307148949613804</v>
      </c>
      <c r="H37" s="142">
        <v>6.4973575510986592</v>
      </c>
    </row>
    <row r="38" spans="1:8" x14ac:dyDescent="0.2">
      <c r="A38" s="143"/>
      <c r="B38" s="136" t="s">
        <v>242</v>
      </c>
      <c r="C38" s="82">
        <v>123.141774782</v>
      </c>
      <c r="D38" s="82">
        <v>133.06925834699999</v>
      </c>
      <c r="E38" s="82">
        <v>128.58971695899999</v>
      </c>
      <c r="F38" s="27"/>
      <c r="G38" s="144">
        <v>4.4241218600629821</v>
      </c>
      <c r="H38" s="138">
        <v>-3.3663232542552066</v>
      </c>
    </row>
    <row r="39" spans="1:8" x14ac:dyDescent="0.2">
      <c r="A39" s="139" t="s">
        <v>199</v>
      </c>
      <c r="B39" s="140" t="s">
        <v>3</v>
      </c>
      <c r="C39" s="80">
        <v>58.283790598000003</v>
      </c>
      <c r="D39" s="80">
        <v>57.949384959</v>
      </c>
      <c r="E39" s="83">
        <v>60.680230810705574</v>
      </c>
      <c r="F39" s="22" t="s">
        <v>241</v>
      </c>
      <c r="G39" s="145">
        <v>4.1116752841875268</v>
      </c>
      <c r="H39" s="142">
        <v>4.7124673603312459</v>
      </c>
    </row>
    <row r="40" spans="1:8" x14ac:dyDescent="0.2">
      <c r="A40" s="143"/>
      <c r="B40" s="136" t="s">
        <v>242</v>
      </c>
      <c r="C40" s="82">
        <v>15.270426098</v>
      </c>
      <c r="D40" s="82">
        <v>16.11947185</v>
      </c>
      <c r="E40" s="82">
        <v>16.268179379999999</v>
      </c>
      <c r="F40" s="27"/>
      <c r="G40" s="137">
        <v>6.533892869765296</v>
      </c>
      <c r="H40" s="138">
        <v>0.92253351340416145</v>
      </c>
    </row>
    <row r="41" spans="1:8" x14ac:dyDescent="0.2">
      <c r="A41" s="139" t="s">
        <v>233</v>
      </c>
      <c r="B41" s="140" t="s">
        <v>3</v>
      </c>
      <c r="C41" s="80">
        <v>102.42903274</v>
      </c>
      <c r="D41" s="80">
        <v>86.781303187000006</v>
      </c>
      <c r="E41" s="83">
        <v>89.699359389807228</v>
      </c>
      <c r="F41" s="22" t="s">
        <v>241</v>
      </c>
      <c r="G41" s="134">
        <v>-12.427798066301222</v>
      </c>
      <c r="H41" s="135">
        <v>3.3625401966127129</v>
      </c>
    </row>
    <row r="42" spans="1:8" x14ac:dyDescent="0.2">
      <c r="A42" s="143"/>
      <c r="B42" s="136" t="s">
        <v>242</v>
      </c>
      <c r="C42" s="82">
        <v>26.826408382</v>
      </c>
      <c r="D42" s="82">
        <v>33.497674171</v>
      </c>
      <c r="E42" s="82">
        <v>29.309260063</v>
      </c>
      <c r="F42" s="27"/>
      <c r="G42" s="146">
        <v>9.2552519354993024</v>
      </c>
      <c r="H42" s="135">
        <v>-12.503596776954879</v>
      </c>
    </row>
    <row r="43" spans="1:8" x14ac:dyDescent="0.2">
      <c r="A43" s="139" t="s">
        <v>200</v>
      </c>
      <c r="B43" s="140" t="s">
        <v>3</v>
      </c>
      <c r="C43" s="80">
        <v>35.192316542</v>
      </c>
      <c r="D43" s="80">
        <v>30.984959708000002</v>
      </c>
      <c r="E43" s="83">
        <v>35.805116129153355</v>
      </c>
      <c r="F43" s="22" t="s">
        <v>241</v>
      </c>
      <c r="G43" s="145">
        <v>1.7412880064942868</v>
      </c>
      <c r="H43" s="142">
        <v>15.556439209791307</v>
      </c>
    </row>
    <row r="44" spans="1:8" x14ac:dyDescent="0.2">
      <c r="A44" s="143"/>
      <c r="B44" s="136" t="s">
        <v>242</v>
      </c>
      <c r="C44" s="82">
        <v>10.226293783999999</v>
      </c>
      <c r="D44" s="82">
        <v>10.846251321</v>
      </c>
      <c r="E44" s="82">
        <v>11.058371192999999</v>
      </c>
      <c r="F44" s="27"/>
      <c r="G44" s="137">
        <v>8.1366468299772805</v>
      </c>
      <c r="H44" s="138">
        <v>1.9556975559777356</v>
      </c>
    </row>
    <row r="45" spans="1:8" x14ac:dyDescent="0.2">
      <c r="A45" s="139" t="s">
        <v>201</v>
      </c>
      <c r="B45" s="140" t="s">
        <v>3</v>
      </c>
      <c r="C45" s="80">
        <v>10.845290228</v>
      </c>
      <c r="D45" s="80">
        <v>10.324812846</v>
      </c>
      <c r="E45" s="83">
        <v>9.4813255807732162</v>
      </c>
      <c r="F45" s="22" t="s">
        <v>241</v>
      </c>
      <c r="G45" s="145">
        <v>-12.576561978077322</v>
      </c>
      <c r="H45" s="142">
        <v>-8.1695162692809902</v>
      </c>
    </row>
    <row r="46" spans="1:8" x14ac:dyDescent="0.2">
      <c r="A46" s="139"/>
      <c r="B46" s="136" t="s">
        <v>242</v>
      </c>
      <c r="C46" s="82">
        <v>2.743445157</v>
      </c>
      <c r="D46" s="82">
        <v>3.1195698639999998</v>
      </c>
      <c r="E46" s="82">
        <v>2.6784963390000001</v>
      </c>
      <c r="F46" s="27"/>
      <c r="G46" s="137">
        <v>-2.3674181287816367</v>
      </c>
      <c r="H46" s="138">
        <v>-14.138921204811325</v>
      </c>
    </row>
    <row r="47" spans="1:8" x14ac:dyDescent="0.2">
      <c r="A47" s="147" t="s">
        <v>202</v>
      </c>
      <c r="B47" s="140" t="s">
        <v>3</v>
      </c>
      <c r="C47" s="80">
        <v>8.0477832280000001</v>
      </c>
      <c r="D47" s="80">
        <v>7.4859547659999999</v>
      </c>
      <c r="E47" s="83">
        <v>8.6335734645679683</v>
      </c>
      <c r="F47" s="22" t="s">
        <v>241</v>
      </c>
      <c r="G47" s="134">
        <v>7.2789017791865547</v>
      </c>
      <c r="H47" s="135">
        <v>15.330291652045076</v>
      </c>
    </row>
    <row r="48" spans="1:8" x14ac:dyDescent="0.2">
      <c r="A48" s="143"/>
      <c r="B48" s="136" t="s">
        <v>242</v>
      </c>
      <c r="C48" s="82">
        <v>2.2823161569999999</v>
      </c>
      <c r="D48" s="82">
        <v>2.1862932640000001</v>
      </c>
      <c r="E48" s="82">
        <v>2.3875858390000002</v>
      </c>
      <c r="F48" s="27"/>
      <c r="G48" s="146">
        <v>4.6124057649564492</v>
      </c>
      <c r="H48" s="135">
        <v>9.2070253480870576</v>
      </c>
    </row>
    <row r="49" spans="1:9" x14ac:dyDescent="0.2">
      <c r="A49" s="147" t="s">
        <v>203</v>
      </c>
      <c r="B49" s="140" t="s">
        <v>3</v>
      </c>
      <c r="C49" s="80">
        <v>6.1016602280000001</v>
      </c>
      <c r="D49" s="80">
        <v>5.0159747660000003</v>
      </c>
      <c r="E49" s="83">
        <v>5.0440580022878265</v>
      </c>
      <c r="F49" s="22" t="s">
        <v>241</v>
      </c>
      <c r="G49" s="145">
        <v>-17.333023901575615</v>
      </c>
      <c r="H49" s="142">
        <v>0.55987594830388332</v>
      </c>
    </row>
    <row r="50" spans="1:9" x14ac:dyDescent="0.2">
      <c r="A50" s="143"/>
      <c r="B50" s="136" t="s">
        <v>242</v>
      </c>
      <c r="C50" s="82">
        <v>1.8613161570000001</v>
      </c>
      <c r="D50" s="82">
        <v>2.2753262639999998</v>
      </c>
      <c r="E50" s="82">
        <v>1.799517839</v>
      </c>
      <c r="F50" s="27"/>
      <c r="G50" s="137">
        <v>-3.3201408459057546</v>
      </c>
      <c r="H50" s="138">
        <v>-20.911657045769488</v>
      </c>
    </row>
    <row r="51" spans="1:9" x14ac:dyDescent="0.2">
      <c r="A51" s="147" t="s">
        <v>204</v>
      </c>
      <c r="B51" s="140" t="s">
        <v>3</v>
      </c>
      <c r="C51" s="80">
        <v>51.721295142000002</v>
      </c>
      <c r="D51" s="80">
        <v>58.015099827999997</v>
      </c>
      <c r="E51" s="83">
        <v>75.607537355338735</v>
      </c>
      <c r="F51" s="22" t="s">
        <v>241</v>
      </c>
      <c r="G51" s="145">
        <v>46.182606502330287</v>
      </c>
      <c r="H51" s="142">
        <v>30.323894261142073</v>
      </c>
    </row>
    <row r="52" spans="1:9" x14ac:dyDescent="0.2">
      <c r="A52" s="143"/>
      <c r="B52" s="136" t="s">
        <v>242</v>
      </c>
      <c r="C52" s="82">
        <v>13.110580784</v>
      </c>
      <c r="D52" s="82">
        <v>12.424774320999999</v>
      </c>
      <c r="E52" s="82">
        <v>17.004958193</v>
      </c>
      <c r="F52" s="27"/>
      <c r="G52" s="137">
        <v>29.704080033987935</v>
      </c>
      <c r="H52" s="138">
        <v>36.863316416610502</v>
      </c>
    </row>
    <row r="53" spans="1:9" x14ac:dyDescent="0.2">
      <c r="A53" s="139" t="s">
        <v>24</v>
      </c>
      <c r="B53" s="140" t="s">
        <v>3</v>
      </c>
      <c r="C53" s="80">
        <v>150.29882974</v>
      </c>
      <c r="D53" s="80">
        <v>136.190765787</v>
      </c>
      <c r="E53" s="83">
        <v>115.00458354691898</v>
      </c>
      <c r="F53" s="22" t="s">
        <v>241</v>
      </c>
      <c r="G53" s="134">
        <v>-23.482715237461321</v>
      </c>
      <c r="H53" s="135">
        <v>-15.556254579855917</v>
      </c>
      <c r="I53" s="148"/>
    </row>
    <row r="54" spans="1:9" ht="13.5" thickBot="1" x14ac:dyDescent="0.25">
      <c r="A54" s="149"/>
      <c r="B54" s="150" t="s">
        <v>242</v>
      </c>
      <c r="C54" s="86">
        <v>37.274603882000001</v>
      </c>
      <c r="D54" s="86">
        <v>48.775589171</v>
      </c>
      <c r="E54" s="86">
        <v>35.997495063000002</v>
      </c>
      <c r="F54" s="44"/>
      <c r="G54" s="151">
        <v>-3.4262170110323211</v>
      </c>
      <c r="H54" s="152">
        <v>-26.197723749070235</v>
      </c>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21</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219</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205</v>
      </c>
      <c r="B7" s="133" t="s">
        <v>3</v>
      </c>
      <c r="C7" s="20">
        <v>575</v>
      </c>
      <c r="D7" s="20">
        <v>733</v>
      </c>
      <c r="E7" s="79">
        <v>845.97333333333324</v>
      </c>
      <c r="F7" s="22" t="s">
        <v>241</v>
      </c>
      <c r="G7" s="134">
        <v>47.125797101449251</v>
      </c>
      <c r="H7" s="135">
        <v>15.41246020918598</v>
      </c>
    </row>
    <row r="8" spans="1:8" ht="12.75" customHeight="1" x14ac:dyDescent="0.2">
      <c r="A8" s="210"/>
      <c r="B8" s="136" t="s">
        <v>242</v>
      </c>
      <c r="C8" s="26">
        <v>196</v>
      </c>
      <c r="D8" s="26">
        <v>200</v>
      </c>
      <c r="E8" s="26">
        <v>224</v>
      </c>
      <c r="F8" s="27"/>
      <c r="G8" s="137">
        <v>14.285714285714278</v>
      </c>
      <c r="H8" s="138">
        <v>12.000000000000014</v>
      </c>
    </row>
    <row r="9" spans="1:8" x14ac:dyDescent="0.2">
      <c r="A9" s="139" t="s">
        <v>206</v>
      </c>
      <c r="B9" s="140" t="s">
        <v>3</v>
      </c>
      <c r="C9" s="20">
        <v>306</v>
      </c>
      <c r="D9" s="20">
        <v>350</v>
      </c>
      <c r="E9" s="21">
        <v>307.89830508474569</v>
      </c>
      <c r="F9" s="22" t="s">
        <v>241</v>
      </c>
      <c r="G9" s="141">
        <v>0.62036113880577659</v>
      </c>
      <c r="H9" s="142">
        <v>-12.029055690072667</v>
      </c>
    </row>
    <row r="10" spans="1:8" x14ac:dyDescent="0.2">
      <c r="A10" s="143"/>
      <c r="B10" s="136" t="s">
        <v>242</v>
      </c>
      <c r="C10" s="26">
        <v>83</v>
      </c>
      <c r="D10" s="26">
        <v>118</v>
      </c>
      <c r="E10" s="26">
        <v>93</v>
      </c>
      <c r="F10" s="27"/>
      <c r="G10" s="144">
        <v>12.048192771084331</v>
      </c>
      <c r="H10" s="138">
        <v>-21.186440677966104</v>
      </c>
    </row>
    <row r="11" spans="1:8" x14ac:dyDescent="0.2">
      <c r="A11" s="139" t="s">
        <v>207</v>
      </c>
      <c r="B11" s="140" t="s">
        <v>3</v>
      </c>
      <c r="C11" s="20">
        <v>99</v>
      </c>
      <c r="D11" s="20">
        <v>97</v>
      </c>
      <c r="E11" s="21">
        <v>100.62499999999999</v>
      </c>
      <c r="F11" s="22" t="s">
        <v>241</v>
      </c>
      <c r="G11" s="145">
        <v>1.641414141414117</v>
      </c>
      <c r="H11" s="142">
        <v>3.7371134020618371</v>
      </c>
    </row>
    <row r="12" spans="1:8" x14ac:dyDescent="0.2">
      <c r="A12" s="143"/>
      <c r="B12" s="136" t="s">
        <v>242</v>
      </c>
      <c r="C12" s="26">
        <v>25</v>
      </c>
      <c r="D12" s="26">
        <v>32</v>
      </c>
      <c r="E12" s="26">
        <v>30</v>
      </c>
      <c r="F12" s="27"/>
      <c r="G12" s="137">
        <v>20</v>
      </c>
      <c r="H12" s="138">
        <v>-6.25</v>
      </c>
    </row>
    <row r="13" spans="1:8" x14ac:dyDescent="0.2">
      <c r="A13" s="139" t="s">
        <v>208</v>
      </c>
      <c r="B13" s="140" t="s">
        <v>3</v>
      </c>
      <c r="C13" s="20">
        <v>38</v>
      </c>
      <c r="D13" s="20">
        <v>34</v>
      </c>
      <c r="E13" s="21">
        <v>43.199999999999996</v>
      </c>
      <c r="F13" s="22" t="s">
        <v>241</v>
      </c>
      <c r="G13" s="134">
        <v>13.68421052631578</v>
      </c>
      <c r="H13" s="135">
        <v>27.058823529411754</v>
      </c>
    </row>
    <row r="14" spans="1:8" x14ac:dyDescent="0.2">
      <c r="A14" s="143"/>
      <c r="B14" s="136" t="s">
        <v>242</v>
      </c>
      <c r="C14" s="26">
        <v>12</v>
      </c>
      <c r="D14" s="26">
        <v>10</v>
      </c>
      <c r="E14" s="26">
        <v>12</v>
      </c>
      <c r="F14" s="27"/>
      <c r="G14" s="146">
        <v>0</v>
      </c>
      <c r="H14" s="135">
        <v>20</v>
      </c>
    </row>
    <row r="15" spans="1:8" x14ac:dyDescent="0.2">
      <c r="A15" s="139" t="s">
        <v>209</v>
      </c>
      <c r="B15" s="140" t="s">
        <v>3</v>
      </c>
      <c r="C15" s="20">
        <v>3</v>
      </c>
      <c r="D15" s="20">
        <v>3</v>
      </c>
      <c r="E15" s="21">
        <v>0</v>
      </c>
      <c r="F15" s="22" t="s">
        <v>241</v>
      </c>
      <c r="G15" s="145">
        <v>-100</v>
      </c>
      <c r="H15" s="142">
        <v>-100</v>
      </c>
    </row>
    <row r="16" spans="1:8" x14ac:dyDescent="0.2">
      <c r="A16" s="143"/>
      <c r="B16" s="136" t="s">
        <v>242</v>
      </c>
      <c r="C16" s="26">
        <v>1</v>
      </c>
      <c r="D16" s="26">
        <v>2</v>
      </c>
      <c r="E16" s="26">
        <v>0</v>
      </c>
      <c r="F16" s="27"/>
      <c r="G16" s="137">
        <v>-100</v>
      </c>
      <c r="H16" s="138">
        <v>-100</v>
      </c>
    </row>
    <row r="17" spans="1:9" x14ac:dyDescent="0.2">
      <c r="A17" s="139" t="s">
        <v>210</v>
      </c>
      <c r="B17" s="140" t="s">
        <v>3</v>
      </c>
      <c r="C17" s="20">
        <v>35</v>
      </c>
      <c r="D17" s="20">
        <v>23</v>
      </c>
      <c r="E17" s="21">
        <v>39.166666666666657</v>
      </c>
      <c r="F17" s="22" t="s">
        <v>241</v>
      </c>
      <c r="G17" s="145">
        <v>11.904761904761884</v>
      </c>
      <c r="H17" s="142">
        <v>70.289855072463723</v>
      </c>
    </row>
    <row r="18" spans="1:9" x14ac:dyDescent="0.2">
      <c r="A18" s="143"/>
      <c r="B18" s="136" t="s">
        <v>242</v>
      </c>
      <c r="C18" s="26">
        <v>34</v>
      </c>
      <c r="D18" s="26">
        <v>12</v>
      </c>
      <c r="E18" s="26">
        <v>15</v>
      </c>
      <c r="F18" s="27"/>
      <c r="G18" s="137">
        <v>-55.882352941176471</v>
      </c>
      <c r="H18" s="138">
        <v>25</v>
      </c>
    </row>
    <row r="19" spans="1:9" x14ac:dyDescent="0.2">
      <c r="A19" s="139" t="s">
        <v>211</v>
      </c>
      <c r="B19" s="140" t="s">
        <v>3</v>
      </c>
      <c r="C19" s="20">
        <v>94</v>
      </c>
      <c r="D19" s="20">
        <v>227</v>
      </c>
      <c r="E19" s="21">
        <v>498.61904761904754</v>
      </c>
      <c r="F19" s="22" t="s">
        <v>241</v>
      </c>
      <c r="G19" s="134">
        <v>430.44579533941226</v>
      </c>
      <c r="H19" s="135">
        <v>119.65596811411788</v>
      </c>
    </row>
    <row r="20" spans="1:9" ht="13.5" thickBot="1" x14ac:dyDescent="0.25">
      <c r="A20" s="149"/>
      <c r="B20" s="150" t="s">
        <v>242</v>
      </c>
      <c r="C20" s="43">
        <v>43</v>
      </c>
      <c r="D20" s="43">
        <v>28</v>
      </c>
      <c r="E20" s="43">
        <v>74</v>
      </c>
      <c r="F20" s="44"/>
      <c r="G20" s="151">
        <v>72.093023255813961</v>
      </c>
      <c r="H20" s="152">
        <v>164.28571428571428</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220</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205</v>
      </c>
      <c r="B35" s="133" t="s">
        <v>3</v>
      </c>
      <c r="C35" s="80">
        <v>290.80328065399999</v>
      </c>
      <c r="D35" s="80">
        <v>307.38186722199998</v>
      </c>
      <c r="E35" s="81">
        <v>278.80552074069203</v>
      </c>
      <c r="F35" s="22" t="s">
        <v>241</v>
      </c>
      <c r="G35" s="134">
        <v>-4.1257305922841283</v>
      </c>
      <c r="H35" s="135">
        <v>-9.296692332430041</v>
      </c>
    </row>
    <row r="36" spans="1:8" ht="12.75" customHeight="1" x14ac:dyDescent="0.2">
      <c r="A36" s="210"/>
      <c r="B36" s="136" t="s">
        <v>242</v>
      </c>
      <c r="C36" s="82">
        <v>72.083622183000003</v>
      </c>
      <c r="D36" s="82">
        <v>126.957982495</v>
      </c>
      <c r="E36" s="82">
        <v>94.593060199999996</v>
      </c>
      <c r="F36" s="27"/>
      <c r="G36" s="137">
        <v>31.226840904102829</v>
      </c>
      <c r="H36" s="138">
        <v>-25.492624929097801</v>
      </c>
    </row>
    <row r="37" spans="1:8" x14ac:dyDescent="0.2">
      <c r="A37" s="139" t="s">
        <v>206</v>
      </c>
      <c r="B37" s="140" t="s">
        <v>3</v>
      </c>
      <c r="C37" s="80">
        <v>166.174737913</v>
      </c>
      <c r="D37" s="80">
        <v>176.81630336500001</v>
      </c>
      <c r="E37" s="83">
        <v>137.61769091014528</v>
      </c>
      <c r="F37" s="22" t="s">
        <v>241</v>
      </c>
      <c r="G37" s="141">
        <v>-17.184950830375683</v>
      </c>
      <c r="H37" s="142">
        <v>-22.16911659663954</v>
      </c>
    </row>
    <row r="38" spans="1:8" x14ac:dyDescent="0.2">
      <c r="A38" s="143"/>
      <c r="B38" s="136" t="s">
        <v>242</v>
      </c>
      <c r="C38" s="82">
        <v>39.607648644000001</v>
      </c>
      <c r="D38" s="82">
        <v>73.765676396999993</v>
      </c>
      <c r="E38" s="82">
        <v>46.947134632000001</v>
      </c>
      <c r="F38" s="27"/>
      <c r="G38" s="144">
        <v>18.530476408656554</v>
      </c>
      <c r="H38" s="138">
        <v>-36.356396463668418</v>
      </c>
    </row>
    <row r="39" spans="1:8" x14ac:dyDescent="0.2">
      <c r="A39" s="139" t="s">
        <v>207</v>
      </c>
      <c r="B39" s="140" t="s">
        <v>3</v>
      </c>
      <c r="C39" s="80">
        <v>53.798922304000001</v>
      </c>
      <c r="D39" s="80">
        <v>51.040145717999998</v>
      </c>
      <c r="E39" s="83">
        <v>49.23402202807727</v>
      </c>
      <c r="F39" s="22" t="s">
        <v>241</v>
      </c>
      <c r="G39" s="145">
        <v>-8.4851147205663011</v>
      </c>
      <c r="H39" s="142">
        <v>-3.5386334903933658</v>
      </c>
    </row>
    <row r="40" spans="1:8" x14ac:dyDescent="0.2">
      <c r="A40" s="143"/>
      <c r="B40" s="136" t="s">
        <v>242</v>
      </c>
      <c r="C40" s="82">
        <v>8.8006162149999998</v>
      </c>
      <c r="D40" s="82">
        <v>21.485595923999998</v>
      </c>
      <c r="E40" s="82">
        <v>16.878107424</v>
      </c>
      <c r="F40" s="27"/>
      <c r="G40" s="137">
        <v>91.78324575991067</v>
      </c>
      <c r="H40" s="138">
        <v>-21.444545993966628</v>
      </c>
    </row>
    <row r="41" spans="1:8" x14ac:dyDescent="0.2">
      <c r="A41" s="139" t="s">
        <v>208</v>
      </c>
      <c r="B41" s="140" t="s">
        <v>3</v>
      </c>
      <c r="C41" s="80">
        <v>17.264892133</v>
      </c>
      <c r="D41" s="80">
        <v>17.991160296</v>
      </c>
      <c r="E41" s="83">
        <v>14.216545222302933</v>
      </c>
      <c r="F41" s="22" t="s">
        <v>241</v>
      </c>
      <c r="G41" s="134">
        <v>-17.656333368399544</v>
      </c>
      <c r="H41" s="135">
        <v>-20.980387098970382</v>
      </c>
    </row>
    <row r="42" spans="1:8" x14ac:dyDescent="0.2">
      <c r="A42" s="143"/>
      <c r="B42" s="136" t="s">
        <v>242</v>
      </c>
      <c r="C42" s="82">
        <v>2.772741109</v>
      </c>
      <c r="D42" s="82">
        <v>7.6537396749999997</v>
      </c>
      <c r="E42" s="82">
        <v>4.9015397040000002</v>
      </c>
      <c r="F42" s="27"/>
      <c r="G42" s="146">
        <v>76.775959648384173</v>
      </c>
      <c r="H42" s="135">
        <v>-35.958891834141198</v>
      </c>
    </row>
    <row r="43" spans="1:8" x14ac:dyDescent="0.2">
      <c r="A43" s="139" t="s">
        <v>209</v>
      </c>
      <c r="B43" s="140" t="s">
        <v>3</v>
      </c>
      <c r="C43" s="80">
        <v>1.8461962270000001</v>
      </c>
      <c r="D43" s="80">
        <v>1.6878840420000001</v>
      </c>
      <c r="E43" s="83">
        <v>1.0452590045159933</v>
      </c>
      <c r="F43" s="22" t="s">
        <v>241</v>
      </c>
      <c r="G43" s="145">
        <v>-43.383103636036559</v>
      </c>
      <c r="H43" s="142">
        <v>-38.072819073669919</v>
      </c>
    </row>
    <row r="44" spans="1:8" x14ac:dyDescent="0.2">
      <c r="A44" s="143"/>
      <c r="B44" s="136" t="s">
        <v>242</v>
      </c>
      <c r="C44" s="82">
        <v>0.364348222</v>
      </c>
      <c r="D44" s="82">
        <v>0.81654852499999997</v>
      </c>
      <c r="E44" s="82">
        <v>0.38550567200000002</v>
      </c>
      <c r="F44" s="27"/>
      <c r="G44" s="137">
        <v>5.8069310408217234</v>
      </c>
      <c r="H44" s="138">
        <v>-52.788394051657853</v>
      </c>
    </row>
    <row r="45" spans="1:8" x14ac:dyDescent="0.2">
      <c r="A45" s="139" t="s">
        <v>210</v>
      </c>
      <c r="B45" s="140" t="s">
        <v>3</v>
      </c>
      <c r="C45" s="80">
        <v>11.543588679999999</v>
      </c>
      <c r="D45" s="80">
        <v>12.739420211000001</v>
      </c>
      <c r="E45" s="83">
        <v>14.952413972213934</v>
      </c>
      <c r="F45" s="22" t="s">
        <v>241</v>
      </c>
      <c r="G45" s="145">
        <v>29.530030796401661</v>
      </c>
      <c r="H45" s="142">
        <v>17.371228239281237</v>
      </c>
    </row>
    <row r="46" spans="1:8" x14ac:dyDescent="0.2">
      <c r="A46" s="143"/>
      <c r="B46" s="136" t="s">
        <v>242</v>
      </c>
      <c r="C46" s="82">
        <v>4.2390446649999998</v>
      </c>
      <c r="D46" s="82">
        <v>7.1187426250000003</v>
      </c>
      <c r="E46" s="82">
        <v>5.9185283599999998</v>
      </c>
      <c r="F46" s="27"/>
      <c r="G46" s="137">
        <v>39.619391342270745</v>
      </c>
      <c r="H46" s="138">
        <v>-16.859919345658327</v>
      </c>
    </row>
    <row r="47" spans="1:8" x14ac:dyDescent="0.2">
      <c r="A47" s="139" t="s">
        <v>211</v>
      </c>
      <c r="B47" s="140" t="s">
        <v>3</v>
      </c>
      <c r="C47" s="80">
        <v>40.174943398000003</v>
      </c>
      <c r="D47" s="80">
        <v>47.106953591</v>
      </c>
      <c r="E47" s="83">
        <v>64.199221707004156</v>
      </c>
      <c r="F47" s="22" t="s">
        <v>241</v>
      </c>
      <c r="G47" s="134">
        <v>59.799159070377527</v>
      </c>
      <c r="H47" s="135">
        <v>36.283959825561112</v>
      </c>
    </row>
    <row r="48" spans="1:8" ht="13.5" thickBot="1" x14ac:dyDescent="0.25">
      <c r="A48" s="149"/>
      <c r="B48" s="150" t="s">
        <v>242</v>
      </c>
      <c r="C48" s="86">
        <v>16.299223327</v>
      </c>
      <c r="D48" s="86">
        <v>16.117679348999999</v>
      </c>
      <c r="E48" s="86">
        <v>19.562244408000002</v>
      </c>
      <c r="F48" s="44"/>
      <c r="G48" s="151">
        <v>20.019488140853554</v>
      </c>
      <c r="H48" s="152">
        <v>21.371346236725543</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22</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x14ac:dyDescent="0.2"/>
    <row r="2" spans="1:8" x14ac:dyDescent="0.2">
      <c r="A2" s="92" t="s">
        <v>0</v>
      </c>
      <c r="B2" s="117"/>
      <c r="C2" s="117"/>
      <c r="D2" s="117"/>
      <c r="E2" s="117"/>
      <c r="F2" s="117"/>
      <c r="G2" s="117"/>
    </row>
    <row r="3" spans="1:8" ht="6" customHeight="1" x14ac:dyDescent="0.2">
      <c r="A3" s="3"/>
      <c r="B3" s="117"/>
      <c r="C3" s="117"/>
      <c r="D3" s="117"/>
      <c r="E3" s="117"/>
      <c r="F3" s="117"/>
      <c r="G3" s="117"/>
    </row>
    <row r="4" spans="1:8" ht="16.5" thickBot="1" x14ac:dyDescent="0.3">
      <c r="A4" s="118" t="s">
        <v>221</v>
      </c>
      <c r="B4" s="119"/>
      <c r="C4" s="119"/>
      <c r="D4" s="119"/>
      <c r="E4" s="119"/>
      <c r="F4" s="119"/>
      <c r="G4" s="119"/>
      <c r="H4" s="120"/>
    </row>
    <row r="5" spans="1:8" x14ac:dyDescent="0.2">
      <c r="A5" s="121"/>
      <c r="B5" s="122"/>
      <c r="C5" s="123"/>
      <c r="D5" s="122"/>
      <c r="E5" s="124"/>
      <c r="F5" s="125"/>
      <c r="G5" s="207" t="s">
        <v>1</v>
      </c>
      <c r="H5" s="208"/>
    </row>
    <row r="6" spans="1:8" x14ac:dyDescent="0.2">
      <c r="A6" s="126"/>
      <c r="B6" s="127"/>
      <c r="C6" s="128" t="s">
        <v>236</v>
      </c>
      <c r="D6" s="129" t="s">
        <v>237</v>
      </c>
      <c r="E6" s="129" t="s">
        <v>238</v>
      </c>
      <c r="F6" s="130"/>
      <c r="G6" s="131" t="s">
        <v>239</v>
      </c>
      <c r="H6" s="132" t="s">
        <v>240</v>
      </c>
    </row>
    <row r="7" spans="1:8" ht="12.75" customHeight="1" x14ac:dyDescent="0.2">
      <c r="A7" s="209" t="s">
        <v>212</v>
      </c>
      <c r="B7" s="133" t="s">
        <v>3</v>
      </c>
      <c r="C7" s="20">
        <v>200240.61617925501</v>
      </c>
      <c r="D7" s="20">
        <v>241263</v>
      </c>
      <c r="E7" s="79">
        <v>242075.77759418677</v>
      </c>
      <c r="F7" s="22" t="s">
        <v>241</v>
      </c>
      <c r="G7" s="134">
        <v>20.892445405522025</v>
      </c>
      <c r="H7" s="135">
        <v>0.33688447635434215</v>
      </c>
    </row>
    <row r="8" spans="1:8" ht="12.75" customHeight="1" x14ac:dyDescent="0.2">
      <c r="A8" s="210"/>
      <c r="B8" s="136" t="s">
        <v>242</v>
      </c>
      <c r="C8" s="26">
        <v>31417.92856</v>
      </c>
      <c r="D8" s="26">
        <v>37684.925586627003</v>
      </c>
      <c r="E8" s="26">
        <v>43216.967054234003</v>
      </c>
      <c r="F8" s="27"/>
      <c r="G8" s="137">
        <v>37.555112749400166</v>
      </c>
      <c r="H8" s="138">
        <v>14.679719759271919</v>
      </c>
    </row>
    <row r="9" spans="1:8" x14ac:dyDescent="0.2">
      <c r="A9" s="139" t="s">
        <v>232</v>
      </c>
      <c r="B9" s="140" t="s">
        <v>3</v>
      </c>
      <c r="C9" s="20">
        <v>8813.391887537</v>
      </c>
      <c r="D9" s="20">
        <v>10965</v>
      </c>
      <c r="E9" s="21">
        <v>8222.6128409064531</v>
      </c>
      <c r="F9" s="22" t="s">
        <v>241</v>
      </c>
      <c r="G9" s="141">
        <v>-6.7031972953110852</v>
      </c>
      <c r="H9" s="142">
        <v>-25.01037080796668</v>
      </c>
    </row>
    <row r="10" spans="1:8" x14ac:dyDescent="0.2">
      <c r="A10" s="143"/>
      <c r="B10" s="136" t="s">
        <v>242</v>
      </c>
      <c r="C10" s="26">
        <v>8078.6521286460002</v>
      </c>
      <c r="D10" s="26">
        <v>2225.09857143</v>
      </c>
      <c r="E10" s="26">
        <v>1780.333126735</v>
      </c>
      <c r="F10" s="27"/>
      <c r="G10" s="144">
        <v>-77.962497971386369</v>
      </c>
      <c r="H10" s="138">
        <v>-19.98857265946485</v>
      </c>
    </row>
    <row r="11" spans="1:8" x14ac:dyDescent="0.2">
      <c r="A11" s="139" t="s">
        <v>213</v>
      </c>
      <c r="B11" s="140" t="s">
        <v>3</v>
      </c>
      <c r="C11" s="20">
        <v>120203.458974138</v>
      </c>
      <c r="D11" s="20">
        <v>148378</v>
      </c>
      <c r="E11" s="21">
        <v>136930.24855594925</v>
      </c>
      <c r="F11" s="22" t="s">
        <v>241</v>
      </c>
      <c r="G11" s="145">
        <v>13.915397880031094</v>
      </c>
      <c r="H11" s="142">
        <v>-7.7152619957478521</v>
      </c>
    </row>
    <row r="12" spans="1:8" x14ac:dyDescent="0.2">
      <c r="A12" s="143"/>
      <c r="B12" s="136" t="s">
        <v>242</v>
      </c>
      <c r="C12" s="26">
        <v>12071.636001094001</v>
      </c>
      <c r="D12" s="26">
        <v>18210.138339270001</v>
      </c>
      <c r="E12" s="26">
        <v>20239.789140772002</v>
      </c>
      <c r="F12" s="27"/>
      <c r="G12" s="137">
        <v>67.664011232096101</v>
      </c>
      <c r="H12" s="138">
        <v>11.145718740230961</v>
      </c>
    </row>
    <row r="13" spans="1:8" x14ac:dyDescent="0.2">
      <c r="A13" s="139" t="s">
        <v>214</v>
      </c>
      <c r="B13" s="140" t="s">
        <v>3</v>
      </c>
      <c r="C13" s="20">
        <v>71751.232997767002</v>
      </c>
      <c r="D13" s="20">
        <v>82215</v>
      </c>
      <c r="E13" s="21">
        <v>73321.095950684132</v>
      </c>
      <c r="F13" s="22" t="s">
        <v>241</v>
      </c>
      <c r="G13" s="134">
        <v>2.1879247050235193</v>
      </c>
      <c r="H13" s="135">
        <v>-10.81786054772958</v>
      </c>
    </row>
    <row r="14" spans="1:8" x14ac:dyDescent="0.2">
      <c r="A14" s="143"/>
      <c r="B14" s="136" t="s">
        <v>242</v>
      </c>
      <c r="C14" s="26">
        <v>11910.418228721999</v>
      </c>
      <c r="D14" s="26">
        <v>17726.487887133</v>
      </c>
      <c r="E14" s="26">
        <v>16568.554579385</v>
      </c>
      <c r="F14" s="27"/>
      <c r="G14" s="146">
        <v>39.109763076412349</v>
      </c>
      <c r="H14" s="135">
        <v>-6.5322206808292975</v>
      </c>
    </row>
    <row r="15" spans="1:8" x14ac:dyDescent="0.2">
      <c r="A15" s="139" t="s">
        <v>215</v>
      </c>
      <c r="B15" s="140" t="s">
        <v>3</v>
      </c>
      <c r="C15" s="20">
        <v>4184.0132306690002</v>
      </c>
      <c r="D15" s="20">
        <v>4273</v>
      </c>
      <c r="E15" s="21">
        <v>2267.4872652412678</v>
      </c>
      <c r="F15" s="22" t="s">
        <v>241</v>
      </c>
      <c r="G15" s="145">
        <v>-45.805925071639663</v>
      </c>
      <c r="H15" s="142">
        <v>-46.934536268634034</v>
      </c>
    </row>
    <row r="16" spans="1:8" x14ac:dyDescent="0.2">
      <c r="A16" s="143"/>
      <c r="B16" s="136" t="s">
        <v>242</v>
      </c>
      <c r="C16" s="26">
        <v>749.25252578200002</v>
      </c>
      <c r="D16" s="26">
        <v>771.08641768500001</v>
      </c>
      <c r="E16" s="26">
        <v>451</v>
      </c>
      <c r="F16" s="27"/>
      <c r="G16" s="137">
        <v>-39.806676056341864</v>
      </c>
      <c r="H16" s="138">
        <v>-41.511095299276811</v>
      </c>
    </row>
    <row r="17" spans="1:9" x14ac:dyDescent="0.2">
      <c r="A17" s="139" t="s">
        <v>216</v>
      </c>
      <c r="B17" s="140" t="s">
        <v>3</v>
      </c>
      <c r="C17" s="20">
        <v>12510.103082203001</v>
      </c>
      <c r="D17" s="20">
        <v>13517</v>
      </c>
      <c r="E17" s="21">
        <v>26298.408584782243</v>
      </c>
      <c r="F17" s="22" t="s">
        <v>241</v>
      </c>
      <c r="G17" s="134">
        <v>110.21736121578905</v>
      </c>
      <c r="H17" s="135">
        <v>94.558027556279058</v>
      </c>
    </row>
    <row r="18" spans="1:9" ht="13.5" thickBot="1" x14ac:dyDescent="0.25">
      <c r="A18" s="149"/>
      <c r="B18" s="150" t="s">
        <v>242</v>
      </c>
      <c r="C18" s="43">
        <v>1985.200859625</v>
      </c>
      <c r="D18" s="43">
        <v>3808.1183905369999</v>
      </c>
      <c r="E18" s="43">
        <v>7108.290207342</v>
      </c>
      <c r="F18" s="44"/>
      <c r="G18" s="151">
        <v>258.06403029085629</v>
      </c>
      <c r="H18" s="152">
        <v>86.6614815601788</v>
      </c>
    </row>
    <row r="25" spans="1:9" x14ac:dyDescent="0.2">
      <c r="I25" s="148"/>
    </row>
    <row r="26" spans="1:9" x14ac:dyDescent="0.2">
      <c r="I26" s="148"/>
    </row>
    <row r="27" spans="1:9" x14ac:dyDescent="0.2">
      <c r="A27" s="153"/>
      <c r="B27" s="153"/>
      <c r="C27" s="64"/>
      <c r="D27" s="64"/>
      <c r="E27" s="21"/>
      <c r="F27" s="59"/>
      <c r="G27" s="146"/>
      <c r="H27" s="154"/>
      <c r="I27" s="148"/>
    </row>
    <row r="28" spans="1:9" x14ac:dyDescent="0.2">
      <c r="A28" s="153"/>
      <c r="B28" s="153"/>
      <c r="C28" s="64"/>
      <c r="D28" s="64"/>
      <c r="E28" s="21"/>
      <c r="F28" s="59"/>
      <c r="G28" s="146"/>
      <c r="H28" s="154"/>
      <c r="I28" s="148"/>
    </row>
    <row r="29" spans="1:9" x14ac:dyDescent="0.2">
      <c r="A29" s="153"/>
      <c r="B29" s="153"/>
      <c r="C29" s="64"/>
      <c r="D29" s="64"/>
      <c r="E29" s="21"/>
      <c r="F29" s="59"/>
      <c r="G29" s="146"/>
      <c r="H29" s="154"/>
      <c r="I29" s="148"/>
    </row>
    <row r="30" spans="1:9" x14ac:dyDescent="0.2">
      <c r="A30" s="155"/>
      <c r="B30" s="156"/>
      <c r="C30" s="21"/>
      <c r="D30" s="21"/>
      <c r="E30" s="21"/>
      <c r="F30" s="63"/>
      <c r="G30" s="146"/>
      <c r="H30" s="154"/>
      <c r="I30" s="148"/>
    </row>
    <row r="31" spans="1:9" x14ac:dyDescent="0.2">
      <c r="A31" s="157"/>
      <c r="B31" s="158"/>
      <c r="C31" s="49"/>
      <c r="D31" s="55"/>
      <c r="E31" s="49"/>
      <c r="F31" s="49"/>
      <c r="G31" s="159"/>
      <c r="H31" s="160"/>
      <c r="I31" s="148"/>
    </row>
    <row r="32" spans="1:9" ht="16.5" thickBot="1" x14ac:dyDescent="0.3">
      <c r="A32" s="118" t="s">
        <v>222</v>
      </c>
      <c r="B32" s="119"/>
      <c r="C32" s="119"/>
      <c r="D32" s="119"/>
      <c r="E32" s="119"/>
      <c r="F32" s="119"/>
      <c r="G32" s="119"/>
      <c r="H32" s="120"/>
    </row>
    <row r="33" spans="1:8" x14ac:dyDescent="0.2">
      <c r="A33" s="121"/>
      <c r="B33" s="122"/>
      <c r="C33" s="211" t="s">
        <v>16</v>
      </c>
      <c r="D33" s="207"/>
      <c r="E33" s="207"/>
      <c r="F33" s="212"/>
      <c r="G33" s="207" t="s">
        <v>1</v>
      </c>
      <c r="H33" s="208"/>
    </row>
    <row r="34" spans="1:8" x14ac:dyDescent="0.2">
      <c r="A34" s="126"/>
      <c r="B34" s="127"/>
      <c r="C34" s="128" t="s">
        <v>236</v>
      </c>
      <c r="D34" s="129" t="s">
        <v>237</v>
      </c>
      <c r="E34" s="129" t="s">
        <v>238</v>
      </c>
      <c r="F34" s="130"/>
      <c r="G34" s="131" t="s">
        <v>239</v>
      </c>
      <c r="H34" s="132" t="s">
        <v>240</v>
      </c>
    </row>
    <row r="35" spans="1:8" ht="12.75" customHeight="1" x14ac:dyDescent="0.2">
      <c r="A35" s="209" t="s">
        <v>212</v>
      </c>
      <c r="B35" s="133" t="s">
        <v>3</v>
      </c>
      <c r="C35" s="80">
        <v>698.64237269399996</v>
      </c>
      <c r="D35" s="80">
        <v>802.17088901099999</v>
      </c>
      <c r="E35" s="81">
        <v>813.11343707524532</v>
      </c>
      <c r="F35" s="22" t="s">
        <v>241</v>
      </c>
      <c r="G35" s="134">
        <v>16.384786960435747</v>
      </c>
      <c r="H35" s="135">
        <v>1.3641168252486011</v>
      </c>
    </row>
    <row r="36" spans="1:8" ht="12.75" customHeight="1" x14ac:dyDescent="0.2">
      <c r="A36" s="210"/>
      <c r="B36" s="136" t="s">
        <v>242</v>
      </c>
      <c r="C36" s="82">
        <v>138.80326054700001</v>
      </c>
      <c r="D36" s="82">
        <v>191.447876877</v>
      </c>
      <c r="E36" s="82">
        <v>197.038084911</v>
      </c>
      <c r="F36" s="27"/>
      <c r="G36" s="137">
        <v>41.954939771952382</v>
      </c>
      <c r="H36" s="138">
        <v>2.9199634517710393</v>
      </c>
    </row>
    <row r="37" spans="1:8" x14ac:dyDescent="0.2">
      <c r="A37" s="139" t="s">
        <v>232</v>
      </c>
      <c r="B37" s="140" t="s">
        <v>3</v>
      </c>
      <c r="C37" s="80">
        <v>223.34273136199999</v>
      </c>
      <c r="D37" s="80">
        <v>288.63855850599998</v>
      </c>
      <c r="E37" s="83">
        <v>257.74792368145779</v>
      </c>
      <c r="F37" s="22" t="s">
        <v>241</v>
      </c>
      <c r="G37" s="141">
        <v>15.404661754446323</v>
      </c>
      <c r="H37" s="142">
        <v>-10.702185800966049</v>
      </c>
    </row>
    <row r="38" spans="1:8" x14ac:dyDescent="0.2">
      <c r="A38" s="143"/>
      <c r="B38" s="136" t="s">
        <v>242</v>
      </c>
      <c r="C38" s="82">
        <v>27.620969246000001</v>
      </c>
      <c r="D38" s="82">
        <v>61.636079408999997</v>
      </c>
      <c r="E38" s="82">
        <v>57.851996161000002</v>
      </c>
      <c r="F38" s="27"/>
      <c r="G38" s="144">
        <v>109.44955133816669</v>
      </c>
      <c r="H38" s="138">
        <v>-6.1393964124321769</v>
      </c>
    </row>
    <row r="39" spans="1:8" x14ac:dyDescent="0.2">
      <c r="A39" s="139" t="s">
        <v>213</v>
      </c>
      <c r="B39" s="140" t="s">
        <v>3</v>
      </c>
      <c r="C39" s="80">
        <v>174.58551054899999</v>
      </c>
      <c r="D39" s="80">
        <v>197.45523154599999</v>
      </c>
      <c r="E39" s="83">
        <v>174.38178632286485</v>
      </c>
      <c r="F39" s="22" t="s">
        <v>241</v>
      </c>
      <c r="G39" s="145">
        <v>-0.11669022560606379</v>
      </c>
      <c r="H39" s="142">
        <v>-11.685405872753421</v>
      </c>
    </row>
    <row r="40" spans="1:8" x14ac:dyDescent="0.2">
      <c r="A40" s="143"/>
      <c r="B40" s="136" t="s">
        <v>242</v>
      </c>
      <c r="C40" s="82">
        <v>52.325408000000003</v>
      </c>
      <c r="D40" s="82">
        <v>51.426850827999999</v>
      </c>
      <c r="E40" s="82">
        <v>44.793403329999997</v>
      </c>
      <c r="F40" s="27"/>
      <c r="G40" s="137">
        <v>-14.39454551410283</v>
      </c>
      <c r="H40" s="138">
        <v>-12.898801678885491</v>
      </c>
    </row>
    <row r="41" spans="1:8" x14ac:dyDescent="0.2">
      <c r="A41" s="139" t="s">
        <v>214</v>
      </c>
      <c r="B41" s="140" t="s">
        <v>3</v>
      </c>
      <c r="C41" s="80">
        <v>220.96467231599999</v>
      </c>
      <c r="D41" s="80">
        <v>239.62301461199999</v>
      </c>
      <c r="E41" s="83">
        <v>239.27020528666219</v>
      </c>
      <c r="F41" s="22" t="s">
        <v>241</v>
      </c>
      <c r="G41" s="134">
        <v>8.2843708810083285</v>
      </c>
      <c r="H41" s="135">
        <v>-0.14723515848804425</v>
      </c>
    </row>
    <row r="42" spans="1:8" x14ac:dyDescent="0.2">
      <c r="A42" s="143"/>
      <c r="B42" s="136" t="s">
        <v>242</v>
      </c>
      <c r="C42" s="82">
        <v>43.371576984999997</v>
      </c>
      <c r="D42" s="82">
        <v>57.001654385000002</v>
      </c>
      <c r="E42" s="82">
        <v>57.852583269</v>
      </c>
      <c r="F42" s="27"/>
      <c r="G42" s="146">
        <v>33.388240157853232</v>
      </c>
      <c r="H42" s="135">
        <v>1.4928143633387663</v>
      </c>
    </row>
    <row r="43" spans="1:8" x14ac:dyDescent="0.2">
      <c r="A43" s="139" t="s">
        <v>215</v>
      </c>
      <c r="B43" s="140" t="s">
        <v>3</v>
      </c>
      <c r="C43" s="80">
        <v>13.824757663</v>
      </c>
      <c r="D43" s="80">
        <v>15.395364396</v>
      </c>
      <c r="E43" s="83">
        <v>10.92412622935411</v>
      </c>
      <c r="F43" s="22" t="s">
        <v>241</v>
      </c>
      <c r="G43" s="145">
        <v>-20.981426975816134</v>
      </c>
      <c r="H43" s="142">
        <v>-29.042756323504761</v>
      </c>
    </row>
    <row r="44" spans="1:8" x14ac:dyDescent="0.2">
      <c r="A44" s="143"/>
      <c r="B44" s="136" t="s">
        <v>242</v>
      </c>
      <c r="C44" s="82">
        <v>3.6593662309999999</v>
      </c>
      <c r="D44" s="82">
        <v>4.1315188679999997</v>
      </c>
      <c r="E44" s="82">
        <v>2.8615563329999998</v>
      </c>
      <c r="F44" s="27"/>
      <c r="G44" s="137">
        <v>-21.801859875117813</v>
      </c>
      <c r="H44" s="138">
        <v>-30.738393689456103</v>
      </c>
    </row>
    <row r="45" spans="1:8" x14ac:dyDescent="0.2">
      <c r="A45" s="139" t="s">
        <v>216</v>
      </c>
      <c r="B45" s="140" t="s">
        <v>3</v>
      </c>
      <c r="C45" s="80">
        <v>65.924700805000001</v>
      </c>
      <c r="D45" s="80">
        <v>61.058719951999997</v>
      </c>
      <c r="E45" s="83">
        <v>124.36975245706634</v>
      </c>
      <c r="F45" s="22" t="s">
        <v>241</v>
      </c>
      <c r="G45" s="134">
        <v>88.654253926676347</v>
      </c>
      <c r="H45" s="135">
        <v>103.68876477403549</v>
      </c>
    </row>
    <row r="46" spans="1:8" ht="13.5" thickBot="1" x14ac:dyDescent="0.25">
      <c r="A46" s="149"/>
      <c r="B46" s="150" t="s">
        <v>242</v>
      </c>
      <c r="C46" s="86">
        <v>11.825940084999999</v>
      </c>
      <c r="D46" s="86">
        <v>17.251773388</v>
      </c>
      <c r="E46" s="86">
        <v>33.678545819</v>
      </c>
      <c r="F46" s="44"/>
      <c r="G46" s="151">
        <v>184.78535809358448</v>
      </c>
      <c r="H46" s="152">
        <v>95.217877383122499</v>
      </c>
    </row>
    <row r="53" spans="1:9" x14ac:dyDescent="0.2">
      <c r="I53" s="148"/>
    </row>
    <row r="54" spans="1:9" x14ac:dyDescent="0.2">
      <c r="I54" s="148"/>
    </row>
    <row r="55" spans="1:9" x14ac:dyDescent="0.2">
      <c r="A55" s="155"/>
      <c r="B55" s="156"/>
      <c r="C55" s="21"/>
      <c r="D55" s="21"/>
      <c r="E55" s="21"/>
      <c r="F55" s="63"/>
      <c r="G55" s="146"/>
      <c r="H55" s="154"/>
      <c r="I55" s="148"/>
    </row>
    <row r="56" spans="1:9" x14ac:dyDescent="0.2">
      <c r="A56" s="155"/>
      <c r="B56" s="156"/>
      <c r="C56" s="21"/>
      <c r="D56" s="21"/>
      <c r="E56" s="21"/>
      <c r="F56" s="63"/>
      <c r="G56" s="146"/>
      <c r="H56" s="154"/>
      <c r="I56" s="148"/>
    </row>
    <row r="57" spans="1:9" x14ac:dyDescent="0.2">
      <c r="A57" s="155"/>
      <c r="B57" s="156"/>
      <c r="C57" s="21"/>
      <c r="D57" s="21"/>
      <c r="E57" s="21"/>
      <c r="F57" s="63"/>
      <c r="G57" s="146"/>
      <c r="H57" s="154"/>
      <c r="I57" s="148"/>
    </row>
    <row r="58" spans="1:9" x14ac:dyDescent="0.2">
      <c r="A58" s="155"/>
      <c r="B58" s="156"/>
      <c r="C58" s="21"/>
      <c r="D58" s="21"/>
      <c r="E58" s="21"/>
      <c r="F58" s="63"/>
      <c r="G58" s="146"/>
      <c r="H58" s="154"/>
      <c r="I58" s="148"/>
    </row>
    <row r="59" spans="1:9" x14ac:dyDescent="0.2">
      <c r="A59" s="157"/>
      <c r="B59" s="158"/>
      <c r="C59" s="49"/>
      <c r="D59" s="49"/>
      <c r="E59" s="49"/>
      <c r="F59" s="49"/>
      <c r="G59" s="159"/>
      <c r="H59" s="160"/>
      <c r="I59" s="148"/>
    </row>
    <row r="60" spans="1:9" x14ac:dyDescent="0.2">
      <c r="A60" s="161"/>
      <c r="B60" s="161"/>
      <c r="C60" s="161"/>
      <c r="D60" s="161"/>
      <c r="E60" s="161"/>
      <c r="F60" s="161"/>
      <c r="G60" s="161"/>
      <c r="H60" s="161"/>
    </row>
    <row r="61" spans="1:9" ht="12.75" customHeight="1" x14ac:dyDescent="0.2">
      <c r="A61" s="162" t="s">
        <v>243</v>
      </c>
      <c r="G61" s="163"/>
      <c r="H61" s="205">
        <v>23</v>
      </c>
    </row>
    <row r="62" spans="1:9" ht="12.75" customHeight="1" x14ac:dyDescent="0.2">
      <c r="A62" s="162" t="s">
        <v>244</v>
      </c>
      <c r="G62" s="163"/>
      <c r="H62" s="206"/>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Normal="100" workbookViewId="0"/>
  </sheetViews>
  <sheetFormatPr defaultColWidth="11.42578125" defaultRowHeight="12.75" customHeight="1" x14ac:dyDescent="0.2"/>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2016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132</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133</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134</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135</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136</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137</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138</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167</v>
      </c>
      <c r="C40" s="73"/>
      <c r="D40" s="73"/>
      <c r="E40" s="73"/>
      <c r="F40" s="73"/>
      <c r="G40" s="73"/>
      <c r="H40" s="76">
        <f>+H38+1</f>
        <v>17</v>
      </c>
      <c r="N40" s="77"/>
    </row>
    <row r="41" spans="1:14" ht="12.75" customHeight="1" x14ac:dyDescent="0.25">
      <c r="B41" s="73" t="s">
        <v>168</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173</v>
      </c>
      <c r="B43" s="73" t="s">
        <v>139</v>
      </c>
      <c r="H43" s="76">
        <f>+H40+1</f>
        <v>18</v>
      </c>
      <c r="N43" s="77"/>
    </row>
    <row r="44" spans="1:14" ht="12.75" customHeight="1" x14ac:dyDescent="0.25">
      <c r="B44" s="73" t="s">
        <v>104</v>
      </c>
      <c r="H44" s="76">
        <f>+H43</f>
        <v>18</v>
      </c>
      <c r="N44" s="77"/>
    </row>
    <row r="45" spans="1:14" ht="12.75" customHeight="1" x14ac:dyDescent="0.25">
      <c r="A45" s="91" t="s">
        <v>125</v>
      </c>
      <c r="B45" s="73" t="s">
        <v>140</v>
      </c>
      <c r="H45" s="76">
        <f>+H43+1</f>
        <v>19</v>
      </c>
      <c r="N45" s="77"/>
    </row>
    <row r="46" spans="1:14" ht="12.75" customHeight="1" x14ac:dyDescent="0.25">
      <c r="B46" s="73" t="s">
        <v>102</v>
      </c>
      <c r="H46" s="76">
        <f>+H45</f>
        <v>19</v>
      </c>
      <c r="N46" s="77"/>
    </row>
    <row r="47" spans="1:14" ht="12.75" customHeight="1" x14ac:dyDescent="0.25">
      <c r="A47" s="91" t="s">
        <v>126</v>
      </c>
      <c r="B47" s="73" t="s">
        <v>141</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8"/>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3">
        <v>1</v>
      </c>
      <c r="I61" s="77"/>
    </row>
    <row r="62" spans="1:14" ht="12.75" customHeight="1" x14ac:dyDescent="0.2">
      <c r="B62" s="54" t="str">
        <f>+B124</f>
        <v>Skadestatistikk for landbasert forsikring 1. kvartal 2016</v>
      </c>
      <c r="H62" s="194"/>
      <c r="I62" s="77"/>
    </row>
    <row r="63" spans="1:14" ht="12.75" customHeight="1" x14ac:dyDescent="0.2">
      <c r="I63" s="77"/>
    </row>
    <row r="64" spans="1:14" ht="12.75" customHeight="1" x14ac:dyDescent="0.2">
      <c r="I64" s="77"/>
    </row>
    <row r="66" spans="1:13" ht="12.75" customHeight="1" x14ac:dyDescent="0.25">
      <c r="A66" s="91" t="s">
        <v>127</v>
      </c>
      <c r="B66" s="73" t="s">
        <v>223</v>
      </c>
      <c r="H66" s="76">
        <f>H48+1</f>
        <v>21</v>
      </c>
    </row>
    <row r="67" spans="1:13" ht="12.75" customHeight="1" x14ac:dyDescent="0.25">
      <c r="B67" s="73" t="s">
        <v>224</v>
      </c>
      <c r="H67" s="76">
        <f>H66</f>
        <v>21</v>
      </c>
    </row>
    <row r="68" spans="1:13" ht="12.75" customHeight="1" x14ac:dyDescent="0.25">
      <c r="A68" s="91" t="s">
        <v>128</v>
      </c>
      <c r="B68" s="73" t="s">
        <v>225</v>
      </c>
      <c r="H68" s="76">
        <f>H67+1</f>
        <v>22</v>
      </c>
    </row>
    <row r="69" spans="1:13" ht="12.75" customHeight="1" x14ac:dyDescent="0.25">
      <c r="B69" s="73" t="s">
        <v>226</v>
      </c>
      <c r="H69" s="76">
        <f>H68</f>
        <v>22</v>
      </c>
    </row>
    <row r="70" spans="1:13" ht="12.75" customHeight="1" x14ac:dyDescent="0.25">
      <c r="A70" s="91" t="s">
        <v>129</v>
      </c>
      <c r="B70" s="73" t="s">
        <v>227</v>
      </c>
      <c r="H70" s="76">
        <f>H69+1</f>
        <v>23</v>
      </c>
      <c r="J70"/>
      <c r="K70"/>
      <c r="L70"/>
      <c r="M70"/>
    </row>
    <row r="71" spans="1:13" ht="12.75" customHeight="1" x14ac:dyDescent="0.25">
      <c r="B71" s="73" t="s">
        <v>228</v>
      </c>
      <c r="H71" s="76">
        <f>H70</f>
        <v>23</v>
      </c>
      <c r="J71"/>
      <c r="K71" s="71"/>
      <c r="L71" s="72"/>
      <c r="M71" s="72"/>
    </row>
    <row r="72" spans="1:13" ht="12.75" customHeight="1" x14ac:dyDescent="0.2">
      <c r="J72"/>
      <c r="K72" s="70"/>
      <c r="L72"/>
      <c r="M72"/>
    </row>
    <row r="73" spans="1:13" ht="12.75" customHeight="1" x14ac:dyDescent="0.25">
      <c r="A73" s="91" t="s">
        <v>130</v>
      </c>
      <c r="B73" s="73" t="s">
        <v>142</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229</v>
      </c>
      <c r="B75" s="73" t="s">
        <v>143</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230</v>
      </c>
      <c r="B77" s="73" t="s">
        <v>144</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231</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3">
        <v>2</v>
      </c>
      <c r="I123"/>
      <c r="J123" s="69"/>
      <c r="K123" s="69"/>
      <c r="L123" s="69"/>
    </row>
    <row r="124" spans="2:13" ht="12.75" customHeight="1" x14ac:dyDescent="0.2">
      <c r="B124" s="54" t="str">
        <f>"Skadestatistikk for landbasert forsikring 1. kvartal 2016"</f>
        <v>Skadestatistikk for landbasert forsikring 1. kvartal 2016</v>
      </c>
      <c r="H124" s="194"/>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61</v>
      </c>
      <c r="B7" s="19" t="s">
        <v>3</v>
      </c>
      <c r="C7" s="20">
        <v>306308</v>
      </c>
      <c r="D7" s="20">
        <v>320739</v>
      </c>
      <c r="E7" s="79">
        <v>317567.22460665111</v>
      </c>
      <c r="F7" s="22" t="s">
        <v>241</v>
      </c>
      <c r="G7" s="23">
        <v>3.6757853554759095</v>
      </c>
      <c r="H7" s="24">
        <v>-0.98889607854015082</v>
      </c>
    </row>
    <row r="8" spans="1:8" x14ac:dyDescent="0.2">
      <c r="A8" s="199"/>
      <c r="B8" s="25" t="s">
        <v>242</v>
      </c>
      <c r="C8" s="26">
        <v>82399</v>
      </c>
      <c r="D8" s="26">
        <v>85093</v>
      </c>
      <c r="E8" s="26">
        <v>84640</v>
      </c>
      <c r="F8" s="27"/>
      <c r="G8" s="28">
        <v>2.7196932001601937</v>
      </c>
      <c r="H8" s="29">
        <v>-0.53235871340768881</v>
      </c>
    </row>
    <row r="9" spans="1:8" x14ac:dyDescent="0.2">
      <c r="A9" s="30" t="s">
        <v>62</v>
      </c>
      <c r="B9" s="31" t="s">
        <v>3</v>
      </c>
      <c r="C9" s="20">
        <v>103092</v>
      </c>
      <c r="D9" s="20">
        <v>102789.95</v>
      </c>
      <c r="E9" s="21">
        <v>102753.32385806998</v>
      </c>
      <c r="F9" s="22" t="s">
        <v>241</v>
      </c>
      <c r="G9" s="32">
        <v>-0.3285183544116137</v>
      </c>
      <c r="H9" s="33">
        <v>-3.5632026214642565E-2</v>
      </c>
    </row>
    <row r="10" spans="1:8" x14ac:dyDescent="0.2">
      <c r="A10" s="34"/>
      <c r="B10" s="25" t="s">
        <v>242</v>
      </c>
      <c r="C10" s="26">
        <v>24982.799999999999</v>
      </c>
      <c r="D10" s="26">
        <v>25539.5</v>
      </c>
      <c r="E10" s="26">
        <v>25317</v>
      </c>
      <c r="F10" s="27"/>
      <c r="G10" s="35">
        <v>1.3377203516019165</v>
      </c>
      <c r="H10" s="29">
        <v>-0.87119951447756705</v>
      </c>
    </row>
    <row r="11" spans="1:8" x14ac:dyDescent="0.2">
      <c r="A11" s="30" t="s">
        <v>47</v>
      </c>
      <c r="B11" s="31" t="s">
        <v>3</v>
      </c>
      <c r="C11" s="20">
        <v>12718</v>
      </c>
      <c r="D11" s="20">
        <v>13876.2</v>
      </c>
      <c r="E11" s="21">
        <v>14281.28490464019</v>
      </c>
      <c r="F11" s="22" t="s">
        <v>241</v>
      </c>
      <c r="G11" s="37">
        <v>12.29190835540328</v>
      </c>
      <c r="H11" s="33">
        <v>2.9192783661246438</v>
      </c>
    </row>
    <row r="12" spans="1:8" x14ac:dyDescent="0.2">
      <c r="A12" s="34"/>
      <c r="B12" s="25" t="s">
        <v>242</v>
      </c>
      <c r="C12" s="26">
        <v>4254.8999999999996</v>
      </c>
      <c r="D12" s="26">
        <v>5434.25</v>
      </c>
      <c r="E12" s="26">
        <v>5292</v>
      </c>
      <c r="F12" s="27"/>
      <c r="G12" s="28">
        <v>24.374250863710074</v>
      </c>
      <c r="H12" s="29">
        <v>-2.6176565303399713</v>
      </c>
    </row>
    <row r="13" spans="1:8" x14ac:dyDescent="0.2">
      <c r="A13" s="30" t="s">
        <v>48</v>
      </c>
      <c r="B13" s="31" t="s">
        <v>3</v>
      </c>
      <c r="C13" s="20">
        <v>96531</v>
      </c>
      <c r="D13" s="20">
        <v>97209.7</v>
      </c>
      <c r="E13" s="21">
        <v>91728.955197214949</v>
      </c>
      <c r="F13" s="22" t="s">
        <v>241</v>
      </c>
      <c r="G13" s="23">
        <v>-4.9746141682827698</v>
      </c>
      <c r="H13" s="24">
        <v>-5.6380636940398432</v>
      </c>
    </row>
    <row r="14" spans="1:8" x14ac:dyDescent="0.2">
      <c r="A14" s="34"/>
      <c r="B14" s="25" t="s">
        <v>242</v>
      </c>
      <c r="C14" s="26">
        <v>29638.5</v>
      </c>
      <c r="D14" s="26">
        <v>26326.7</v>
      </c>
      <c r="E14" s="26">
        <v>25859</v>
      </c>
      <c r="F14" s="27"/>
      <c r="G14" s="38">
        <v>-12.751994871535331</v>
      </c>
      <c r="H14" s="24">
        <v>-1.7765234533762282</v>
      </c>
    </row>
    <row r="15" spans="1:8" x14ac:dyDescent="0.2">
      <c r="A15" s="30" t="s">
        <v>49</v>
      </c>
      <c r="B15" s="31" t="s">
        <v>3</v>
      </c>
      <c r="C15" s="20">
        <v>63651</v>
      </c>
      <c r="D15" s="20">
        <v>71442.95</v>
      </c>
      <c r="E15" s="21">
        <v>74507.547466355842</v>
      </c>
      <c r="F15" s="22" t="s">
        <v>241</v>
      </c>
      <c r="G15" s="37">
        <v>17.056365911542386</v>
      </c>
      <c r="H15" s="33">
        <v>4.2895729618609693</v>
      </c>
    </row>
    <row r="16" spans="1:8" x14ac:dyDescent="0.2">
      <c r="A16" s="34"/>
      <c r="B16" s="25" t="s">
        <v>242</v>
      </c>
      <c r="C16" s="26">
        <v>15797.85</v>
      </c>
      <c r="D16" s="26">
        <v>18739.5</v>
      </c>
      <c r="E16" s="26">
        <v>19180</v>
      </c>
      <c r="F16" s="27"/>
      <c r="G16" s="28">
        <v>21.408925898144361</v>
      </c>
      <c r="H16" s="29">
        <v>2.3506496971637461</v>
      </c>
    </row>
    <row r="17" spans="1:9" x14ac:dyDescent="0.2">
      <c r="A17" s="30" t="s">
        <v>50</v>
      </c>
      <c r="B17" s="31" t="s">
        <v>3</v>
      </c>
      <c r="C17" s="20">
        <v>46246</v>
      </c>
      <c r="D17" s="20">
        <v>51482.2</v>
      </c>
      <c r="E17" s="21">
        <v>49483.628604560217</v>
      </c>
      <c r="F17" s="22" t="s">
        <v>241</v>
      </c>
      <c r="G17" s="37">
        <v>7.0008835457341547</v>
      </c>
      <c r="H17" s="33">
        <v>-3.8820629177458983</v>
      </c>
    </row>
    <row r="18" spans="1:9" ht="13.5" thickBot="1" x14ac:dyDescent="0.25">
      <c r="A18" s="56"/>
      <c r="B18" s="42" t="s">
        <v>242</v>
      </c>
      <c r="C18" s="43">
        <v>10979.95</v>
      </c>
      <c r="D18" s="43">
        <v>12820.05</v>
      </c>
      <c r="E18" s="43">
        <v>12125</v>
      </c>
      <c r="F18" s="44"/>
      <c r="G18" s="57">
        <v>10.428553864088627</v>
      </c>
      <c r="H18" s="46">
        <v>-5.4215857192444616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61</v>
      </c>
      <c r="B35" s="19" t="s">
        <v>3</v>
      </c>
      <c r="C35" s="80">
        <v>1854.3190241750001</v>
      </c>
      <c r="D35" s="80">
        <v>2002.9648543779999</v>
      </c>
      <c r="E35" s="81">
        <v>2085.0524165017259</v>
      </c>
      <c r="F35" s="22" t="s">
        <v>241</v>
      </c>
      <c r="G35" s="23">
        <v>12.443025677816195</v>
      </c>
      <c r="H35" s="24">
        <v>4.0983026708782262</v>
      </c>
    </row>
    <row r="36" spans="1:9" ht="12.75" customHeight="1" x14ac:dyDescent="0.2">
      <c r="A36" s="199"/>
      <c r="B36" s="25" t="s">
        <v>242</v>
      </c>
      <c r="C36" s="82">
        <v>538.80125212999997</v>
      </c>
      <c r="D36" s="82">
        <v>576.20711148800001</v>
      </c>
      <c r="E36" s="82">
        <v>601.816010076</v>
      </c>
      <c r="F36" s="27"/>
      <c r="G36" s="28">
        <v>11.695362194666188</v>
      </c>
      <c r="H36" s="29">
        <v>4.4443912748434116</v>
      </c>
    </row>
    <row r="37" spans="1:9" x14ac:dyDescent="0.2">
      <c r="A37" s="30" t="s">
        <v>62</v>
      </c>
      <c r="B37" s="31" t="s">
        <v>3</v>
      </c>
      <c r="C37" s="80">
        <v>340.48661844600002</v>
      </c>
      <c r="D37" s="80">
        <v>331.11124431500002</v>
      </c>
      <c r="E37" s="83">
        <v>348.32347461564876</v>
      </c>
      <c r="F37" s="22" t="s">
        <v>241</v>
      </c>
      <c r="G37" s="32">
        <v>2.3016634854598976</v>
      </c>
      <c r="H37" s="33">
        <v>5.1983224961922474</v>
      </c>
    </row>
    <row r="38" spans="1:9" x14ac:dyDescent="0.2">
      <c r="A38" s="34"/>
      <c r="B38" s="25" t="s">
        <v>242</v>
      </c>
      <c r="C38" s="82">
        <v>88.444134081000001</v>
      </c>
      <c r="D38" s="82">
        <v>94.659255297000001</v>
      </c>
      <c r="E38" s="82">
        <v>96.349779596999994</v>
      </c>
      <c r="F38" s="27"/>
      <c r="G38" s="35">
        <v>8.9385752917878563</v>
      </c>
      <c r="H38" s="29">
        <v>1.7859049225517936</v>
      </c>
    </row>
    <row r="39" spans="1:9" x14ac:dyDescent="0.2">
      <c r="A39" s="30" t="s">
        <v>47</v>
      </c>
      <c r="B39" s="31" t="s">
        <v>3</v>
      </c>
      <c r="C39" s="80">
        <v>185.55129931499999</v>
      </c>
      <c r="D39" s="80">
        <v>197.56926303700001</v>
      </c>
      <c r="E39" s="83">
        <v>193.98913828330078</v>
      </c>
      <c r="F39" s="22" t="s">
        <v>241</v>
      </c>
      <c r="G39" s="37">
        <v>4.5474426745869039</v>
      </c>
      <c r="H39" s="33">
        <v>-1.8120858977080729</v>
      </c>
    </row>
    <row r="40" spans="1:9" x14ac:dyDescent="0.2">
      <c r="A40" s="34"/>
      <c r="B40" s="25" t="s">
        <v>242</v>
      </c>
      <c r="C40" s="82">
        <v>74.599336899999997</v>
      </c>
      <c r="D40" s="82">
        <v>85.491732175999999</v>
      </c>
      <c r="E40" s="82">
        <v>81.860533305000004</v>
      </c>
      <c r="F40" s="27"/>
      <c r="G40" s="28">
        <v>9.7335937646920314</v>
      </c>
      <c r="H40" s="29">
        <v>-4.2474269482860905</v>
      </c>
    </row>
    <row r="41" spans="1:9" x14ac:dyDescent="0.2">
      <c r="A41" s="30" t="s">
        <v>48</v>
      </c>
      <c r="B41" s="31" t="s">
        <v>3</v>
      </c>
      <c r="C41" s="80">
        <v>844.96849012899997</v>
      </c>
      <c r="D41" s="80">
        <v>938.769700274</v>
      </c>
      <c r="E41" s="83">
        <v>1008.4250378975205</v>
      </c>
      <c r="F41" s="22" t="s">
        <v>241</v>
      </c>
      <c r="G41" s="23">
        <v>19.344691509569302</v>
      </c>
      <c r="H41" s="24">
        <v>7.419853623651278</v>
      </c>
    </row>
    <row r="42" spans="1:9" x14ac:dyDescent="0.2">
      <c r="A42" s="34"/>
      <c r="B42" s="25" t="s">
        <v>242</v>
      </c>
      <c r="C42" s="82">
        <v>241.22108185900001</v>
      </c>
      <c r="D42" s="82">
        <v>232.29697730000001</v>
      </c>
      <c r="E42" s="82">
        <v>261.12878130399997</v>
      </c>
      <c r="F42" s="27"/>
      <c r="G42" s="38">
        <v>8.2528853993933069</v>
      </c>
      <c r="H42" s="24">
        <v>12.411613934504672</v>
      </c>
    </row>
    <row r="43" spans="1:9" x14ac:dyDescent="0.2">
      <c r="A43" s="30" t="s">
        <v>49</v>
      </c>
      <c r="B43" s="31" t="s">
        <v>3</v>
      </c>
      <c r="C43" s="80">
        <v>332.83289911999998</v>
      </c>
      <c r="D43" s="80">
        <v>383.68736754000003</v>
      </c>
      <c r="E43" s="83">
        <v>410.16808441369494</v>
      </c>
      <c r="F43" s="22" t="s">
        <v>241</v>
      </c>
      <c r="G43" s="37">
        <v>23.23543901404183</v>
      </c>
      <c r="H43" s="33">
        <v>6.901638968067985</v>
      </c>
    </row>
    <row r="44" spans="1:9" x14ac:dyDescent="0.2">
      <c r="A44" s="34"/>
      <c r="B44" s="25" t="s">
        <v>242</v>
      </c>
      <c r="C44" s="82">
        <v>85.560950657000006</v>
      </c>
      <c r="D44" s="82">
        <v>108.677022032</v>
      </c>
      <c r="E44" s="82">
        <v>112.363866824</v>
      </c>
      <c r="F44" s="27"/>
      <c r="G44" s="28">
        <v>31.326108418837634</v>
      </c>
      <c r="H44" s="29">
        <v>3.392478670343408</v>
      </c>
    </row>
    <row r="45" spans="1:9" x14ac:dyDescent="0.2">
      <c r="A45" s="30" t="s">
        <v>50</v>
      </c>
      <c r="B45" s="31" t="s">
        <v>3</v>
      </c>
      <c r="C45" s="80">
        <v>150.47971716500001</v>
      </c>
      <c r="D45" s="80">
        <v>151.82727921200001</v>
      </c>
      <c r="E45" s="83">
        <v>143.41178254256127</v>
      </c>
      <c r="F45" s="22" t="s">
        <v>241</v>
      </c>
      <c r="G45" s="37">
        <v>-4.6969350790902951</v>
      </c>
      <c r="H45" s="33">
        <v>-5.5428093772845557</v>
      </c>
    </row>
    <row r="46" spans="1:9" ht="13.5" thickBot="1" x14ac:dyDescent="0.25">
      <c r="A46" s="56"/>
      <c r="B46" s="42" t="s">
        <v>242</v>
      </c>
      <c r="C46" s="86">
        <v>48.975748633000002</v>
      </c>
      <c r="D46" s="86">
        <v>55.082124683000004</v>
      </c>
      <c r="E46" s="86">
        <v>50.113049046</v>
      </c>
      <c r="F46" s="44"/>
      <c r="G46" s="57">
        <v>2.3221705532719028</v>
      </c>
      <c r="H46" s="46">
        <v>-9.0212127175508243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G61" s="53"/>
      <c r="H61" s="201">
        <v>24</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51</v>
      </c>
      <c r="B7" s="19" t="s">
        <v>3</v>
      </c>
      <c r="C7" s="20">
        <v>10634</v>
      </c>
      <c r="D7" s="20">
        <v>10720.65475</v>
      </c>
      <c r="E7" s="79">
        <v>7613.4928925929526</v>
      </c>
      <c r="F7" s="22" t="s">
        <v>241</v>
      </c>
      <c r="G7" s="23">
        <v>-28.404242123444106</v>
      </c>
      <c r="H7" s="24">
        <v>-28.982948615214454</v>
      </c>
    </row>
    <row r="8" spans="1:8" x14ac:dyDescent="0.2">
      <c r="A8" s="199"/>
      <c r="B8" s="25" t="s">
        <v>242</v>
      </c>
      <c r="C8" s="26">
        <v>1365</v>
      </c>
      <c r="D8" s="26">
        <v>2137</v>
      </c>
      <c r="E8" s="26">
        <v>1281.4563000000001</v>
      </c>
      <c r="F8" s="27"/>
      <c r="G8" s="28">
        <v>-6.1204175824175877</v>
      </c>
      <c r="H8" s="29">
        <v>-40.03480112306972</v>
      </c>
    </row>
    <row r="9" spans="1:8" x14ac:dyDescent="0.2">
      <c r="A9" s="30" t="s">
        <v>12</v>
      </c>
      <c r="B9" s="31" t="s">
        <v>3</v>
      </c>
      <c r="C9" s="20">
        <v>238</v>
      </c>
      <c r="D9" s="20">
        <v>306.61500000000001</v>
      </c>
      <c r="E9" s="21">
        <v>226.48776395391462</v>
      </c>
      <c r="F9" s="22" t="s">
        <v>241</v>
      </c>
      <c r="G9" s="32">
        <v>-4.837073968943443</v>
      </c>
      <c r="H9" s="33">
        <v>-26.132849353777658</v>
      </c>
    </row>
    <row r="10" spans="1:8" x14ac:dyDescent="0.2">
      <c r="A10" s="34"/>
      <c r="B10" s="25" t="s">
        <v>242</v>
      </c>
      <c r="C10" s="26">
        <v>19</v>
      </c>
      <c r="D10" s="26">
        <v>67</v>
      </c>
      <c r="E10" s="26">
        <v>31.341999999999999</v>
      </c>
      <c r="F10" s="27"/>
      <c r="G10" s="35">
        <v>64.957894736842093</v>
      </c>
      <c r="H10" s="29">
        <v>-53.220895522388062</v>
      </c>
    </row>
    <row r="11" spans="1:8" x14ac:dyDescent="0.2">
      <c r="A11" s="30" t="s">
        <v>18</v>
      </c>
      <c r="B11" s="31" t="s">
        <v>3</v>
      </c>
      <c r="C11" s="20">
        <v>343</v>
      </c>
      <c r="D11" s="20">
        <v>338.64600000000002</v>
      </c>
      <c r="E11" s="21">
        <v>167.83554761647059</v>
      </c>
      <c r="F11" s="22" t="s">
        <v>241</v>
      </c>
      <c r="G11" s="37">
        <v>-51.068353464585833</v>
      </c>
      <c r="H11" s="33">
        <v>-50.439235184685309</v>
      </c>
    </row>
    <row r="12" spans="1:8" x14ac:dyDescent="0.2">
      <c r="A12" s="34"/>
      <c r="B12" s="25" t="s">
        <v>242</v>
      </c>
      <c r="C12" s="26">
        <v>34</v>
      </c>
      <c r="D12" s="26">
        <v>80</v>
      </c>
      <c r="E12" s="26">
        <v>27.136800000000001</v>
      </c>
      <c r="F12" s="27"/>
      <c r="G12" s="28">
        <v>-20.185882352941178</v>
      </c>
      <c r="H12" s="29">
        <v>-66.079000000000008</v>
      </c>
    </row>
    <row r="13" spans="1:8" x14ac:dyDescent="0.2">
      <c r="A13" s="30" t="s">
        <v>63</v>
      </c>
      <c r="B13" s="31" t="s">
        <v>3</v>
      </c>
      <c r="C13" s="20">
        <v>1667</v>
      </c>
      <c r="D13" s="20">
        <v>1565.0562500000001</v>
      </c>
      <c r="E13" s="21">
        <v>1135.2774303902117</v>
      </c>
      <c r="F13" s="22" t="s">
        <v>241</v>
      </c>
      <c r="G13" s="23">
        <v>-31.896974781630973</v>
      </c>
      <c r="H13" s="24">
        <v>-27.460918392536257</v>
      </c>
    </row>
    <row r="14" spans="1:8" x14ac:dyDescent="0.2">
      <c r="A14" s="34"/>
      <c r="B14" s="25" t="s">
        <v>242</v>
      </c>
      <c r="C14" s="26">
        <v>174</v>
      </c>
      <c r="D14" s="26">
        <v>189</v>
      </c>
      <c r="E14" s="26">
        <v>130.2825</v>
      </c>
      <c r="F14" s="27"/>
      <c r="G14" s="38">
        <v>-25.125</v>
      </c>
      <c r="H14" s="24">
        <v>-31.067460317460316</v>
      </c>
    </row>
    <row r="15" spans="1:8" x14ac:dyDescent="0.2">
      <c r="A15" s="30" t="s">
        <v>52</v>
      </c>
      <c r="B15" s="31" t="s">
        <v>3</v>
      </c>
      <c r="C15" s="20">
        <v>5252</v>
      </c>
      <c r="D15" s="20">
        <v>5084.2624999999998</v>
      </c>
      <c r="E15" s="21">
        <v>3916.8603009642857</v>
      </c>
      <c r="F15" s="22" t="s">
        <v>241</v>
      </c>
      <c r="G15" s="37">
        <v>-25.421547963360908</v>
      </c>
      <c r="H15" s="33">
        <v>-22.96109217483783</v>
      </c>
    </row>
    <row r="16" spans="1:8" x14ac:dyDescent="0.2">
      <c r="A16" s="34"/>
      <c r="B16" s="25" t="s">
        <v>242</v>
      </c>
      <c r="C16" s="26">
        <v>625</v>
      </c>
      <c r="D16" s="26">
        <v>1036</v>
      </c>
      <c r="E16" s="26">
        <v>644.98500000000001</v>
      </c>
      <c r="F16" s="27"/>
      <c r="G16" s="28">
        <v>3.1975999999999942</v>
      </c>
      <c r="H16" s="29">
        <v>-37.742760617760617</v>
      </c>
    </row>
    <row r="17" spans="1:9" x14ac:dyDescent="0.2">
      <c r="A17" s="30" t="s">
        <v>50</v>
      </c>
      <c r="B17" s="31" t="s">
        <v>3</v>
      </c>
      <c r="C17" s="20">
        <v>3985</v>
      </c>
      <c r="D17" s="20">
        <v>4204.0749999999998</v>
      </c>
      <c r="E17" s="21">
        <v>2788.613708460347</v>
      </c>
      <c r="F17" s="22" t="s">
        <v>241</v>
      </c>
      <c r="G17" s="37">
        <v>-30.022240691082885</v>
      </c>
      <c r="H17" s="33">
        <v>-33.668792577193628</v>
      </c>
    </row>
    <row r="18" spans="1:9" ht="13.5" thickBot="1" x14ac:dyDescent="0.25">
      <c r="A18" s="56"/>
      <c r="B18" s="42" t="s">
        <v>242</v>
      </c>
      <c r="C18" s="43">
        <v>573</v>
      </c>
      <c r="D18" s="43">
        <v>833</v>
      </c>
      <c r="E18" s="43">
        <v>490.71</v>
      </c>
      <c r="F18" s="44"/>
      <c r="G18" s="57">
        <v>-14.361256544502623</v>
      </c>
      <c r="H18" s="46">
        <v>-41.091236494597837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51</v>
      </c>
      <c r="B35" s="19" t="s">
        <v>3</v>
      </c>
      <c r="C35" s="80">
        <v>477.56383193200003</v>
      </c>
      <c r="D35" s="80">
        <v>470.83394949500001</v>
      </c>
      <c r="E35" s="81">
        <v>362.6902289010261</v>
      </c>
      <c r="F35" s="22" t="s">
        <v>241</v>
      </c>
      <c r="G35" s="23">
        <v>-24.054083527692839</v>
      </c>
      <c r="H35" s="24">
        <v>-22.968547767204356</v>
      </c>
    </row>
    <row r="36" spans="1:9" ht="12.75" customHeight="1" x14ac:dyDescent="0.2">
      <c r="A36" s="199"/>
      <c r="B36" s="25" t="s">
        <v>242</v>
      </c>
      <c r="C36" s="82">
        <v>55.152018347999999</v>
      </c>
      <c r="D36" s="82">
        <v>105.770330946</v>
      </c>
      <c r="E36" s="82">
        <v>61.955985124999998</v>
      </c>
      <c r="F36" s="27"/>
      <c r="G36" s="28">
        <v>12.336750278236622</v>
      </c>
      <c r="H36" s="29">
        <v>-41.424041533318999</v>
      </c>
    </row>
    <row r="37" spans="1:9" x14ac:dyDescent="0.2">
      <c r="A37" s="30" t="s">
        <v>12</v>
      </c>
      <c r="B37" s="31" t="s">
        <v>3</v>
      </c>
      <c r="C37" s="80">
        <v>2.4255834279999999</v>
      </c>
      <c r="D37" s="80">
        <v>4.2717729960000002</v>
      </c>
      <c r="E37" s="83">
        <v>2.4000955973307785</v>
      </c>
      <c r="F37" s="22" t="s">
        <v>241</v>
      </c>
      <c r="G37" s="32">
        <v>-1.0507917548825532</v>
      </c>
      <c r="H37" s="33">
        <v>-43.81500141561412</v>
      </c>
    </row>
    <row r="38" spans="1:9" x14ac:dyDescent="0.2">
      <c r="A38" s="34"/>
      <c r="B38" s="25" t="s">
        <v>242</v>
      </c>
      <c r="C38" s="82">
        <v>0.20223292100000001</v>
      </c>
      <c r="D38" s="82">
        <v>0.498919312</v>
      </c>
      <c r="E38" s="82">
        <v>0.247278625</v>
      </c>
      <c r="F38" s="27"/>
      <c r="G38" s="35">
        <v>22.274169693667218</v>
      </c>
      <c r="H38" s="29">
        <v>-50.437151047783054</v>
      </c>
    </row>
    <row r="39" spans="1:9" x14ac:dyDescent="0.2">
      <c r="A39" s="30" t="s">
        <v>18</v>
      </c>
      <c r="B39" s="31" t="s">
        <v>3</v>
      </c>
      <c r="C39" s="80">
        <v>40.554687244999997</v>
      </c>
      <c r="D39" s="80">
        <v>40.623181451999997</v>
      </c>
      <c r="E39" s="83">
        <v>29.199314140922688</v>
      </c>
      <c r="F39" s="22" t="s">
        <v>241</v>
      </c>
      <c r="G39" s="37">
        <v>-28.000149613969256</v>
      </c>
      <c r="H39" s="33">
        <v>-28.121547605954134</v>
      </c>
    </row>
    <row r="40" spans="1:9" x14ac:dyDescent="0.2">
      <c r="A40" s="34"/>
      <c r="B40" s="25" t="s">
        <v>242</v>
      </c>
      <c r="C40" s="82">
        <v>5.5225930070000002</v>
      </c>
      <c r="D40" s="82">
        <v>7.3364430570000003</v>
      </c>
      <c r="E40" s="82">
        <v>4.7561650809999998</v>
      </c>
      <c r="F40" s="27"/>
      <c r="G40" s="28">
        <v>-13.878044697998519</v>
      </c>
      <c r="H40" s="29">
        <v>-35.170694517120964</v>
      </c>
    </row>
    <row r="41" spans="1:9" x14ac:dyDescent="0.2">
      <c r="A41" s="30" t="s">
        <v>63</v>
      </c>
      <c r="B41" s="31" t="s">
        <v>3</v>
      </c>
      <c r="C41" s="80">
        <v>72.536989778000006</v>
      </c>
      <c r="D41" s="80">
        <v>66.485574937999999</v>
      </c>
      <c r="E41" s="83">
        <v>40.496420464390177</v>
      </c>
      <c r="F41" s="22" t="s">
        <v>241</v>
      </c>
      <c r="G41" s="23">
        <v>-44.171352315101899</v>
      </c>
      <c r="H41" s="24">
        <v>-39.089914613576816</v>
      </c>
    </row>
    <row r="42" spans="1:9" x14ac:dyDescent="0.2">
      <c r="A42" s="34"/>
      <c r="B42" s="25" t="s">
        <v>242</v>
      </c>
      <c r="C42" s="82">
        <v>6.3792209990000002</v>
      </c>
      <c r="D42" s="82">
        <v>11.505128085999999</v>
      </c>
      <c r="E42" s="82">
        <v>5.2986418970000004</v>
      </c>
      <c r="F42" s="27"/>
      <c r="G42" s="38">
        <v>-16.939044785709584</v>
      </c>
      <c r="H42" s="24">
        <v>-53.945389765389521</v>
      </c>
    </row>
    <row r="43" spans="1:9" x14ac:dyDescent="0.2">
      <c r="A43" s="30" t="s">
        <v>52</v>
      </c>
      <c r="B43" s="31" t="s">
        <v>3</v>
      </c>
      <c r="C43" s="80">
        <v>241.55026013400001</v>
      </c>
      <c r="D43" s="80">
        <v>229.37284227699999</v>
      </c>
      <c r="E43" s="83">
        <v>177.97898727876907</v>
      </c>
      <c r="F43" s="22" t="s">
        <v>241</v>
      </c>
      <c r="G43" s="37">
        <v>-26.318031212206023</v>
      </c>
      <c r="H43" s="33">
        <v>-22.406251101063489</v>
      </c>
    </row>
    <row r="44" spans="1:9" x14ac:dyDescent="0.2">
      <c r="A44" s="34"/>
      <c r="B44" s="25" t="s">
        <v>242</v>
      </c>
      <c r="C44" s="82">
        <v>27.132443769999998</v>
      </c>
      <c r="D44" s="82">
        <v>52.635609971999997</v>
      </c>
      <c r="E44" s="82">
        <v>30.306098144</v>
      </c>
      <c r="F44" s="27"/>
      <c r="G44" s="28">
        <v>11.696898373411813</v>
      </c>
      <c r="H44" s="29">
        <v>-42.422823331729965</v>
      </c>
    </row>
    <row r="45" spans="1:9" x14ac:dyDescent="0.2">
      <c r="A45" s="30" t="s">
        <v>50</v>
      </c>
      <c r="B45" s="31" t="s">
        <v>3</v>
      </c>
      <c r="C45" s="80">
        <v>120.496311346</v>
      </c>
      <c r="D45" s="80">
        <v>130.080577831</v>
      </c>
      <c r="E45" s="83">
        <v>108.65589966235243</v>
      </c>
      <c r="F45" s="22" t="s">
        <v>241</v>
      </c>
      <c r="G45" s="37">
        <v>-9.8263685845522133</v>
      </c>
      <c r="H45" s="33">
        <v>-16.47031288289817</v>
      </c>
    </row>
    <row r="46" spans="1:9" ht="13.5" thickBot="1" x14ac:dyDescent="0.25">
      <c r="A46" s="56"/>
      <c r="B46" s="42" t="s">
        <v>242</v>
      </c>
      <c r="C46" s="86">
        <v>15.915527651</v>
      </c>
      <c r="D46" s="86">
        <v>33.794230519000003</v>
      </c>
      <c r="E46" s="86">
        <v>21.347801378</v>
      </c>
      <c r="F46" s="44"/>
      <c r="G46" s="57">
        <v>34.131910962177102</v>
      </c>
      <c r="H46" s="46">
        <v>-36.830041548075179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243</v>
      </c>
      <c r="H61" s="193">
        <v>25</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157</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64</v>
      </c>
      <c r="B7" s="19" t="s">
        <v>3</v>
      </c>
      <c r="C7" s="20">
        <v>8890</v>
      </c>
      <c r="D7" s="20">
        <v>9026</v>
      </c>
      <c r="E7" s="79">
        <v>9993.6480737303427</v>
      </c>
      <c r="F7" s="22" t="s">
        <v>241</v>
      </c>
      <c r="G7" s="23">
        <v>12.414489018339054</v>
      </c>
      <c r="H7" s="24">
        <v>10.720674426438535</v>
      </c>
    </row>
    <row r="8" spans="1:8" ht="12.75" customHeight="1" x14ac:dyDescent="0.2">
      <c r="A8" s="199"/>
      <c r="B8" s="25" t="s">
        <v>242</v>
      </c>
      <c r="C8" s="26">
        <v>2323</v>
      </c>
      <c r="D8" s="26">
        <v>3048</v>
      </c>
      <c r="E8" s="26">
        <v>3075.12</v>
      </c>
      <c r="F8" s="27"/>
      <c r="G8" s="28">
        <v>32.377098579423148</v>
      </c>
      <c r="H8" s="29">
        <v>0.88976377952756991</v>
      </c>
    </row>
    <row r="9" spans="1:8" x14ac:dyDescent="0.2">
      <c r="A9" s="30" t="s">
        <v>53</v>
      </c>
      <c r="B9" s="31" t="s">
        <v>3</v>
      </c>
      <c r="C9" s="20">
        <v>3</v>
      </c>
      <c r="D9" s="20">
        <v>1.22</v>
      </c>
      <c r="E9" s="21">
        <v>1.5759999999999997E-3</v>
      </c>
      <c r="F9" s="22" t="s">
        <v>241</v>
      </c>
      <c r="G9" s="32">
        <v>-99.947466666666671</v>
      </c>
      <c r="H9" s="33">
        <v>-99.870819672131148</v>
      </c>
    </row>
    <row r="10" spans="1:8" x14ac:dyDescent="0.2">
      <c r="A10" s="34"/>
      <c r="B10" s="25" t="s">
        <v>242</v>
      </c>
      <c r="C10" s="26">
        <v>2</v>
      </c>
      <c r="D10" s="26">
        <v>1</v>
      </c>
      <c r="E10" s="26">
        <v>1.1999999999999999E-3</v>
      </c>
      <c r="F10" s="27"/>
      <c r="G10" s="35">
        <v>-99.94</v>
      </c>
      <c r="H10" s="29">
        <v>-99.88</v>
      </c>
    </row>
    <row r="11" spans="1:8" x14ac:dyDescent="0.2">
      <c r="A11" s="30" t="s">
        <v>54</v>
      </c>
      <c r="B11" s="31" t="s">
        <v>3</v>
      </c>
      <c r="C11" s="20">
        <v>805</v>
      </c>
      <c r="D11" s="20">
        <v>841.1</v>
      </c>
      <c r="E11" s="21">
        <v>781.93888145499307</v>
      </c>
      <c r="F11" s="22" t="s">
        <v>241</v>
      </c>
      <c r="G11" s="37">
        <v>-2.8647352229822332</v>
      </c>
      <c r="H11" s="33">
        <v>-7.0337794013799737</v>
      </c>
    </row>
    <row r="12" spans="1:8" x14ac:dyDescent="0.2">
      <c r="A12" s="34"/>
      <c r="B12" s="25" t="s">
        <v>242</v>
      </c>
      <c r="C12" s="26">
        <v>313</v>
      </c>
      <c r="D12" s="26">
        <v>218</v>
      </c>
      <c r="E12" s="26">
        <v>228.006</v>
      </c>
      <c r="F12" s="27"/>
      <c r="G12" s="28">
        <v>-27.154632587859425</v>
      </c>
      <c r="H12" s="29">
        <v>4.589908256880733</v>
      </c>
    </row>
    <row r="13" spans="1:8" x14ac:dyDescent="0.2">
      <c r="A13" s="30" t="s">
        <v>66</v>
      </c>
      <c r="B13" s="31" t="s">
        <v>3</v>
      </c>
      <c r="C13" s="20">
        <v>65</v>
      </c>
      <c r="D13" s="20">
        <v>82.44</v>
      </c>
      <c r="E13" s="21">
        <v>86.135266325814527</v>
      </c>
      <c r="F13" s="22" t="s">
        <v>241</v>
      </c>
      <c r="G13" s="23">
        <v>32.515794347406967</v>
      </c>
      <c r="H13" s="24">
        <v>4.4823706038507112</v>
      </c>
    </row>
    <row r="14" spans="1:8" x14ac:dyDescent="0.2">
      <c r="A14" s="34"/>
      <c r="B14" s="25" t="s">
        <v>242</v>
      </c>
      <c r="C14" s="26">
        <v>19</v>
      </c>
      <c r="D14" s="26">
        <v>14</v>
      </c>
      <c r="E14" s="26">
        <v>17.002400000000002</v>
      </c>
      <c r="F14" s="27"/>
      <c r="G14" s="38">
        <v>-10.513684210526307</v>
      </c>
      <c r="H14" s="24">
        <v>21.445714285714288</v>
      </c>
    </row>
    <row r="15" spans="1:8" x14ac:dyDescent="0.2">
      <c r="A15" s="30" t="s">
        <v>55</v>
      </c>
      <c r="B15" s="31" t="s">
        <v>3</v>
      </c>
      <c r="C15" s="20">
        <v>6204</v>
      </c>
      <c r="D15" s="20">
        <v>5947.6</v>
      </c>
      <c r="E15" s="21">
        <v>6490.1333606758426</v>
      </c>
      <c r="F15" s="22" t="s">
        <v>241</v>
      </c>
      <c r="G15" s="37">
        <v>4.6120786698233758</v>
      </c>
      <c r="H15" s="33">
        <v>9.1218871591203481</v>
      </c>
    </row>
    <row r="16" spans="1:8" x14ac:dyDescent="0.2">
      <c r="A16" s="34"/>
      <c r="B16" s="25" t="s">
        <v>242</v>
      </c>
      <c r="C16" s="26">
        <v>1408</v>
      </c>
      <c r="D16" s="26">
        <v>1889</v>
      </c>
      <c r="E16" s="26">
        <v>1819.096</v>
      </c>
      <c r="F16" s="27"/>
      <c r="G16" s="28">
        <v>29.197159090909111</v>
      </c>
      <c r="H16" s="29">
        <v>-3.7005823186871396</v>
      </c>
    </row>
    <row r="17" spans="1:9" x14ac:dyDescent="0.2">
      <c r="A17" s="30" t="s">
        <v>67</v>
      </c>
      <c r="B17" s="31" t="s">
        <v>3</v>
      </c>
      <c r="C17" s="20">
        <v>884</v>
      </c>
      <c r="D17" s="20">
        <v>956.1</v>
      </c>
      <c r="E17" s="21">
        <v>1213.9419097201471</v>
      </c>
      <c r="F17" s="22" t="s">
        <v>241</v>
      </c>
      <c r="G17" s="37">
        <v>37.32374544345555</v>
      </c>
      <c r="H17" s="33">
        <v>26.968090128663007</v>
      </c>
    </row>
    <row r="18" spans="1:9" x14ac:dyDescent="0.2">
      <c r="A18" s="30"/>
      <c r="B18" s="25" t="s">
        <v>242</v>
      </c>
      <c r="C18" s="26">
        <v>354</v>
      </c>
      <c r="D18" s="26">
        <v>658</v>
      </c>
      <c r="E18" s="26">
        <v>674.00599999999997</v>
      </c>
      <c r="F18" s="27"/>
      <c r="G18" s="28">
        <v>90.397175141242911</v>
      </c>
      <c r="H18" s="29">
        <v>2.432522796352572</v>
      </c>
    </row>
    <row r="19" spans="1:9" x14ac:dyDescent="0.2">
      <c r="A19" s="39" t="s">
        <v>56</v>
      </c>
      <c r="B19" s="31" t="s">
        <v>3</v>
      </c>
      <c r="C19" s="20">
        <v>24</v>
      </c>
      <c r="D19" s="20">
        <v>13.22</v>
      </c>
      <c r="E19" s="21">
        <v>16.818377333333331</v>
      </c>
      <c r="F19" s="22" t="s">
        <v>241</v>
      </c>
      <c r="G19" s="23">
        <v>-29.923427777777789</v>
      </c>
      <c r="H19" s="24">
        <v>27.219193141704466</v>
      </c>
    </row>
    <row r="20" spans="1:9" x14ac:dyDescent="0.2">
      <c r="A20" s="34"/>
      <c r="B20" s="25" t="s">
        <v>242</v>
      </c>
      <c r="C20" s="26">
        <v>4</v>
      </c>
      <c r="D20" s="26">
        <v>4</v>
      </c>
      <c r="E20" s="26">
        <v>4.0011999999999999</v>
      </c>
      <c r="F20" s="27"/>
      <c r="G20" s="38">
        <v>3.0000000000001137E-2</v>
      </c>
      <c r="H20" s="24">
        <v>3.0000000000001137E-2</v>
      </c>
    </row>
    <row r="21" spans="1:9" x14ac:dyDescent="0.2">
      <c r="A21" s="39" t="s">
        <v>68</v>
      </c>
      <c r="B21" s="31" t="s">
        <v>3</v>
      </c>
      <c r="C21" s="20">
        <v>44</v>
      </c>
      <c r="D21" s="20">
        <v>60.22</v>
      </c>
      <c r="E21" s="21">
        <v>34.49468572307692</v>
      </c>
      <c r="F21" s="22" t="s">
        <v>241</v>
      </c>
      <c r="G21" s="37">
        <v>-21.602986993006994</v>
      </c>
      <c r="H21" s="33">
        <v>-42.718887872672006</v>
      </c>
    </row>
    <row r="22" spans="1:9" x14ac:dyDescent="0.2">
      <c r="A22" s="34"/>
      <c r="B22" s="25" t="s">
        <v>242</v>
      </c>
      <c r="C22" s="26">
        <v>13</v>
      </c>
      <c r="D22" s="26">
        <v>20</v>
      </c>
      <c r="E22" s="26">
        <v>11.001200000000001</v>
      </c>
      <c r="F22" s="27"/>
      <c r="G22" s="28">
        <v>-15.375384615384618</v>
      </c>
      <c r="H22" s="29">
        <v>-44.994</v>
      </c>
    </row>
    <row r="23" spans="1:9" x14ac:dyDescent="0.2">
      <c r="A23" s="30" t="s">
        <v>69</v>
      </c>
      <c r="B23" s="31" t="s">
        <v>3</v>
      </c>
      <c r="C23" s="20">
        <v>906</v>
      </c>
      <c r="D23" s="20">
        <v>1173.0999999999999</v>
      </c>
      <c r="E23" s="21">
        <v>1464.5718013507624</v>
      </c>
      <c r="F23" s="22" t="s">
        <v>241</v>
      </c>
      <c r="G23" s="23">
        <v>61.652516705382169</v>
      </c>
      <c r="H23" s="24">
        <v>24.846287729158846</v>
      </c>
    </row>
    <row r="24" spans="1:9" ht="13.5" thickBot="1" x14ac:dyDescent="0.25">
      <c r="A24" s="56"/>
      <c r="B24" s="42" t="s">
        <v>242</v>
      </c>
      <c r="C24" s="43">
        <v>216</v>
      </c>
      <c r="D24" s="43">
        <v>255</v>
      </c>
      <c r="E24" s="43">
        <v>328.00599999999997</v>
      </c>
      <c r="F24" s="44"/>
      <c r="G24" s="57">
        <v>51.854629629629613</v>
      </c>
      <c r="H24" s="46">
        <v>28.629803921568623</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64</v>
      </c>
      <c r="B35" s="19" t="s">
        <v>3</v>
      </c>
      <c r="C35" s="80">
        <v>1175.4142453750001</v>
      </c>
      <c r="D35" s="80">
        <v>1175.9397378880001</v>
      </c>
      <c r="E35" s="81">
        <v>954.47947452418191</v>
      </c>
      <c r="F35" s="22" t="s">
        <v>241</v>
      </c>
      <c r="G35" s="23">
        <v>-18.796332588289488</v>
      </c>
      <c r="H35" s="24">
        <v>-18.832620093404032</v>
      </c>
    </row>
    <row r="36" spans="1:8" ht="12.75" customHeight="1" x14ac:dyDescent="0.2">
      <c r="A36" s="199"/>
      <c r="B36" s="25" t="s">
        <v>242</v>
      </c>
      <c r="C36" s="82">
        <v>274.75587438899998</v>
      </c>
      <c r="D36" s="82">
        <v>595.91938321700002</v>
      </c>
      <c r="E36" s="82">
        <v>348.15230697099997</v>
      </c>
      <c r="F36" s="27"/>
      <c r="G36" s="28">
        <v>26.713326055436809</v>
      </c>
      <c r="H36" s="29">
        <v>-41.577280958450949</v>
      </c>
    </row>
    <row r="37" spans="1:8" x14ac:dyDescent="0.2">
      <c r="A37" s="30" t="s">
        <v>53</v>
      </c>
      <c r="B37" s="31" t="s">
        <v>3</v>
      </c>
      <c r="C37" s="80">
        <v>0.46925536499999998</v>
      </c>
      <c r="D37" s="80">
        <v>0.33735193099999999</v>
      </c>
      <c r="E37" s="83">
        <v>0.13012525357728838</v>
      </c>
      <c r="F37" s="22" t="s">
        <v>241</v>
      </c>
      <c r="G37" s="32">
        <v>-72.269842119484693</v>
      </c>
      <c r="H37" s="33">
        <v>-61.427446645536357</v>
      </c>
    </row>
    <row r="38" spans="1:8" x14ac:dyDescent="0.2">
      <c r="A38" s="34"/>
      <c r="B38" s="25" t="s">
        <v>242</v>
      </c>
      <c r="C38" s="82">
        <v>0.16128493199999999</v>
      </c>
      <c r="D38" s="82">
        <v>0.13432840900000001</v>
      </c>
      <c r="E38" s="82">
        <v>4.9213600000000003E-2</v>
      </c>
      <c r="F38" s="27"/>
      <c r="G38" s="35">
        <v>-69.486548191619036</v>
      </c>
      <c r="H38" s="29">
        <v>-63.363222741661446</v>
      </c>
    </row>
    <row r="39" spans="1:8" x14ac:dyDescent="0.2">
      <c r="A39" s="30" t="s">
        <v>54</v>
      </c>
      <c r="B39" s="31" t="s">
        <v>3</v>
      </c>
      <c r="C39" s="80">
        <v>48.248863612999997</v>
      </c>
      <c r="D39" s="80">
        <v>59.222880240999999</v>
      </c>
      <c r="E39" s="83">
        <v>35.897321669928914</v>
      </c>
      <c r="F39" s="22" t="s">
        <v>241</v>
      </c>
      <c r="G39" s="37">
        <v>-25.599653583847584</v>
      </c>
      <c r="H39" s="33">
        <v>-39.386059030142881</v>
      </c>
    </row>
    <row r="40" spans="1:8" x14ac:dyDescent="0.2">
      <c r="A40" s="34"/>
      <c r="B40" s="25" t="s">
        <v>242</v>
      </c>
      <c r="C40" s="82">
        <v>14.490132052</v>
      </c>
      <c r="D40" s="82">
        <v>21.125796649000002</v>
      </c>
      <c r="E40" s="82">
        <v>12.050849706999999</v>
      </c>
      <c r="F40" s="27"/>
      <c r="G40" s="28">
        <v>-16.834093272899594</v>
      </c>
      <c r="H40" s="29">
        <v>-42.956708770694185</v>
      </c>
    </row>
    <row r="41" spans="1:8" x14ac:dyDescent="0.2">
      <c r="A41" s="30" t="s">
        <v>66</v>
      </c>
      <c r="B41" s="31" t="s">
        <v>3</v>
      </c>
      <c r="C41" s="80">
        <v>21.665793470000001</v>
      </c>
      <c r="D41" s="80">
        <v>14.584549574</v>
      </c>
      <c r="E41" s="83">
        <v>6.2518465861382957</v>
      </c>
      <c r="F41" s="22" t="s">
        <v>241</v>
      </c>
      <c r="G41" s="23">
        <v>-71.144160518307132</v>
      </c>
      <c r="H41" s="24">
        <v>-57.133769854068618</v>
      </c>
    </row>
    <row r="42" spans="1:8" x14ac:dyDescent="0.2">
      <c r="A42" s="34"/>
      <c r="B42" s="25" t="s">
        <v>242</v>
      </c>
      <c r="C42" s="82">
        <v>7.7046986899999998</v>
      </c>
      <c r="D42" s="82">
        <v>5.3583041500000004</v>
      </c>
      <c r="E42" s="82">
        <v>2.2718175989999998</v>
      </c>
      <c r="F42" s="27"/>
      <c r="G42" s="38">
        <v>-70.513868349600585</v>
      </c>
      <c r="H42" s="24">
        <v>-57.601928979712739</v>
      </c>
    </row>
    <row r="43" spans="1:8" x14ac:dyDescent="0.2">
      <c r="A43" s="30" t="s">
        <v>55</v>
      </c>
      <c r="B43" s="31" t="s">
        <v>3</v>
      </c>
      <c r="C43" s="80">
        <v>680.03790342100001</v>
      </c>
      <c r="D43" s="80">
        <v>690.11834206499998</v>
      </c>
      <c r="E43" s="83">
        <v>508.2195079896365</v>
      </c>
      <c r="F43" s="22" t="s">
        <v>241</v>
      </c>
      <c r="G43" s="37">
        <v>-25.266002757642411</v>
      </c>
      <c r="H43" s="33">
        <v>-26.357629262696946</v>
      </c>
    </row>
    <row r="44" spans="1:8" x14ac:dyDescent="0.2">
      <c r="A44" s="34"/>
      <c r="B44" s="25" t="s">
        <v>242</v>
      </c>
      <c r="C44" s="82">
        <v>149.43090203700001</v>
      </c>
      <c r="D44" s="82">
        <v>254.31977730099999</v>
      </c>
      <c r="E44" s="82">
        <v>152.80168046099999</v>
      </c>
      <c r="F44" s="27"/>
      <c r="G44" s="28">
        <v>2.2557438776387357</v>
      </c>
      <c r="H44" s="29">
        <v>-39.917499896143873</v>
      </c>
    </row>
    <row r="45" spans="1:8" x14ac:dyDescent="0.2">
      <c r="A45" s="30" t="s">
        <v>67</v>
      </c>
      <c r="B45" s="31" t="s">
        <v>3</v>
      </c>
      <c r="C45" s="80">
        <v>264.16744988300002</v>
      </c>
      <c r="D45" s="80">
        <v>286.13702647999997</v>
      </c>
      <c r="E45" s="83">
        <v>379.07512472742684</v>
      </c>
      <c r="F45" s="22" t="s">
        <v>241</v>
      </c>
      <c r="G45" s="37">
        <v>43.498044477213028</v>
      </c>
      <c r="H45" s="33">
        <v>32.480276806791721</v>
      </c>
    </row>
    <row r="46" spans="1:8" x14ac:dyDescent="0.2">
      <c r="A46" s="30"/>
      <c r="B46" s="25" t="s">
        <v>242</v>
      </c>
      <c r="C46" s="82">
        <v>79.189365237000004</v>
      </c>
      <c r="D46" s="82">
        <v>208.64587285900001</v>
      </c>
      <c r="E46" s="82">
        <v>187.083763387</v>
      </c>
      <c r="F46" s="27"/>
      <c r="G46" s="28">
        <v>136.24859578946089</v>
      </c>
      <c r="H46" s="29">
        <v>-10.334309122218471</v>
      </c>
    </row>
    <row r="47" spans="1:8" x14ac:dyDescent="0.2">
      <c r="A47" s="39" t="s">
        <v>56</v>
      </c>
      <c r="B47" s="31" t="s">
        <v>3</v>
      </c>
      <c r="C47" s="80">
        <v>75.035461150000003</v>
      </c>
      <c r="D47" s="80">
        <v>2.0047760829999999</v>
      </c>
      <c r="E47" s="83">
        <v>-727.88551818653946</v>
      </c>
      <c r="F47" s="22" t="s">
        <v>241</v>
      </c>
      <c r="G47" s="23">
        <v>-1070.0553671969262</v>
      </c>
      <c r="H47" s="24">
        <v>-36407.571920815833</v>
      </c>
    </row>
    <row r="48" spans="1:8" x14ac:dyDescent="0.2">
      <c r="A48" s="34"/>
      <c r="B48" s="25" t="s">
        <v>242</v>
      </c>
      <c r="C48" s="82">
        <v>1.147350637</v>
      </c>
      <c r="D48" s="82">
        <v>77.848330161000007</v>
      </c>
      <c r="E48" s="82">
        <v>-33.363533971999999</v>
      </c>
      <c r="F48" s="27"/>
      <c r="G48" s="38">
        <v>-3007.8760141918151</v>
      </c>
      <c r="H48" s="24">
        <v>-142.85709648877511</v>
      </c>
    </row>
    <row r="49" spans="1:9" x14ac:dyDescent="0.2">
      <c r="A49" s="39" t="s">
        <v>68</v>
      </c>
      <c r="B49" s="31" t="s">
        <v>3</v>
      </c>
      <c r="C49" s="80">
        <v>6.3143628200000004</v>
      </c>
      <c r="D49" s="80">
        <v>16.149329355999999</v>
      </c>
      <c r="E49" s="83">
        <v>13.535614150173725</v>
      </c>
      <c r="F49" s="22" t="s">
        <v>241</v>
      </c>
      <c r="G49" s="37">
        <v>114.36231233500331</v>
      </c>
      <c r="H49" s="33">
        <v>-16.184667166102443</v>
      </c>
    </row>
    <row r="50" spans="1:9" x14ac:dyDescent="0.2">
      <c r="A50" s="34"/>
      <c r="B50" s="25" t="s">
        <v>242</v>
      </c>
      <c r="C50" s="82">
        <v>2.254517721</v>
      </c>
      <c r="D50" s="82">
        <v>2.2981290940000001</v>
      </c>
      <c r="E50" s="82">
        <v>2.4091742580000002</v>
      </c>
      <c r="F50" s="27"/>
      <c r="G50" s="28">
        <v>6.859850138210561</v>
      </c>
      <c r="H50" s="29">
        <v>4.8319811228150229</v>
      </c>
    </row>
    <row r="51" spans="1:9" x14ac:dyDescent="0.2">
      <c r="A51" s="30" t="s">
        <v>69</v>
      </c>
      <c r="B51" s="31" t="s">
        <v>3</v>
      </c>
      <c r="C51" s="80">
        <v>79.475155653000002</v>
      </c>
      <c r="D51" s="80">
        <v>107.38548215900001</v>
      </c>
      <c r="E51" s="83">
        <v>100.23376192666754</v>
      </c>
      <c r="F51" s="22" t="s">
        <v>241</v>
      </c>
      <c r="G51" s="23">
        <v>26.119617008744996</v>
      </c>
      <c r="H51" s="24">
        <v>-6.6598576348926599</v>
      </c>
    </row>
    <row r="52" spans="1:9" ht="13.5" thickBot="1" x14ac:dyDescent="0.25">
      <c r="A52" s="56"/>
      <c r="B52" s="42" t="s">
        <v>242</v>
      </c>
      <c r="C52" s="86">
        <v>20.377623083</v>
      </c>
      <c r="D52" s="86">
        <v>26.188844593999999</v>
      </c>
      <c r="E52" s="86">
        <v>24.849341892999998</v>
      </c>
      <c r="F52" s="44"/>
      <c r="G52" s="57">
        <v>21.94426107395482</v>
      </c>
      <c r="H52" s="46">
        <v>-5.114783495667794</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G61" s="53"/>
      <c r="H61" s="201">
        <v>26</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Normal="100" workbookViewId="0"/>
  </sheetViews>
  <sheetFormatPr defaultColWidth="11.42578125" defaultRowHeight="12.75" x14ac:dyDescent="0.2"/>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6"/>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3">
        <v>27</v>
      </c>
      <c r="H52" s="54" t="str">
        <f>+Innhold!B123</f>
        <v>Finans Norge / Skadestatistikk</v>
      </c>
      <c r="N52" s="193">
        <v>28</v>
      </c>
    </row>
    <row r="53" spans="1:14" ht="12.75" customHeight="1" x14ac:dyDescent="0.2">
      <c r="A53" s="54" t="str">
        <f>+Innhold!B124</f>
        <v>Skadestatistikk for landbasert forsikring 1. kvartal 2016</v>
      </c>
      <c r="G53" s="194"/>
      <c r="H53" s="54" t="str">
        <f>+Innhold!B124</f>
        <v>Skadestatistikk for landbasert forsikring 1. kvartal 2016</v>
      </c>
      <c r="N53" s="194"/>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Normal="100" workbookViewId="0"/>
  </sheetViews>
  <sheetFormatPr defaultColWidth="11.42578125" defaultRowHeight="15.6" customHeight="1" x14ac:dyDescent="0.2"/>
  <cols>
    <col min="1" max="1" width="27.140625" style="1" customWidth="1"/>
    <col min="2" max="4" width="10.7109375" style="1" customWidth="1"/>
    <col min="5" max="7" width="7.710937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t="s">
        <v>192</v>
      </c>
      <c r="B46" s="73"/>
      <c r="C46" s="73"/>
      <c r="D46" s="73"/>
      <c r="E46" s="73"/>
      <c r="F46" s="73"/>
      <c r="G46" s="73"/>
      <c r="M46" s="77"/>
    </row>
    <row r="47" spans="1:13" ht="15.6" customHeight="1" x14ac:dyDescent="0.25">
      <c r="A47" s="93" t="s">
        <v>193</v>
      </c>
      <c r="B47" s="73"/>
      <c r="C47" s="73"/>
      <c r="D47" s="73"/>
      <c r="E47" s="73"/>
      <c r="F47" s="73"/>
      <c r="G47" s="73"/>
      <c r="M47" s="77"/>
    </row>
    <row r="48" spans="1:13" ht="15.6" customHeight="1" x14ac:dyDescent="0.25">
      <c r="A48" s="93" t="s">
        <v>131</v>
      </c>
      <c r="B48" s="73"/>
      <c r="C48" s="73"/>
      <c r="D48" s="73"/>
      <c r="E48" s="73"/>
      <c r="F48" s="73"/>
      <c r="G48" s="73"/>
      <c r="M48" s="77"/>
    </row>
    <row r="49" spans="1:13" ht="15.6" customHeight="1" x14ac:dyDescent="0.25">
      <c r="A49" s="93" t="s">
        <v>191</v>
      </c>
      <c r="B49" s="73"/>
      <c r="C49" s="73"/>
      <c r="D49" s="73"/>
      <c r="E49" s="73"/>
      <c r="F49" s="73"/>
      <c r="G49" s="73"/>
      <c r="M49" s="77"/>
    </row>
    <row r="50" spans="1:13" ht="15.6" customHeight="1" x14ac:dyDescent="0.2">
      <c r="A50" s="52"/>
      <c r="B50" s="52"/>
      <c r="C50" s="52"/>
      <c r="D50" s="52"/>
      <c r="E50" s="52"/>
      <c r="F50" s="52"/>
      <c r="G50" s="52"/>
      <c r="H50" s="77"/>
    </row>
    <row r="51" spans="1:13" ht="15.6" customHeight="1" x14ac:dyDescent="0.2">
      <c r="A51" s="54" t="str">
        <f>+Innhold!B123</f>
        <v>Finans Norge / Skadestatistikk</v>
      </c>
      <c r="G51" s="193">
        <v>3</v>
      </c>
      <c r="H51" s="77"/>
    </row>
    <row r="52" spans="1:13" ht="15.6" customHeight="1" x14ac:dyDescent="0.2">
      <c r="A52" s="54" t="str">
        <f>+Innhold!B124</f>
        <v>Skadestatistikk for landbasert forsikring 1. kvartal 2016</v>
      </c>
      <c r="G52" s="194"/>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1"/>
  <sheetViews>
    <sheetView showGridLines="0" showRowColHeaders="0" topLeftCell="A2" zoomScale="70" zoomScaleNormal="7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x14ac:dyDescent="0.2"/>
    <row r="2" spans="1:36" x14ac:dyDescent="0.2">
      <c r="A2" s="92" t="s">
        <v>0</v>
      </c>
      <c r="B2" s="2"/>
      <c r="C2" s="2"/>
      <c r="D2" s="2"/>
      <c r="E2" s="2"/>
      <c r="F2" s="2"/>
      <c r="G2" s="2"/>
    </row>
    <row r="3" spans="1:36" ht="6" customHeight="1" x14ac:dyDescent="0.2">
      <c r="A3" s="3"/>
      <c r="B3" s="2"/>
      <c r="C3" s="2"/>
      <c r="D3" s="2"/>
      <c r="E3" s="2"/>
      <c r="F3" s="2"/>
      <c r="G3" s="2"/>
    </row>
    <row r="4" spans="1:36" ht="12.75" customHeight="1" x14ac:dyDescent="0.2">
      <c r="A4" s="195" t="s">
        <v>90</v>
      </c>
      <c r="B4" s="2"/>
      <c r="C4" s="2"/>
      <c r="D4" s="2"/>
      <c r="E4" s="2"/>
      <c r="F4" s="2"/>
      <c r="G4" s="2"/>
      <c r="H4" s="67"/>
    </row>
    <row r="5" spans="1:36" ht="12.75" customHeight="1" x14ac:dyDescent="0.2">
      <c r="A5" s="195"/>
      <c r="B5" s="2"/>
      <c r="C5" s="2"/>
      <c r="D5" s="2"/>
      <c r="E5" s="2"/>
      <c r="F5" s="2"/>
      <c r="G5" s="2"/>
      <c r="H5" s="67"/>
    </row>
    <row r="6" spans="1:36"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x14ac:dyDescent="0.25">
      <c r="A7" s="3"/>
      <c r="B7" s="2"/>
      <c r="C7" s="2"/>
      <c r="D7" s="2"/>
      <c r="E7" s="2"/>
      <c r="F7" s="2"/>
      <c r="G7" s="2"/>
      <c r="H7" s="67"/>
      <c r="V7" s="88"/>
      <c r="AJ7" s="88"/>
    </row>
    <row r="8" spans="1:36" x14ac:dyDescent="0.2">
      <c r="A8" s="3"/>
      <c r="B8" s="2"/>
      <c r="C8" s="2"/>
      <c r="D8" s="2"/>
      <c r="E8" s="2"/>
      <c r="F8" s="2"/>
      <c r="G8" s="2"/>
      <c r="H8" s="67"/>
    </row>
    <row r="9" spans="1:36" x14ac:dyDescent="0.2">
      <c r="A9" s="3"/>
      <c r="B9" s="2"/>
      <c r="C9" s="2"/>
      <c r="D9" s="2"/>
      <c r="E9" s="2"/>
      <c r="F9" s="2"/>
      <c r="G9" s="2"/>
      <c r="H9" s="67"/>
    </row>
    <row r="10" spans="1:36" x14ac:dyDescent="0.2">
      <c r="A10" s="3"/>
      <c r="B10" s="2"/>
      <c r="C10" s="2"/>
      <c r="D10" s="2"/>
      <c r="E10" s="2"/>
      <c r="F10" s="2"/>
      <c r="G10" s="2"/>
      <c r="H10" s="67"/>
    </row>
    <row r="11" spans="1:36" x14ac:dyDescent="0.2">
      <c r="A11" s="3"/>
      <c r="B11" s="2"/>
      <c r="C11" s="2"/>
      <c r="D11" s="2"/>
      <c r="E11" s="2"/>
      <c r="F11" s="2"/>
      <c r="G11" s="2"/>
      <c r="H11" s="67"/>
    </row>
    <row r="12" spans="1:36" x14ac:dyDescent="0.2">
      <c r="A12" s="3"/>
      <c r="B12" s="2"/>
      <c r="C12" s="2"/>
      <c r="D12" s="2"/>
      <c r="E12" s="2"/>
      <c r="F12" s="2"/>
      <c r="G12" s="2"/>
      <c r="H12" s="67"/>
    </row>
    <row r="13" spans="1:36" x14ac:dyDescent="0.2">
      <c r="A13" s="3"/>
      <c r="B13" s="2"/>
      <c r="C13" s="2"/>
      <c r="D13" s="2"/>
      <c r="E13" s="2"/>
      <c r="F13" s="2"/>
      <c r="G13" s="2"/>
      <c r="H13" s="67"/>
    </row>
    <row r="14" spans="1:36" x14ac:dyDescent="0.2">
      <c r="A14" s="3"/>
      <c r="B14" s="2"/>
      <c r="C14" s="2"/>
      <c r="D14" s="2"/>
      <c r="E14" s="2"/>
      <c r="F14" s="2"/>
      <c r="G14" s="2"/>
      <c r="H14" s="67"/>
    </row>
    <row r="15" spans="1:36" x14ac:dyDescent="0.2">
      <c r="A15" s="3"/>
      <c r="B15" s="2"/>
      <c r="C15" s="2"/>
      <c r="D15" s="2"/>
      <c r="E15" s="2"/>
      <c r="F15" s="2"/>
      <c r="G15" s="2"/>
      <c r="H15" s="67"/>
    </row>
    <row r="16" spans="1:36" x14ac:dyDescent="0.2">
      <c r="A16" s="3"/>
      <c r="B16" s="2"/>
      <c r="C16" s="2"/>
      <c r="D16" s="2"/>
      <c r="E16" s="2"/>
      <c r="F16" s="2"/>
      <c r="G16" s="2"/>
      <c r="H16" s="67"/>
    </row>
    <row r="17" spans="1:30" x14ac:dyDescent="0.2">
      <c r="A17" s="3"/>
      <c r="B17" s="2"/>
      <c r="C17" s="2"/>
      <c r="D17" s="2"/>
      <c r="E17" s="2"/>
      <c r="F17" s="2"/>
      <c r="G17" s="2"/>
      <c r="H17" s="67"/>
    </row>
    <row r="18" spans="1:30" x14ac:dyDescent="0.2">
      <c r="A18" s="3"/>
      <c r="B18" s="2"/>
      <c r="C18" s="2"/>
      <c r="D18" s="2"/>
      <c r="E18" s="2"/>
      <c r="F18" s="2"/>
      <c r="G18" s="2"/>
      <c r="H18" s="67"/>
    </row>
    <row r="19" spans="1:30" x14ac:dyDescent="0.2">
      <c r="A19" s="3"/>
      <c r="B19" s="2"/>
      <c r="C19" s="2"/>
      <c r="D19" s="2"/>
      <c r="E19" s="2"/>
      <c r="F19" s="2"/>
      <c r="G19" s="2"/>
      <c r="H19" s="67"/>
    </row>
    <row r="20" spans="1:30" x14ac:dyDescent="0.2">
      <c r="A20" s="3"/>
      <c r="B20" s="2"/>
      <c r="C20" s="2"/>
      <c r="D20" s="2"/>
      <c r="E20" s="2"/>
      <c r="F20" s="2"/>
      <c r="G20" s="2"/>
      <c r="H20" s="67"/>
    </row>
    <row r="21" spans="1:30" x14ac:dyDescent="0.2">
      <c r="A21" s="3"/>
      <c r="B21" s="2"/>
      <c r="C21" s="2"/>
      <c r="D21" s="2"/>
      <c r="E21" s="2"/>
      <c r="F21" s="2"/>
      <c r="G21" s="2"/>
      <c r="H21" s="67"/>
    </row>
    <row r="22" spans="1:30" x14ac:dyDescent="0.2">
      <c r="A22" s="3"/>
      <c r="B22" s="2"/>
      <c r="C22" s="2"/>
      <c r="D22" s="2"/>
      <c r="E22" s="2"/>
      <c r="F22" s="2"/>
      <c r="G22" s="2"/>
      <c r="H22" s="67"/>
    </row>
    <row r="23" spans="1:30" x14ac:dyDescent="0.2">
      <c r="A23" s="3"/>
      <c r="B23" s="2"/>
      <c r="C23" s="2"/>
      <c r="D23" s="2"/>
      <c r="E23" s="2"/>
      <c r="F23" s="2"/>
      <c r="G23" s="2"/>
      <c r="H23" s="67"/>
    </row>
    <row r="24" spans="1:30" x14ac:dyDescent="0.2">
      <c r="A24" s="3"/>
      <c r="B24" s="2"/>
      <c r="C24" s="2"/>
      <c r="D24" s="2"/>
      <c r="E24" s="2"/>
      <c r="F24" s="2"/>
      <c r="G24" s="2"/>
      <c r="H24" s="67"/>
    </row>
    <row r="25" spans="1:30" x14ac:dyDescent="0.2">
      <c r="A25" s="3"/>
      <c r="B25" s="2"/>
      <c r="C25" s="2"/>
      <c r="D25" s="2"/>
      <c r="E25" s="2"/>
      <c r="F25" s="2"/>
      <c r="G25" s="2"/>
      <c r="H25" s="67"/>
    </row>
    <row r="26" spans="1:30" x14ac:dyDescent="0.2">
      <c r="A26" s="3"/>
      <c r="B26" s="2"/>
      <c r="C26" s="2"/>
      <c r="D26" s="2"/>
      <c r="E26" s="2"/>
      <c r="F26" s="2"/>
      <c r="G26" s="2"/>
      <c r="H26" s="67"/>
    </row>
    <row r="27" spans="1:30" x14ac:dyDescent="0.2">
      <c r="A27" s="3"/>
      <c r="B27" s="2"/>
      <c r="C27" s="2"/>
      <c r="D27" s="2"/>
      <c r="E27" s="2"/>
      <c r="F27" s="2"/>
      <c r="G27" s="2"/>
      <c r="H27" s="67"/>
    </row>
    <row r="28" spans="1:30" x14ac:dyDescent="0.2">
      <c r="A28" s="3"/>
      <c r="B28" s="2"/>
      <c r="C28" s="2"/>
      <c r="D28" s="2"/>
      <c r="E28" s="2"/>
      <c r="F28" s="2"/>
      <c r="G28" s="2"/>
      <c r="H28" s="67"/>
    </row>
    <row r="29" spans="1:30" x14ac:dyDescent="0.2">
      <c r="A29" s="3"/>
      <c r="B29" s="2"/>
      <c r="C29" s="2"/>
      <c r="D29" s="2"/>
      <c r="E29" s="2"/>
      <c r="F29" s="2"/>
      <c r="G29" s="2"/>
      <c r="H29" s="67"/>
    </row>
    <row r="30" spans="1:30" x14ac:dyDescent="0.2">
      <c r="A30" s="3"/>
      <c r="B30" s="2"/>
      <c r="C30" s="2"/>
      <c r="D30" s="2"/>
      <c r="E30" s="2"/>
      <c r="F30" s="2"/>
      <c r="G30" s="2"/>
      <c r="H30" s="67"/>
    </row>
    <row r="31" spans="1:30" x14ac:dyDescent="0.2">
      <c r="A31" s="3"/>
      <c r="B31" s="2"/>
      <c r="C31" s="2"/>
      <c r="D31" s="2"/>
      <c r="E31" s="2"/>
      <c r="F31" s="2"/>
      <c r="G31" s="2"/>
      <c r="H31" s="67"/>
    </row>
    <row r="32" spans="1:30"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2016</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
      <c r="A33" s="3"/>
      <c r="B33" s="2"/>
      <c r="C33" s="2"/>
      <c r="D33" s="2"/>
      <c r="E33" s="2"/>
      <c r="F33" s="2"/>
      <c r="G33" s="2"/>
      <c r="H33" s="67"/>
    </row>
    <row r="34" spans="1:8" x14ac:dyDescent="0.2">
      <c r="A34" s="3"/>
      <c r="B34" s="2"/>
      <c r="C34" s="2"/>
      <c r="D34" s="2"/>
      <c r="E34" s="2"/>
      <c r="F34" s="2"/>
      <c r="G34" s="2"/>
      <c r="H34" s="67"/>
    </row>
    <row r="35" spans="1:8" x14ac:dyDescent="0.2">
      <c r="A35" s="3"/>
      <c r="B35" s="2"/>
      <c r="C35" s="2"/>
      <c r="D35" s="2"/>
      <c r="E35" s="2"/>
      <c r="F35" s="2"/>
      <c r="G35" s="2"/>
      <c r="H35" s="67"/>
    </row>
    <row r="36" spans="1:8" x14ac:dyDescent="0.2">
      <c r="A36" s="3"/>
      <c r="B36" s="2"/>
      <c r="C36" s="2"/>
      <c r="D36" s="2"/>
      <c r="E36" s="2"/>
      <c r="F36" s="2"/>
      <c r="G36" s="2"/>
      <c r="H36" s="67"/>
    </row>
    <row r="37" spans="1:8" x14ac:dyDescent="0.2">
      <c r="A37" s="47"/>
      <c r="B37" s="48"/>
      <c r="C37" s="49"/>
      <c r="D37" s="49"/>
      <c r="E37" s="49"/>
      <c r="F37" s="49"/>
      <c r="G37" s="50"/>
      <c r="H37" s="51"/>
    </row>
    <row r="38" spans="1:8" x14ac:dyDescent="0.2">
      <c r="A38" s="47"/>
      <c r="B38" s="48"/>
      <c r="C38" s="49"/>
      <c r="D38" s="49"/>
      <c r="E38" s="49"/>
      <c r="F38" s="49"/>
      <c r="G38" s="50"/>
      <c r="H38" s="51"/>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36" x14ac:dyDescent="0.2">
      <c r="A49" s="47"/>
      <c r="B49" s="48"/>
      <c r="C49" s="49"/>
      <c r="D49" s="49"/>
      <c r="E49" s="98"/>
      <c r="F49" s="49"/>
      <c r="G49" s="50"/>
      <c r="H49" s="51"/>
    </row>
    <row r="50" spans="1:36" x14ac:dyDescent="0.2">
      <c r="A50" s="47"/>
      <c r="B50" s="48"/>
      <c r="C50" s="49"/>
      <c r="D50" s="49"/>
      <c r="E50" s="49"/>
      <c r="F50" s="49"/>
      <c r="G50" s="50"/>
      <c r="H50" s="51"/>
    </row>
    <row r="51" spans="1:36" x14ac:dyDescent="0.2">
      <c r="A51" s="47"/>
      <c r="B51" s="48"/>
      <c r="C51" s="49"/>
      <c r="D51" s="49"/>
      <c r="E51" s="49"/>
      <c r="F51" s="49"/>
      <c r="G51" s="50"/>
      <c r="H51" s="51"/>
    </row>
    <row r="52" spans="1:36" x14ac:dyDescent="0.2">
      <c r="A52" s="47"/>
      <c r="B52" s="48"/>
      <c r="C52" s="49"/>
      <c r="D52" s="49"/>
      <c r="E52" s="49"/>
      <c r="F52" s="49"/>
      <c r="G52" s="50"/>
      <c r="H52" s="51"/>
    </row>
    <row r="53" spans="1:36" x14ac:dyDescent="0.2">
      <c r="A53" s="47"/>
      <c r="B53" s="48"/>
      <c r="C53" s="49"/>
      <c r="D53" s="49"/>
      <c r="E53" s="49"/>
      <c r="F53" s="49"/>
      <c r="G53" s="50"/>
      <c r="H53" s="51"/>
    </row>
    <row r="54" spans="1:36" x14ac:dyDescent="0.2">
      <c r="A54" s="47"/>
      <c r="B54" s="48"/>
      <c r="C54" s="49"/>
      <c r="D54" s="49"/>
      <c r="E54" s="49"/>
      <c r="F54" s="49"/>
      <c r="G54" s="50"/>
      <c r="H54" s="51"/>
    </row>
    <row r="55" spans="1:36" x14ac:dyDescent="0.2">
      <c r="A55" s="47"/>
      <c r="B55" s="48"/>
      <c r="C55" s="49"/>
      <c r="D55" s="49"/>
      <c r="E55" s="49"/>
      <c r="F55" s="49"/>
      <c r="G55" s="50"/>
      <c r="H55" s="51"/>
    </row>
    <row r="56" spans="1:36" x14ac:dyDescent="0.2">
      <c r="A56" s="47"/>
      <c r="B56" s="48"/>
      <c r="C56" s="49"/>
      <c r="D56" s="49"/>
      <c r="E56" s="49"/>
      <c r="F56" s="49"/>
      <c r="G56" s="50"/>
      <c r="H56" s="51"/>
    </row>
    <row r="57" spans="1:36" x14ac:dyDescent="0.2">
      <c r="A57" s="47"/>
      <c r="B57" s="48"/>
      <c r="C57" s="49"/>
      <c r="D57" s="49"/>
      <c r="E57" s="49"/>
      <c r="F57" s="49"/>
      <c r="G57" s="50"/>
      <c r="H57" s="51"/>
    </row>
    <row r="58" spans="1:36" x14ac:dyDescent="0.2">
      <c r="A58" s="47"/>
      <c r="B58" s="48"/>
      <c r="C58" s="49"/>
      <c r="D58" s="49"/>
      <c r="E58" s="49"/>
      <c r="F58" s="49"/>
      <c r="G58" s="50"/>
      <c r="H58" s="51"/>
    </row>
    <row r="59" spans="1:36" x14ac:dyDescent="0.2">
      <c r="A59" s="47"/>
      <c r="B59" s="48"/>
      <c r="C59" s="49"/>
      <c r="D59" s="49"/>
      <c r="E59" s="49"/>
      <c r="F59" s="49"/>
      <c r="G59" s="50"/>
      <c r="H59" s="51"/>
    </row>
    <row r="60" spans="1:36"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
      <c r="A62" s="54" t="str">
        <f>+Innhold!B124</f>
        <v>Skadestatistikk for landbasert forsikring 1. kvartal 2016</v>
      </c>
      <c r="H62" s="194"/>
      <c r="I62" s="54" t="str">
        <f>+Innhold!B124</f>
        <v>Skadestatistikk for landbasert forsikring 1. kvartal 2016</v>
      </c>
      <c r="O62" s="194"/>
      <c r="P62" s="54" t="str">
        <f>+Innhold!B124</f>
        <v>Skadestatistikk for landbasert forsikring 1. kvartal 2016</v>
      </c>
      <c r="V62" s="194"/>
      <c r="W62" s="54" t="str">
        <f>+Innhold!B124</f>
        <v>Skadestatistikk for landbasert forsikring 1. kvartal 2016</v>
      </c>
      <c r="AC62" s="194"/>
      <c r="AD62" s="54" t="str">
        <f>+Innhold!B124</f>
        <v>Skadestatistikk for landbasert forsikring 1. kvartal 2016</v>
      </c>
      <c r="AJ62" s="194"/>
    </row>
    <row r="67" spans="1:33" ht="12.75" customHeight="1" x14ac:dyDescent="0.2">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row>
    <row r="68" spans="1:33" ht="12.75" customHeight="1" x14ac:dyDescent="0.2">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row>
    <row r="69" spans="1:33" x14ac:dyDescent="0.2">
      <c r="A69" s="166" t="s">
        <v>184</v>
      </c>
      <c r="B69" s="167"/>
      <c r="C69" s="167"/>
      <c r="D69" s="167" t="s">
        <v>74</v>
      </c>
      <c r="E69" s="167"/>
      <c r="F69" s="167"/>
      <c r="G69" s="167"/>
      <c r="H69" s="166"/>
      <c r="I69" s="168">
        <f>139.8</f>
        <v>139.80000000000001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row>
    <row r="70" spans="1:33" x14ac:dyDescent="0.2">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2014</v>
      </c>
      <c r="Y70" s="171" t="str">
        <f>+'Tab3'!D6</f>
        <v>2015</v>
      </c>
      <c r="Z70" s="171" t="str">
        <f>+'Tab3'!E6</f>
        <v>2016</v>
      </c>
      <c r="AA70" s="164"/>
      <c r="AB70" s="164"/>
      <c r="AC70" s="164"/>
      <c r="AD70" s="164"/>
      <c r="AE70" s="164"/>
      <c r="AF70" s="164"/>
      <c r="AG70" s="164"/>
    </row>
    <row r="71" spans="1:33" x14ac:dyDescent="0.2">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210.21970260223051</v>
      </c>
      <c r="O71" s="164"/>
      <c r="P71" s="164"/>
      <c r="Q71" s="164"/>
      <c r="R71" s="164"/>
      <c r="S71" s="164"/>
      <c r="T71" s="164"/>
      <c r="U71" s="164"/>
      <c r="V71" s="167"/>
      <c r="W71" s="167"/>
      <c r="X71" s="167"/>
      <c r="Y71" s="167"/>
      <c r="Z71" s="167"/>
      <c r="AA71" s="164"/>
      <c r="AB71" s="164"/>
      <c r="AC71" s="164"/>
      <c r="AD71" s="164"/>
      <c r="AE71" s="164"/>
      <c r="AF71" s="164"/>
      <c r="AG71" s="164"/>
    </row>
    <row r="72" spans="1:33" x14ac:dyDescent="0.2">
      <c r="A72" s="167">
        <v>2</v>
      </c>
      <c r="B72" s="167"/>
      <c r="C72" s="167">
        <v>78.8</v>
      </c>
      <c r="D72" s="167">
        <v>61.3</v>
      </c>
      <c r="E72" s="167"/>
      <c r="F72" s="167"/>
      <c r="G72" s="167"/>
      <c r="H72" s="164"/>
      <c r="I72" s="172">
        <v>54.7</v>
      </c>
      <c r="J72" s="164">
        <v>2</v>
      </c>
      <c r="K72" s="164"/>
      <c r="L72" s="173">
        <v>11120</v>
      </c>
      <c r="M72" s="172">
        <v>68.900000000000006</v>
      </c>
      <c r="N72" s="172">
        <f t="shared" si="0"/>
        <v>176.09177330895798</v>
      </c>
      <c r="O72" s="164"/>
      <c r="P72" s="164"/>
      <c r="Q72" s="164"/>
      <c r="R72" s="164"/>
      <c r="S72" s="164"/>
      <c r="T72" s="164"/>
      <c r="U72" s="164"/>
      <c r="V72" s="167" t="s">
        <v>26</v>
      </c>
      <c r="W72" s="167"/>
      <c r="X72" s="174">
        <f>IF('Tab6'!C36="",'Tab6'!C35,'Tab6'!C36)</f>
        <v>3436.1236801949999</v>
      </c>
      <c r="Y72" s="174">
        <f>IF('Tab6'!D36="",'Tab6'!D35,'Tab6'!D36)</f>
        <v>3594.077520542</v>
      </c>
      <c r="Z72" s="174">
        <f>IF('Tab6'!E36="",'Tab6'!E35,'Tab6'!E36)</f>
        <v>3670.2527195309999</v>
      </c>
      <c r="AA72" s="164"/>
      <c r="AB72" s="164"/>
      <c r="AC72" s="164"/>
      <c r="AD72" s="164"/>
      <c r="AE72" s="164"/>
      <c r="AF72" s="164"/>
      <c r="AG72" s="164"/>
    </row>
    <row r="73" spans="1:33" x14ac:dyDescent="0.2">
      <c r="A73" s="167">
        <v>3</v>
      </c>
      <c r="B73" s="167"/>
      <c r="C73" s="167">
        <v>84.8</v>
      </c>
      <c r="D73" s="167">
        <v>63</v>
      </c>
      <c r="E73" s="167"/>
      <c r="F73" s="167"/>
      <c r="G73" s="167"/>
      <c r="H73" s="164"/>
      <c r="I73" s="172">
        <v>55.3</v>
      </c>
      <c r="J73" s="164">
        <v>3</v>
      </c>
      <c r="K73" s="164"/>
      <c r="L73" s="173">
        <v>11918</v>
      </c>
      <c r="M73" s="172">
        <v>63.7</v>
      </c>
      <c r="N73" s="172">
        <f t="shared" si="0"/>
        <v>161.03544303797472</v>
      </c>
      <c r="O73" s="164"/>
      <c r="P73" s="164"/>
      <c r="Q73" s="164"/>
      <c r="R73" s="164"/>
      <c r="S73" s="164"/>
      <c r="T73" s="164"/>
      <c r="U73" s="164"/>
      <c r="V73" s="167"/>
      <c r="W73" s="167"/>
      <c r="X73" s="174"/>
      <c r="Y73" s="174"/>
      <c r="Z73" s="174"/>
      <c r="AA73" s="164"/>
      <c r="AB73" s="164"/>
      <c r="AC73" s="164"/>
      <c r="AD73" s="164"/>
      <c r="AE73" s="164"/>
      <c r="AF73" s="164"/>
      <c r="AG73" s="164"/>
    </row>
    <row r="74" spans="1:33" x14ac:dyDescent="0.2">
      <c r="A74" s="167">
        <v>4</v>
      </c>
      <c r="B74" s="167"/>
      <c r="C74" s="167">
        <v>91.2</v>
      </c>
      <c r="D74" s="167">
        <v>70.8</v>
      </c>
      <c r="E74" s="167"/>
      <c r="F74" s="167"/>
      <c r="G74" s="167"/>
      <c r="H74" s="164"/>
      <c r="I74" s="172">
        <v>56.2</v>
      </c>
      <c r="J74" s="164">
        <v>4</v>
      </c>
      <c r="K74" s="164"/>
      <c r="L74" s="173">
        <v>11905</v>
      </c>
      <c r="M74" s="172">
        <v>79.3</v>
      </c>
      <c r="N74" s="172">
        <f t="shared" si="0"/>
        <v>197.26227758007118</v>
      </c>
      <c r="O74" s="164"/>
      <c r="P74" s="164"/>
      <c r="Q74" s="164"/>
      <c r="R74" s="164"/>
      <c r="S74" s="164"/>
      <c r="T74" s="164"/>
      <c r="U74" s="164"/>
      <c r="V74" s="167" t="s">
        <v>63</v>
      </c>
      <c r="W74" s="167"/>
      <c r="X74" s="174">
        <f>IF('Tab6'!C36="",'Tab6'!C45+'Tab6'!C47,'Tab6'!C46+'Tab6'!C48)</f>
        <v>62.235022266000001</v>
      </c>
      <c r="Y74" s="174">
        <f>IF('Tab6'!D36="",'Tab6'!D45+'Tab6'!D47,'Tab6'!D46+'Tab6'!D48)</f>
        <v>59.272336256000003</v>
      </c>
      <c r="Z74" s="174">
        <f>IF('Tab6'!E36="",'Tab6'!E45+'Tab6'!E47,'Tab6'!E46+'Tab6'!E48)</f>
        <v>42.865097882000001</v>
      </c>
      <c r="AA74" s="164"/>
      <c r="AB74" s="164"/>
      <c r="AC74" s="164"/>
      <c r="AD74" s="164"/>
      <c r="AE74" s="164"/>
      <c r="AF74" s="164"/>
      <c r="AG74" s="164"/>
    </row>
    <row r="75" spans="1:33" x14ac:dyDescent="0.2">
      <c r="A75" s="167">
        <v>1</v>
      </c>
      <c r="B75" s="167">
        <v>1984</v>
      </c>
      <c r="C75" s="167">
        <v>112.2</v>
      </c>
      <c r="D75" s="167">
        <v>90.4</v>
      </c>
      <c r="E75" s="167"/>
      <c r="F75" s="167"/>
      <c r="G75" s="167"/>
      <c r="H75" s="164"/>
      <c r="I75" s="172">
        <v>57.3</v>
      </c>
      <c r="J75" s="164">
        <v>1</v>
      </c>
      <c r="K75" s="164">
        <v>1984</v>
      </c>
      <c r="L75" s="173">
        <v>13205</v>
      </c>
      <c r="M75" s="172">
        <v>86.7</v>
      </c>
      <c r="N75" s="172">
        <f t="shared" si="0"/>
        <v>211.52984293193722</v>
      </c>
      <c r="O75" s="164"/>
      <c r="P75" s="164"/>
      <c r="Q75" s="164"/>
      <c r="R75" s="164"/>
      <c r="S75" s="164"/>
      <c r="T75" s="164"/>
      <c r="U75" s="164"/>
      <c r="V75" s="167" t="s">
        <v>39</v>
      </c>
      <c r="W75" s="167"/>
      <c r="X75" s="174">
        <f>IF('Tab6'!C36="",'Tab6'!C49,'Tab6'!C50)</f>
        <v>332.92318330199998</v>
      </c>
      <c r="Y75" s="174">
        <f>IF('Tab6'!D36="",'Tab6'!D49,'Tab6'!D50)</f>
        <v>349.75183812799997</v>
      </c>
      <c r="Z75" s="174">
        <f>IF('Tab6'!E36="",'Tab6'!E49,'Tab6'!E50)</f>
        <v>347.18323804900001</v>
      </c>
      <c r="AA75" s="164"/>
      <c r="AB75" s="164"/>
      <c r="AC75" s="164"/>
      <c r="AD75" s="164"/>
      <c r="AE75" s="164"/>
      <c r="AF75" s="164"/>
      <c r="AG75" s="164"/>
    </row>
    <row r="76" spans="1:33" x14ac:dyDescent="0.2">
      <c r="A76" s="167">
        <v>2</v>
      </c>
      <c r="B76" s="167"/>
      <c r="C76" s="167">
        <v>81.8</v>
      </c>
      <c r="D76" s="167">
        <v>64.400000000000006</v>
      </c>
      <c r="E76" s="167"/>
      <c r="F76" s="167"/>
      <c r="G76" s="167"/>
      <c r="H76" s="164"/>
      <c r="I76" s="172">
        <v>58.2</v>
      </c>
      <c r="J76" s="164">
        <v>2</v>
      </c>
      <c r="K76" s="164"/>
      <c r="L76" s="173">
        <v>12453</v>
      </c>
      <c r="M76" s="172">
        <v>83.3</v>
      </c>
      <c r="N76" s="172">
        <f t="shared" si="0"/>
        <v>200.09175257731957</v>
      </c>
      <c r="O76" s="164"/>
      <c r="P76" s="164"/>
      <c r="Q76" s="164"/>
      <c r="R76" s="164"/>
      <c r="S76" s="164"/>
      <c r="T76" s="164"/>
      <c r="U76" s="164"/>
      <c r="V76" s="167" t="s">
        <v>18</v>
      </c>
      <c r="W76" s="167"/>
      <c r="X76" s="174">
        <f>IF('Tab6'!C36="",'Tab6'!C43,'Tab6'!C44)</f>
        <v>56.369734950999998</v>
      </c>
      <c r="Y76" s="174">
        <f>IF('Tab6'!D36="",'Tab6'!D43,'Tab6'!D44)</f>
        <v>53.691818765000001</v>
      </c>
      <c r="Z76" s="174">
        <f>IF('Tab6'!E36="",'Tab6'!E43,'Tab6'!E44)</f>
        <v>57.965011222000001</v>
      </c>
      <c r="AA76" s="164"/>
      <c r="AB76" s="164"/>
      <c r="AC76" s="164"/>
      <c r="AD76" s="164"/>
      <c r="AE76" s="164"/>
      <c r="AF76" s="164"/>
      <c r="AG76" s="164"/>
    </row>
    <row r="77" spans="1:33" x14ac:dyDescent="0.2">
      <c r="A77" s="167">
        <v>3</v>
      </c>
      <c r="B77" s="167"/>
      <c r="C77" s="167">
        <v>90.4</v>
      </c>
      <c r="D77" s="167">
        <v>71.099999999999994</v>
      </c>
      <c r="E77" s="167"/>
      <c r="F77" s="167"/>
      <c r="G77" s="167"/>
      <c r="H77" s="164"/>
      <c r="I77" s="172">
        <v>58.7</v>
      </c>
      <c r="J77" s="164">
        <v>3</v>
      </c>
      <c r="K77" s="164"/>
      <c r="L77" s="173">
        <v>12278</v>
      </c>
      <c r="M77" s="172">
        <v>83.3</v>
      </c>
      <c r="N77" s="172">
        <f t="shared" si="0"/>
        <v>198.38739352640545</v>
      </c>
      <c r="O77" s="164"/>
      <c r="P77" s="164"/>
      <c r="Q77" s="164"/>
      <c r="R77" s="164"/>
      <c r="S77" s="164"/>
      <c r="T77" s="164"/>
      <c r="U77" s="164"/>
      <c r="V77" s="167" t="s">
        <v>82</v>
      </c>
      <c r="W77" s="167"/>
      <c r="X77" s="174">
        <f>IF('Tab6'!C36="",'Tab6'!C37+'Tab6'!C39,'Tab6'!C38+'Tab6'!C40)</f>
        <v>555.15514021700005</v>
      </c>
      <c r="Y77" s="174">
        <f>IF('Tab6'!D36="",'Tab6'!D37+'Tab6'!D39,'Tab6'!D38+'Tab6'!D40)</f>
        <v>501.81498378200001</v>
      </c>
      <c r="Z77" s="174">
        <f>IF('Tab6'!E36="",'Tab6'!E37+'Tab6'!E39,'Tab6'!E38+'Tab6'!E40)</f>
        <v>462.06564977400001</v>
      </c>
      <c r="AA77" s="164"/>
      <c r="AB77" s="164"/>
      <c r="AC77" s="164"/>
      <c r="AD77" s="164"/>
      <c r="AE77" s="164"/>
      <c r="AF77" s="164"/>
      <c r="AG77" s="164"/>
    </row>
    <row r="78" spans="1:33" x14ac:dyDescent="0.2">
      <c r="A78" s="167">
        <v>4</v>
      </c>
      <c r="B78" s="167"/>
      <c r="C78" s="167">
        <v>92.9</v>
      </c>
      <c r="D78" s="167">
        <v>73.900000000000006</v>
      </c>
      <c r="E78" s="167"/>
      <c r="F78" s="167"/>
      <c r="G78" s="167"/>
      <c r="H78" s="164"/>
      <c r="I78" s="172">
        <v>59.6</v>
      </c>
      <c r="J78" s="164">
        <v>4</v>
      </c>
      <c r="K78" s="164"/>
      <c r="L78" s="173">
        <v>11449</v>
      </c>
      <c r="M78" s="172">
        <v>94.6</v>
      </c>
      <c r="N78" s="172">
        <f t="shared" si="0"/>
        <v>221.8973154362416</v>
      </c>
      <c r="O78" s="164"/>
      <c r="P78" s="164"/>
      <c r="Q78" s="164"/>
      <c r="R78" s="164"/>
      <c r="S78" s="164"/>
      <c r="T78" s="164"/>
      <c r="U78" s="164"/>
      <c r="V78" s="167" t="s">
        <v>83</v>
      </c>
      <c r="W78" s="167"/>
      <c r="X78" s="175">
        <f>X72-X77-X76-X75-X74</f>
        <v>2429.4405994590002</v>
      </c>
      <c r="Y78" s="175">
        <f>Y72-Y77-Y76-Y75-Y74</f>
        <v>2629.5465436109998</v>
      </c>
      <c r="Z78" s="175">
        <f>Z72-Z77-Z76-Z75-Z74</f>
        <v>2760.1737226039995</v>
      </c>
      <c r="AA78" s="164"/>
      <c r="AB78" s="164"/>
      <c r="AC78" s="164"/>
      <c r="AD78" s="164"/>
      <c r="AE78" s="164"/>
      <c r="AF78" s="164"/>
      <c r="AG78" s="164"/>
    </row>
    <row r="79" spans="1:33" x14ac:dyDescent="0.2">
      <c r="A79" s="167">
        <v>1</v>
      </c>
      <c r="B79" s="167">
        <v>1985</v>
      </c>
      <c r="C79" s="167">
        <v>123.4</v>
      </c>
      <c r="D79" s="167">
        <v>100.8</v>
      </c>
      <c r="E79" s="167"/>
      <c r="F79" s="167"/>
      <c r="G79" s="167"/>
      <c r="H79" s="164"/>
      <c r="I79" s="172">
        <v>60.4</v>
      </c>
      <c r="J79" s="164">
        <v>1</v>
      </c>
      <c r="K79" s="164">
        <v>1985</v>
      </c>
      <c r="L79" s="173">
        <v>16918</v>
      </c>
      <c r="M79" s="172">
        <v>103.6</v>
      </c>
      <c r="N79" s="172">
        <f t="shared" si="0"/>
        <v>239.78940397350993</v>
      </c>
      <c r="O79" s="164"/>
      <c r="P79" s="164"/>
      <c r="Q79" s="164"/>
      <c r="R79" s="164"/>
      <c r="S79" s="164"/>
      <c r="T79" s="164"/>
      <c r="U79" s="164"/>
      <c r="V79" s="167"/>
      <c r="W79" s="167"/>
      <c r="X79" s="167"/>
      <c r="Y79" s="167"/>
      <c r="Z79" s="167"/>
      <c r="AA79" s="164"/>
      <c r="AB79" s="164"/>
      <c r="AC79" s="164"/>
      <c r="AD79" s="164"/>
      <c r="AE79" s="164"/>
      <c r="AF79" s="164"/>
      <c r="AG79" s="164"/>
    </row>
    <row r="80" spans="1:33" x14ac:dyDescent="0.2">
      <c r="A80" s="167">
        <v>2</v>
      </c>
      <c r="B80" s="167"/>
      <c r="C80" s="167">
        <v>102</v>
      </c>
      <c r="D80" s="167">
        <v>81.099999999999994</v>
      </c>
      <c r="E80" s="167"/>
      <c r="F80" s="167"/>
      <c r="G80" s="167"/>
      <c r="H80" s="164"/>
      <c r="I80" s="172">
        <v>61.5</v>
      </c>
      <c r="J80" s="164">
        <v>2</v>
      </c>
      <c r="K80" s="164"/>
      <c r="L80" s="173">
        <v>14237</v>
      </c>
      <c r="M80" s="172">
        <v>115.3</v>
      </c>
      <c r="N80" s="172">
        <f t="shared" si="0"/>
        <v>262.09658536585368</v>
      </c>
      <c r="O80" s="164"/>
      <c r="P80" s="164"/>
      <c r="Q80" s="164"/>
      <c r="R80" s="164"/>
      <c r="S80" s="164"/>
      <c r="T80" s="164"/>
      <c r="U80" s="164"/>
      <c r="V80" s="166" t="s">
        <v>163</v>
      </c>
      <c r="W80" s="167"/>
      <c r="X80" s="167"/>
      <c r="Y80" s="167"/>
      <c r="Z80" s="164"/>
      <c r="AA80" s="164"/>
      <c r="AB80" s="164"/>
      <c r="AC80" s="164"/>
      <c r="AD80" s="164"/>
      <c r="AE80" s="164"/>
      <c r="AF80" s="164"/>
      <c r="AG80" s="164"/>
    </row>
    <row r="81" spans="1:33" x14ac:dyDescent="0.2">
      <c r="A81" s="167">
        <v>3</v>
      </c>
      <c r="B81" s="167"/>
      <c r="C81" s="167">
        <v>108.4</v>
      </c>
      <c r="D81" s="167">
        <v>86</v>
      </c>
      <c r="E81" s="167"/>
      <c r="F81" s="167"/>
      <c r="G81" s="167"/>
      <c r="H81" s="164"/>
      <c r="I81" s="172">
        <v>62</v>
      </c>
      <c r="J81" s="164">
        <v>3</v>
      </c>
      <c r="K81" s="164"/>
      <c r="L81" s="173">
        <v>14329</v>
      </c>
      <c r="M81" s="172">
        <v>103</v>
      </c>
      <c r="N81" s="172">
        <f t="shared" si="0"/>
        <v>232.24838709677422</v>
      </c>
      <c r="O81" s="164"/>
      <c r="P81" s="164"/>
      <c r="Q81" s="164"/>
      <c r="R81" s="164"/>
      <c r="S81" s="164"/>
      <c r="T81" s="164"/>
      <c r="U81" s="164"/>
      <c r="V81" s="167"/>
      <c r="W81" s="167"/>
      <c r="X81" s="167"/>
      <c r="Y81" s="167"/>
      <c r="Z81" s="164"/>
      <c r="AA81" s="164"/>
      <c r="AB81" s="164"/>
      <c r="AC81" s="164"/>
      <c r="AD81" s="164"/>
      <c r="AE81" s="164"/>
      <c r="AF81" s="164"/>
      <c r="AG81" s="164"/>
    </row>
    <row r="82" spans="1:33" x14ac:dyDescent="0.2">
      <c r="A82" s="167">
        <v>4</v>
      </c>
      <c r="B82" s="167"/>
      <c r="C82" s="167">
        <v>109.6</v>
      </c>
      <c r="D82" s="167">
        <v>87.1</v>
      </c>
      <c r="E82" s="167"/>
      <c r="F82" s="167"/>
      <c r="G82" s="167"/>
      <c r="H82" s="164"/>
      <c r="I82" s="172">
        <v>63</v>
      </c>
      <c r="J82" s="164">
        <v>4</v>
      </c>
      <c r="K82" s="164"/>
      <c r="L82" s="173">
        <v>13060</v>
      </c>
      <c r="M82" s="172">
        <v>118.7</v>
      </c>
      <c r="N82" s="172">
        <f t="shared" si="0"/>
        <v>263.40095238095239</v>
      </c>
      <c r="O82" s="164"/>
      <c r="P82" s="164"/>
      <c r="Q82" s="164"/>
      <c r="R82" s="164"/>
      <c r="S82" s="164"/>
      <c r="T82" s="164"/>
      <c r="U82" s="164"/>
      <c r="V82" s="167"/>
      <c r="W82" s="171" t="str">
        <f>+'Tab4'!C6</f>
        <v>2014</v>
      </c>
      <c r="X82" s="171" t="str">
        <f>+'Tab4'!D6</f>
        <v>2015</v>
      </c>
      <c r="Y82" s="171" t="str">
        <f>+'Tab4'!E6</f>
        <v>2016</v>
      </c>
      <c r="Z82" s="164"/>
      <c r="AA82" s="164"/>
      <c r="AB82" s="164"/>
      <c r="AC82" s="164"/>
      <c r="AD82" s="164"/>
      <c r="AE82" s="164"/>
      <c r="AF82" s="164"/>
      <c r="AG82" s="164"/>
    </row>
    <row r="83" spans="1:33" x14ac:dyDescent="0.2">
      <c r="A83" s="167">
        <v>1</v>
      </c>
      <c r="B83" s="167">
        <v>1986</v>
      </c>
      <c r="C83" s="167">
        <v>141</v>
      </c>
      <c r="D83" s="167">
        <v>115.2</v>
      </c>
      <c r="E83" s="167"/>
      <c r="F83" s="167"/>
      <c r="G83" s="167"/>
      <c r="H83" s="164"/>
      <c r="I83" s="172">
        <v>64</v>
      </c>
      <c r="J83" s="164">
        <v>1</v>
      </c>
      <c r="K83" s="164">
        <v>1986</v>
      </c>
      <c r="L83" s="173">
        <v>14314</v>
      </c>
      <c r="M83" s="172">
        <v>111.8</v>
      </c>
      <c r="N83" s="172">
        <f t="shared" si="0"/>
        <v>244.21312500000002</v>
      </c>
      <c r="O83" s="164"/>
      <c r="P83" s="164"/>
      <c r="Q83" s="164"/>
      <c r="R83" s="164"/>
      <c r="S83" s="164"/>
      <c r="T83" s="164"/>
      <c r="U83" s="164"/>
      <c r="V83" s="167" t="s">
        <v>84</v>
      </c>
      <c r="W83" s="174">
        <f>IF('Tab4'!C14="",'Tab4'!C13,'Tab4'!C14)</f>
        <v>1871.2314130980001</v>
      </c>
      <c r="X83" s="174">
        <f>IF('Tab4'!D14="",'Tab4'!D13,'Tab4'!D14)</f>
        <v>1813.2523659799999</v>
      </c>
      <c r="Y83" s="174">
        <f>IF('Tab4'!E14="",'Tab4'!E13,'Tab4'!E14)</f>
        <v>1916.538155279</v>
      </c>
      <c r="Z83" s="164"/>
      <c r="AA83" s="164"/>
      <c r="AB83" s="164"/>
      <c r="AC83" s="164"/>
      <c r="AD83" s="164"/>
      <c r="AE83" s="164"/>
      <c r="AF83" s="164"/>
      <c r="AG83" s="164"/>
    </row>
    <row r="84" spans="1:33" x14ac:dyDescent="0.2">
      <c r="A84" s="167">
        <v>2</v>
      </c>
      <c r="B84" s="167"/>
      <c r="C84" s="167">
        <v>120.5</v>
      </c>
      <c r="D84" s="167">
        <v>93.2</v>
      </c>
      <c r="E84" s="167"/>
      <c r="F84" s="167"/>
      <c r="G84" s="167"/>
      <c r="H84" s="164"/>
      <c r="I84" s="172">
        <v>65</v>
      </c>
      <c r="J84" s="164">
        <v>2</v>
      </c>
      <c r="K84" s="164"/>
      <c r="L84" s="173">
        <v>13505</v>
      </c>
      <c r="M84" s="172">
        <v>121.5</v>
      </c>
      <c r="N84" s="172">
        <f t="shared" si="0"/>
        <v>261.31846153846158</v>
      </c>
      <c r="O84" s="164"/>
      <c r="P84" s="164"/>
      <c r="Q84" s="164"/>
      <c r="R84" s="164"/>
      <c r="S84" s="164"/>
      <c r="T84" s="164"/>
      <c r="U84" s="164"/>
      <c r="V84" s="167" t="s">
        <v>170</v>
      </c>
      <c r="W84" s="174">
        <f>IF('Tab4'!C16="",'Tab4'!C15,'Tab4'!C16)</f>
        <v>1461.347987243</v>
      </c>
      <c r="X84" s="174">
        <f>IF('Tab4'!D16="",'Tab4'!D15,'Tab4'!D16)</f>
        <v>1355.8104302940001</v>
      </c>
      <c r="Y84" s="174">
        <f>IF('Tab4'!E16="",'Tab4'!E15,'Tab4'!E16)</f>
        <v>1467.4023715779999</v>
      </c>
      <c r="Z84" s="164"/>
      <c r="AA84" s="164"/>
      <c r="AB84" s="164"/>
      <c r="AC84" s="164"/>
      <c r="AD84" s="164"/>
      <c r="AE84" s="164"/>
      <c r="AF84" s="164"/>
      <c r="AG84" s="164"/>
    </row>
    <row r="85" spans="1:33" x14ac:dyDescent="0.2">
      <c r="A85" s="167">
        <v>3</v>
      </c>
      <c r="B85" s="167"/>
      <c r="C85" s="167">
        <v>115.7</v>
      </c>
      <c r="D85" s="167">
        <v>91.1</v>
      </c>
      <c r="E85" s="167"/>
      <c r="F85" s="167"/>
      <c r="G85" s="167"/>
      <c r="H85" s="164"/>
      <c r="I85" s="172">
        <v>67</v>
      </c>
      <c r="J85" s="164">
        <v>3</v>
      </c>
      <c r="K85" s="164"/>
      <c r="L85" s="173">
        <v>12132</v>
      </c>
      <c r="M85" s="172">
        <v>100.8</v>
      </c>
      <c r="N85" s="172">
        <f t="shared" si="0"/>
        <v>210.32597014925375</v>
      </c>
      <c r="O85" s="164"/>
      <c r="P85" s="164"/>
      <c r="Q85" s="164"/>
      <c r="R85" s="164"/>
      <c r="S85" s="164"/>
      <c r="T85" s="164"/>
      <c r="U85" s="164"/>
      <c r="V85" s="167" t="s">
        <v>7</v>
      </c>
      <c r="W85" s="174">
        <f>IF('Tab4'!C18="",'Tab4'!C17,'Tab4'!C18)</f>
        <v>664.56313096700001</v>
      </c>
      <c r="X85" s="174">
        <f>IF('Tab4'!D18="",'Tab4'!D17,'Tab4'!D18)</f>
        <v>593.13974705299995</v>
      </c>
      <c r="Y85" s="174">
        <f>IF('Tab4'!E18="",'Tab4'!E17,'Tab4'!E18)</f>
        <v>531.14983787400001</v>
      </c>
      <c r="Z85" s="164"/>
      <c r="AA85" s="164"/>
      <c r="AB85" s="164"/>
      <c r="AC85" s="164"/>
      <c r="AD85" s="164"/>
      <c r="AE85" s="164"/>
      <c r="AF85" s="164"/>
      <c r="AG85" s="164"/>
    </row>
    <row r="86" spans="1:33" x14ac:dyDescent="0.2">
      <c r="A86" s="167">
        <v>4</v>
      </c>
      <c r="B86" s="167"/>
      <c r="C86" s="167">
        <v>114.4</v>
      </c>
      <c r="D86" s="167">
        <v>90.8</v>
      </c>
      <c r="E86" s="167"/>
      <c r="F86" s="167"/>
      <c r="G86" s="167"/>
      <c r="H86" s="164"/>
      <c r="I86" s="172">
        <v>68.5</v>
      </c>
      <c r="J86" s="164">
        <v>4</v>
      </c>
      <c r="K86" s="164"/>
      <c r="L86" s="173">
        <v>11763</v>
      </c>
      <c r="M86" s="172">
        <v>120.6</v>
      </c>
      <c r="N86" s="172">
        <f t="shared" si="0"/>
        <v>246.12963503649635</v>
      </c>
      <c r="O86" s="164"/>
      <c r="P86" s="164"/>
      <c r="Q86" s="164"/>
      <c r="R86" s="164"/>
      <c r="S86" s="164"/>
      <c r="T86" s="164"/>
      <c r="U86" s="164"/>
      <c r="V86" s="164" t="s">
        <v>8</v>
      </c>
      <c r="W86" s="174">
        <f>IF('Tab4'!C20="",'Tab4'!C19,'Tab4'!C20)</f>
        <v>407.336373552</v>
      </c>
      <c r="X86" s="174">
        <f>IF('Tab4'!D20="",'Tab4'!D19,'Tab4'!D20)</f>
        <v>562.93635801599999</v>
      </c>
      <c r="Y86" s="174">
        <f>IF('Tab4'!E20="",'Tab4'!E19,'Tab4'!E20)</f>
        <v>560.28907401900005</v>
      </c>
      <c r="Z86" s="164"/>
      <c r="AA86" s="164"/>
      <c r="AB86" s="164"/>
      <c r="AC86" s="164"/>
      <c r="AD86" s="164"/>
      <c r="AE86" s="164"/>
      <c r="AF86" s="164"/>
      <c r="AG86" s="164"/>
    </row>
    <row r="87" spans="1:33" x14ac:dyDescent="0.2">
      <c r="A87" s="167">
        <v>1</v>
      </c>
      <c r="B87" s="167">
        <v>1987</v>
      </c>
      <c r="C87" s="167">
        <v>152.19999999999999</v>
      </c>
      <c r="D87" s="167">
        <v>121.3</v>
      </c>
      <c r="E87" s="167"/>
      <c r="F87" s="167"/>
      <c r="G87" s="167"/>
      <c r="H87" s="164"/>
      <c r="I87" s="172">
        <v>70.5</v>
      </c>
      <c r="J87" s="164">
        <v>1</v>
      </c>
      <c r="K87" s="164">
        <v>1987</v>
      </c>
      <c r="L87" s="173">
        <v>17280</v>
      </c>
      <c r="M87" s="172">
        <v>135.6</v>
      </c>
      <c r="N87" s="172">
        <f t="shared" si="0"/>
        <v>268.89191489361701</v>
      </c>
      <c r="O87" s="164"/>
      <c r="P87" s="164"/>
      <c r="Q87" s="164"/>
      <c r="R87" s="164"/>
      <c r="S87" s="164"/>
      <c r="T87" s="164"/>
      <c r="U87" s="164"/>
      <c r="V87" s="167" t="s">
        <v>9</v>
      </c>
      <c r="W87" s="174">
        <f>IF('Tab4'!C20="",'Tab4'!C21,'Tab4'!C22)</f>
        <v>160.15243111300001</v>
      </c>
      <c r="X87" s="174">
        <f>IF('Tab4'!D20="",'Tab4'!D21,'Tab4'!D22)</f>
        <v>174.30084543000001</v>
      </c>
      <c r="Y87" s="174">
        <f>IF('Tab4'!E20="",'Tab4'!E21,'Tab4'!E22)</f>
        <v>153.419094763</v>
      </c>
      <c r="Z87" s="164"/>
      <c r="AA87" s="164"/>
      <c r="AB87" s="164"/>
      <c r="AC87" s="164"/>
      <c r="AD87" s="164"/>
      <c r="AE87" s="164"/>
      <c r="AF87" s="164"/>
      <c r="AG87" s="164"/>
    </row>
    <row r="88" spans="1:33" x14ac:dyDescent="0.2">
      <c r="A88" s="167">
        <v>2</v>
      </c>
      <c r="B88" s="167"/>
      <c r="C88" s="167">
        <v>109.2</v>
      </c>
      <c r="D88" s="167">
        <v>86.1</v>
      </c>
      <c r="E88" s="167"/>
      <c r="F88" s="167"/>
      <c r="G88" s="167"/>
      <c r="H88" s="164"/>
      <c r="I88" s="172">
        <v>71.599999999999994</v>
      </c>
      <c r="J88" s="164">
        <v>2</v>
      </c>
      <c r="K88" s="164"/>
      <c r="L88" s="173">
        <v>12241</v>
      </c>
      <c r="M88" s="172">
        <v>135.9</v>
      </c>
      <c r="N88" s="172">
        <f t="shared" si="0"/>
        <v>265.34664804469281</v>
      </c>
      <c r="O88" s="164"/>
      <c r="P88" s="164"/>
      <c r="Q88" s="164"/>
      <c r="R88" s="164"/>
      <c r="S88" s="164"/>
      <c r="T88" s="164"/>
      <c r="U88" s="164"/>
      <c r="V88" s="167" t="s">
        <v>10</v>
      </c>
      <c r="W88" s="174">
        <f>IF('Tab4'!C22="",'Tab4'!C29,'Tab4'!C30)</f>
        <v>538.80125212999997</v>
      </c>
      <c r="X88" s="174">
        <f>IF('Tab4'!D22="",'Tab4'!D29,'Tab4'!D30)</f>
        <v>576.20711148800001</v>
      </c>
      <c r="Y88" s="174">
        <f>IF('Tab4'!E22="",'Tab4'!E29,'Tab4'!E30)</f>
        <v>601.816010076</v>
      </c>
      <c r="Z88" s="164"/>
      <c r="AA88" s="164"/>
      <c r="AB88" s="164"/>
      <c r="AC88" s="164"/>
      <c r="AD88" s="164"/>
      <c r="AE88" s="164"/>
      <c r="AF88" s="164"/>
      <c r="AG88" s="164"/>
    </row>
    <row r="89" spans="1:33" x14ac:dyDescent="0.2">
      <c r="A89" s="167">
        <v>3</v>
      </c>
      <c r="B89" s="167"/>
      <c r="C89" s="167">
        <v>110.1</v>
      </c>
      <c r="D89" s="167">
        <v>87.3</v>
      </c>
      <c r="E89" s="167"/>
      <c r="F89" s="167"/>
      <c r="G89" s="167"/>
      <c r="H89" s="164"/>
      <c r="I89" s="172">
        <v>72.3</v>
      </c>
      <c r="J89" s="164">
        <v>3</v>
      </c>
      <c r="K89" s="164"/>
      <c r="L89" s="173">
        <v>11506</v>
      </c>
      <c r="M89" s="172">
        <v>112.3</v>
      </c>
      <c r="N89" s="172">
        <f t="shared" si="0"/>
        <v>217.14439834024898</v>
      </c>
      <c r="O89" s="164"/>
      <c r="P89" s="164"/>
      <c r="Q89" s="164"/>
      <c r="R89" s="164"/>
      <c r="S89" s="164"/>
      <c r="T89" s="164"/>
      <c r="U89" s="164"/>
      <c r="V89" s="167" t="s">
        <v>11</v>
      </c>
      <c r="W89" s="174">
        <f>IF('Tab4'!C30="",'Tab4'!C31,'Tab4'!C32)</f>
        <v>55.152018347999999</v>
      </c>
      <c r="X89" s="174">
        <f>IF('Tab4'!D30="",'Tab4'!D31,'Tab4'!D32)</f>
        <v>105.770330946</v>
      </c>
      <c r="Y89" s="174">
        <f>IF('Tab4'!E30="",'Tab4'!E31,'Tab4'!E32)</f>
        <v>61.955985124999998</v>
      </c>
      <c r="Z89" s="164"/>
      <c r="AA89" s="164"/>
      <c r="AB89" s="164"/>
      <c r="AC89" s="164"/>
      <c r="AD89" s="164"/>
      <c r="AE89" s="164"/>
      <c r="AF89" s="164"/>
      <c r="AG89" s="164"/>
    </row>
    <row r="90" spans="1:33" x14ac:dyDescent="0.2">
      <c r="A90" s="167">
        <v>4</v>
      </c>
      <c r="B90" s="167"/>
      <c r="C90" s="167">
        <v>112</v>
      </c>
      <c r="D90" s="167">
        <v>89.8</v>
      </c>
      <c r="E90" s="167"/>
      <c r="F90" s="167"/>
      <c r="G90" s="167"/>
      <c r="H90" s="164"/>
      <c r="I90" s="172">
        <v>73.599999999999994</v>
      </c>
      <c r="J90" s="164">
        <v>4</v>
      </c>
      <c r="K90" s="164"/>
      <c r="L90" s="173">
        <v>12860</v>
      </c>
      <c r="M90" s="172">
        <v>134.5</v>
      </c>
      <c r="N90" s="172">
        <f t="shared" si="0"/>
        <v>255.47690217391306</v>
      </c>
      <c r="O90" s="164"/>
      <c r="P90" s="164"/>
      <c r="Q90" s="164"/>
      <c r="R90" s="164"/>
      <c r="S90" s="164"/>
      <c r="T90" s="164"/>
      <c r="U90" s="164"/>
      <c r="V90" s="167" t="s">
        <v>12</v>
      </c>
      <c r="W90" s="174">
        <f>IF('Tab4'!C32="",'Tab4'!C33,'Tab4'!C34)</f>
        <v>274.75587438899998</v>
      </c>
      <c r="X90" s="174">
        <f>IF('Tab4'!D32="",'Tab4'!D33,'Tab4'!D34)</f>
        <v>595.91938321700002</v>
      </c>
      <c r="Y90" s="174">
        <f>IF('Tab4'!E32="",'Tab4'!E33,'Tab4'!E34)</f>
        <v>348.15230697099997</v>
      </c>
      <c r="Z90" s="164"/>
      <c r="AA90" s="164"/>
      <c r="AB90" s="164"/>
      <c r="AC90" s="164"/>
      <c r="AD90" s="164"/>
      <c r="AE90" s="164"/>
      <c r="AF90" s="164"/>
      <c r="AG90" s="164"/>
    </row>
    <row r="91" spans="1:33" x14ac:dyDescent="0.2">
      <c r="A91" s="167">
        <v>1</v>
      </c>
      <c r="B91" s="167">
        <v>1988</v>
      </c>
      <c r="C91" s="167">
        <v>134.1</v>
      </c>
      <c r="D91" s="167">
        <v>107.5</v>
      </c>
      <c r="E91" s="167"/>
      <c r="F91" s="167"/>
      <c r="G91" s="167"/>
      <c r="H91" s="164"/>
      <c r="I91" s="172">
        <v>75.2</v>
      </c>
      <c r="J91" s="164">
        <v>1</v>
      </c>
      <c r="K91" s="164">
        <v>1988</v>
      </c>
      <c r="L91" s="173">
        <v>10180</v>
      </c>
      <c r="M91" s="172">
        <v>130.80000000000001</v>
      </c>
      <c r="N91" s="172">
        <f t="shared" si="0"/>
        <v>243.16276595744685</v>
      </c>
      <c r="O91" s="164"/>
      <c r="P91" s="164"/>
      <c r="Q91" s="164"/>
      <c r="R91" s="164"/>
      <c r="S91" s="164"/>
      <c r="T91" s="164"/>
      <c r="U91" s="164"/>
      <c r="V91" s="167" t="s">
        <v>13</v>
      </c>
      <c r="W91" s="174">
        <f>IF('Tab4'!C34="",'Tab4'!C35,'Tab4'!C36)</f>
        <v>31.601321091999999</v>
      </c>
      <c r="X91" s="174">
        <f>IF('Tab4'!D34="",'Tab4'!D35,'Tab4'!D36)</f>
        <v>56.686241963999997</v>
      </c>
      <c r="Y91" s="174">
        <f>IF('Tab4'!E34="",'Tab4'!E35,'Tab4'!E36)</f>
        <v>42.667496825000001</v>
      </c>
      <c r="Z91" s="164"/>
      <c r="AA91" s="164"/>
      <c r="AB91" s="164"/>
      <c r="AC91" s="164"/>
      <c r="AD91" s="164"/>
      <c r="AE91" s="164"/>
      <c r="AF91" s="164"/>
      <c r="AG91" s="164"/>
    </row>
    <row r="92" spans="1:33" x14ac:dyDescent="0.2">
      <c r="A92" s="167">
        <v>2</v>
      </c>
      <c r="B92" s="167"/>
      <c r="C92" s="167">
        <v>113.7</v>
      </c>
      <c r="D92" s="167">
        <v>90</v>
      </c>
      <c r="E92" s="167"/>
      <c r="F92" s="167"/>
      <c r="G92" s="167"/>
      <c r="H92" s="164"/>
      <c r="I92" s="172">
        <v>76.7</v>
      </c>
      <c r="J92" s="164">
        <v>2</v>
      </c>
      <c r="K92" s="164"/>
      <c r="L92" s="173">
        <v>11081</v>
      </c>
      <c r="M92" s="172">
        <v>95.1</v>
      </c>
      <c r="N92" s="172">
        <f t="shared" si="0"/>
        <v>173.3374185136897</v>
      </c>
      <c r="O92" s="164"/>
      <c r="P92" s="164"/>
      <c r="Q92" s="164"/>
      <c r="R92" s="164"/>
      <c r="S92" s="164"/>
      <c r="T92" s="164"/>
      <c r="U92" s="164"/>
      <c r="V92" s="167" t="s">
        <v>14</v>
      </c>
      <c r="W92" s="174">
        <f>IF('Tab4'!C38="",'Tab4'!C37,'Tab4'!C38)</f>
        <v>146.76877460399999</v>
      </c>
      <c r="X92" s="174">
        <f>IF('Tab4'!D38="",'Tab4'!D37,'Tab4'!D38)</f>
        <v>221.93711625400002</v>
      </c>
      <c r="Y92" s="174">
        <f>IF('Tab4'!E38="",'Tab4'!E37,'Tab4'!E38)</f>
        <v>175.865524873</v>
      </c>
      <c r="Z92" s="164"/>
      <c r="AA92" s="164"/>
      <c r="AB92" s="164"/>
      <c r="AC92" s="164"/>
      <c r="AD92" s="164"/>
      <c r="AE92" s="164"/>
      <c r="AF92" s="164"/>
      <c r="AG92" s="164"/>
    </row>
    <row r="93" spans="1:33" x14ac:dyDescent="0.2">
      <c r="A93" s="167">
        <v>3</v>
      </c>
      <c r="B93" s="167"/>
      <c r="C93" s="167">
        <v>116.3</v>
      </c>
      <c r="D93" s="167">
        <v>93.1</v>
      </c>
      <c r="E93" s="167"/>
      <c r="F93" s="167"/>
      <c r="G93" s="167"/>
      <c r="H93" s="164"/>
      <c r="I93" s="172">
        <v>77</v>
      </c>
      <c r="J93" s="164">
        <v>3</v>
      </c>
      <c r="K93" s="164"/>
      <c r="L93" s="173">
        <v>15987</v>
      </c>
      <c r="M93" s="172">
        <v>148.69999999999999</v>
      </c>
      <c r="N93" s="172">
        <f t="shared" si="0"/>
        <v>269.9774025974026</v>
      </c>
      <c r="O93" s="164"/>
      <c r="P93" s="164"/>
      <c r="Q93" s="164"/>
      <c r="R93" s="164"/>
      <c r="S93" s="164"/>
      <c r="T93" s="164"/>
      <c r="U93" s="164"/>
      <c r="V93" s="167" t="s">
        <v>85</v>
      </c>
      <c r="W93" s="175">
        <f>SUM(W83:W92)</f>
        <v>5611.7105765359993</v>
      </c>
      <c r="X93" s="175">
        <f>SUM(X83:X92)</f>
        <v>6055.9599306420005</v>
      </c>
      <c r="Y93" s="175">
        <f>SUM(Y83:Y92)</f>
        <v>5859.2558573830001</v>
      </c>
      <c r="Z93" s="164"/>
      <c r="AA93" s="164"/>
      <c r="AB93" s="164"/>
      <c r="AC93" s="164"/>
      <c r="AD93" s="164"/>
      <c r="AE93" s="164"/>
      <c r="AF93" s="164"/>
      <c r="AG93" s="164"/>
    </row>
    <row r="94" spans="1:33" x14ac:dyDescent="0.2">
      <c r="A94" s="167">
        <v>4</v>
      </c>
      <c r="B94" s="167"/>
      <c r="C94" s="167">
        <v>115.2</v>
      </c>
      <c r="D94" s="167">
        <v>93.4</v>
      </c>
      <c r="E94" s="167"/>
      <c r="F94" s="167"/>
      <c r="G94" s="167"/>
      <c r="H94" s="164"/>
      <c r="I94" s="172">
        <v>78.099999999999994</v>
      </c>
      <c r="J94" s="164">
        <v>4</v>
      </c>
      <c r="K94" s="164"/>
      <c r="L94" s="173">
        <v>12493</v>
      </c>
      <c r="M94" s="172">
        <v>199.8</v>
      </c>
      <c r="N94" s="172">
        <f t="shared" si="0"/>
        <v>357.64455825864286</v>
      </c>
      <c r="O94" s="164"/>
      <c r="P94" s="164"/>
      <c r="Q94" s="164"/>
      <c r="R94" s="164"/>
      <c r="S94" s="164"/>
      <c r="T94" s="164"/>
      <c r="U94" s="164"/>
      <c r="V94" s="167"/>
      <c r="W94" s="167"/>
      <c r="X94" s="167"/>
      <c r="Y94" s="167"/>
      <c r="Z94" s="164"/>
      <c r="AA94" s="164"/>
      <c r="AB94" s="164"/>
      <c r="AC94" s="164"/>
      <c r="AD94" s="164"/>
      <c r="AE94" s="164"/>
      <c r="AF94" s="164"/>
      <c r="AG94" s="164"/>
    </row>
    <row r="95" spans="1:33" x14ac:dyDescent="0.2">
      <c r="A95" s="167">
        <v>1</v>
      </c>
      <c r="B95" s="167">
        <v>1989</v>
      </c>
      <c r="C95" s="167">
        <v>106.6</v>
      </c>
      <c r="D95" s="167">
        <v>86.4</v>
      </c>
      <c r="E95" s="167"/>
      <c r="F95" s="167"/>
      <c r="G95" s="167"/>
      <c r="H95" s="164"/>
      <c r="I95" s="172">
        <v>78.900000000000006</v>
      </c>
      <c r="J95" s="164">
        <v>1</v>
      </c>
      <c r="K95" s="164">
        <v>1989</v>
      </c>
      <c r="L95" s="173">
        <v>10988</v>
      </c>
      <c r="M95" s="172">
        <v>142.6</v>
      </c>
      <c r="N95" s="172">
        <f t="shared" si="0"/>
        <v>252.667680608365</v>
      </c>
      <c r="O95" s="164"/>
      <c r="P95" s="164"/>
      <c r="Q95" s="164"/>
      <c r="R95" s="164"/>
      <c r="S95" s="164"/>
      <c r="T95" s="164"/>
      <c r="U95" s="164"/>
      <c r="V95" s="167" t="s">
        <v>171</v>
      </c>
      <c r="W95" s="176">
        <f>+W93+X72</f>
        <v>9047.8342567309992</v>
      </c>
      <c r="X95" s="176">
        <f>+X93+Y72</f>
        <v>9650.037451184</v>
      </c>
      <c r="Y95" s="176">
        <f>+Y93+Z72</f>
        <v>9529.5085769140005</v>
      </c>
      <c r="Z95" s="164"/>
      <c r="AA95" s="164"/>
      <c r="AB95" s="164"/>
      <c r="AC95" s="164"/>
      <c r="AD95" s="164"/>
      <c r="AE95" s="164"/>
      <c r="AF95" s="164"/>
      <c r="AG95" s="164"/>
    </row>
    <row r="96" spans="1:33" x14ac:dyDescent="0.2">
      <c r="A96" s="167">
        <v>2</v>
      </c>
      <c r="B96" s="167"/>
      <c r="C96" s="167">
        <v>98</v>
      </c>
      <c r="D96" s="167">
        <v>79.599999999999994</v>
      </c>
      <c r="E96" s="167"/>
      <c r="F96" s="167"/>
      <c r="G96" s="167"/>
      <c r="H96" s="164"/>
      <c r="I96" s="172">
        <v>80.3</v>
      </c>
      <c r="J96" s="164">
        <v>2</v>
      </c>
      <c r="K96" s="164"/>
      <c r="L96" s="173">
        <v>10292</v>
      </c>
      <c r="M96" s="172">
        <v>117.3</v>
      </c>
      <c r="N96" s="172">
        <f t="shared" si="0"/>
        <v>204.21594022415943</v>
      </c>
      <c r="O96" s="164"/>
      <c r="P96" s="164"/>
      <c r="Q96" s="164"/>
      <c r="R96" s="164"/>
      <c r="S96" s="164"/>
      <c r="T96" s="164"/>
      <c r="U96" s="164"/>
      <c r="V96" s="164"/>
      <c r="W96" s="164"/>
      <c r="X96" s="164"/>
      <c r="Y96" s="164"/>
      <c r="Z96" s="164"/>
      <c r="AA96" s="164"/>
      <c r="AB96" s="164"/>
      <c r="AC96" s="164"/>
      <c r="AD96" s="164"/>
      <c r="AE96" s="164"/>
      <c r="AF96" s="164"/>
      <c r="AG96" s="164"/>
    </row>
    <row r="97" spans="1:33" x14ac:dyDescent="0.2">
      <c r="A97" s="167">
        <v>3</v>
      </c>
      <c r="B97" s="167"/>
      <c r="C97" s="167">
        <v>96.9</v>
      </c>
      <c r="D97" s="167">
        <v>79</v>
      </c>
      <c r="E97" s="167"/>
      <c r="F97" s="167"/>
      <c r="G97" s="167"/>
      <c r="H97" s="164"/>
      <c r="I97" s="172">
        <v>80.599999999999994</v>
      </c>
      <c r="J97" s="164">
        <v>3</v>
      </c>
      <c r="K97" s="164"/>
      <c r="L97" s="173">
        <v>11352</v>
      </c>
      <c r="M97" s="172">
        <v>103.6</v>
      </c>
      <c r="N97" s="172">
        <f t="shared" si="0"/>
        <v>179.69330024813897</v>
      </c>
      <c r="O97" s="164"/>
      <c r="P97" s="164"/>
      <c r="Q97" s="164"/>
      <c r="R97" s="164"/>
      <c r="S97" s="164"/>
      <c r="T97" s="164"/>
      <c r="U97" s="164"/>
      <c r="V97" s="164"/>
      <c r="W97" s="164"/>
      <c r="X97" s="164"/>
      <c r="Y97" s="167"/>
      <c r="Z97" s="164"/>
      <c r="AA97" s="164"/>
      <c r="AB97" s="164"/>
      <c r="AC97" s="164"/>
      <c r="AD97" s="164"/>
      <c r="AE97" s="164"/>
      <c r="AF97" s="164"/>
      <c r="AG97" s="164"/>
    </row>
    <row r="98" spans="1:33" x14ac:dyDescent="0.2">
      <c r="A98" s="167">
        <v>4</v>
      </c>
      <c r="B98" s="167"/>
      <c r="C98" s="167">
        <v>93.4</v>
      </c>
      <c r="D98" s="167">
        <v>76.8</v>
      </c>
      <c r="E98" s="167"/>
      <c r="F98" s="167"/>
      <c r="G98" s="167"/>
      <c r="H98" s="164"/>
      <c r="I98" s="172">
        <v>81.400000000000006</v>
      </c>
      <c r="J98" s="164">
        <v>4</v>
      </c>
      <c r="K98" s="164"/>
      <c r="L98" s="173">
        <v>11958</v>
      </c>
      <c r="M98" s="172">
        <v>132</v>
      </c>
      <c r="N98" s="172">
        <f t="shared" si="0"/>
        <v>226.70270270270271</v>
      </c>
      <c r="O98" s="164"/>
      <c r="P98" s="164"/>
      <c r="Q98" s="164"/>
      <c r="R98" s="164"/>
      <c r="S98" s="164"/>
      <c r="T98" s="164"/>
      <c r="U98" s="164"/>
      <c r="V98" s="166" t="s">
        <v>186</v>
      </c>
      <c r="W98" s="167"/>
      <c r="X98" s="167"/>
      <c r="Y98" s="167"/>
      <c r="Z98" s="164"/>
      <c r="AA98" s="164"/>
      <c r="AB98" s="164"/>
      <c r="AC98" s="164"/>
      <c r="AD98" s="164"/>
      <c r="AE98" s="164"/>
      <c r="AF98" s="164"/>
      <c r="AG98" s="164"/>
    </row>
    <row r="99" spans="1:33" x14ac:dyDescent="0.2">
      <c r="A99" s="167">
        <v>1</v>
      </c>
      <c r="B99" s="167">
        <v>1990</v>
      </c>
      <c r="C99" s="167">
        <v>99.4</v>
      </c>
      <c r="D99" s="167">
        <v>81.3</v>
      </c>
      <c r="E99" s="167"/>
      <c r="F99" s="167"/>
      <c r="G99" s="167"/>
      <c r="H99" s="164"/>
      <c r="I99" s="172">
        <v>82.3</v>
      </c>
      <c r="J99" s="164">
        <v>1</v>
      </c>
      <c r="K99" s="164">
        <v>1990</v>
      </c>
      <c r="L99" s="173">
        <v>13741</v>
      </c>
      <c r="M99" s="172">
        <v>142.9</v>
      </c>
      <c r="N99" s="172">
        <f t="shared" si="0"/>
        <v>242.73900364520054</v>
      </c>
      <c r="O99" s="164"/>
      <c r="P99" s="164"/>
      <c r="Q99" s="164"/>
      <c r="R99" s="164"/>
      <c r="S99" s="164"/>
      <c r="T99" s="164"/>
      <c r="U99" s="164"/>
      <c r="V99" s="167"/>
      <c r="W99" s="164"/>
      <c r="X99" s="167"/>
      <c r="Y99" s="167"/>
      <c r="Z99" s="164"/>
      <c r="AA99" s="164"/>
      <c r="AB99" s="164"/>
      <c r="AC99" s="164"/>
      <c r="AD99" s="164"/>
      <c r="AE99" s="164"/>
      <c r="AF99" s="164"/>
      <c r="AG99" s="164"/>
    </row>
    <row r="100" spans="1:33" x14ac:dyDescent="0.2">
      <c r="A100" s="167">
        <v>2</v>
      </c>
      <c r="B100" s="167"/>
      <c r="C100" s="167">
        <v>88.6</v>
      </c>
      <c r="D100" s="167">
        <v>73.099999999999994</v>
      </c>
      <c r="E100" s="167"/>
      <c r="F100" s="167"/>
      <c r="G100" s="167"/>
      <c r="H100" s="164"/>
      <c r="I100" s="172">
        <v>83.4</v>
      </c>
      <c r="J100" s="164">
        <v>2</v>
      </c>
      <c r="K100" s="164"/>
      <c r="L100" s="173">
        <v>10045</v>
      </c>
      <c r="M100" s="172">
        <v>116.5</v>
      </c>
      <c r="N100" s="172">
        <f t="shared" si="0"/>
        <v>195.28417266187051</v>
      </c>
      <c r="O100" s="164"/>
      <c r="P100" s="164"/>
      <c r="Q100" s="164"/>
      <c r="R100" s="164"/>
      <c r="S100" s="164"/>
      <c r="T100" s="164"/>
      <c r="U100" s="164"/>
      <c r="V100" s="167"/>
      <c r="W100" s="171" t="str">
        <f>+W82</f>
        <v>2014</v>
      </c>
      <c r="X100" s="171" t="str">
        <f>+X82</f>
        <v>2015</v>
      </c>
      <c r="Y100" s="171" t="str">
        <f>+Y82</f>
        <v>2016</v>
      </c>
      <c r="Z100" s="164"/>
      <c r="AA100" s="164"/>
      <c r="AB100" s="164"/>
      <c r="AC100" s="164"/>
      <c r="AD100" s="164"/>
      <c r="AE100" s="164"/>
      <c r="AF100" s="164"/>
      <c r="AG100" s="164"/>
    </row>
    <row r="101" spans="1:33" x14ac:dyDescent="0.2">
      <c r="A101" s="167">
        <v>3</v>
      </c>
      <c r="B101" s="167"/>
      <c r="C101" s="167">
        <v>88.2</v>
      </c>
      <c r="D101" s="167">
        <v>72.5</v>
      </c>
      <c r="E101" s="167"/>
      <c r="F101" s="167"/>
      <c r="G101" s="167"/>
      <c r="H101" s="164"/>
      <c r="I101" s="172">
        <v>83.7</v>
      </c>
      <c r="J101" s="164">
        <v>3</v>
      </c>
      <c r="K101" s="164"/>
      <c r="L101" s="173">
        <v>10870</v>
      </c>
      <c r="M101" s="172">
        <v>101.4</v>
      </c>
      <c r="N101" s="172">
        <f t="shared" si="0"/>
        <v>169.36344086021509</v>
      </c>
      <c r="O101" s="164"/>
      <c r="P101" s="164"/>
      <c r="Q101" s="164"/>
      <c r="R101" s="164"/>
      <c r="S101" s="164"/>
      <c r="T101" s="164"/>
      <c r="U101" s="164"/>
      <c r="V101" s="167" t="s">
        <v>18</v>
      </c>
      <c r="W101" s="177">
        <f>IF('Tab7'!C10="",+'Tab7'!C9+'Tab11'!C9,+'Tab7'!C10+'Tab11'!C10)</f>
        <v>7032</v>
      </c>
      <c r="X101" s="177">
        <f>IF('Tab7'!D10="",+'Tab7'!D9+'Tab11'!D9,+'Tab7'!D10+'Tab11'!D10)</f>
        <v>9848</v>
      </c>
      <c r="Y101" s="177">
        <f>IF('Tab7'!E10="",+'Tab7'!E9+'Tab11'!E9,+'Tab7'!E10+'Tab11'!E10)</f>
        <v>6682.5362000000005</v>
      </c>
      <c r="Z101" s="164"/>
      <c r="AA101" s="164"/>
      <c r="AB101" s="164"/>
      <c r="AC101" s="164"/>
      <c r="AD101" s="164"/>
      <c r="AE101" s="164"/>
      <c r="AF101" s="164"/>
      <c r="AG101" s="164"/>
    </row>
    <row r="102" spans="1:33" x14ac:dyDescent="0.2">
      <c r="A102" s="167">
        <v>4</v>
      </c>
      <c r="B102" s="167"/>
      <c r="C102" s="167">
        <v>84.8</v>
      </c>
      <c r="D102" s="167">
        <v>70.2</v>
      </c>
      <c r="E102" s="167"/>
      <c r="F102" s="167"/>
      <c r="G102" s="167"/>
      <c r="H102" s="164"/>
      <c r="I102" s="172">
        <v>85.1</v>
      </c>
      <c r="J102" s="164">
        <v>4</v>
      </c>
      <c r="K102" s="164"/>
      <c r="L102" s="173">
        <v>11076</v>
      </c>
      <c r="M102" s="172">
        <v>120</v>
      </c>
      <c r="N102" s="172">
        <f t="shared" si="0"/>
        <v>197.13278495887195</v>
      </c>
      <c r="O102" s="164"/>
      <c r="P102" s="164"/>
      <c r="Q102" s="164"/>
      <c r="R102" s="164"/>
      <c r="S102" s="164"/>
      <c r="T102" s="164"/>
      <c r="U102" s="164"/>
      <c r="V102" s="167" t="s">
        <v>86</v>
      </c>
      <c r="W102" s="177">
        <f>IF('Tab7'!C12="",+'Tab7'!C11+'Tab11'!C11,+'Tab7'!C12+'Tab11'!C12)</f>
        <v>19713</v>
      </c>
      <c r="X102" s="177">
        <f>IF('Tab7'!D12="",+'Tab7'!D11+'Tab11'!D11,+'Tab7'!D12+'Tab11'!D12)</f>
        <v>19630</v>
      </c>
      <c r="Y102" s="177">
        <f>IF('Tab7'!E12="",+'Tab7'!E11+'Tab11'!E11,+'Tab7'!E12+'Tab11'!E12)</f>
        <v>20668.165818181998</v>
      </c>
      <c r="Z102" s="164"/>
      <c r="AA102" s="164"/>
      <c r="AB102" s="164"/>
      <c r="AC102" s="164"/>
      <c r="AD102" s="164"/>
      <c r="AE102" s="164"/>
      <c r="AF102" s="164"/>
      <c r="AG102" s="164"/>
    </row>
    <row r="103" spans="1:33" x14ac:dyDescent="0.2">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212.7249122807018</v>
      </c>
      <c r="O103" s="173">
        <v>6727</v>
      </c>
      <c r="P103" s="172">
        <v>376.9</v>
      </c>
      <c r="Q103" s="172">
        <f>P103/I103*$I$69</f>
        <v>616.26456140350876</v>
      </c>
      <c r="R103" s="173">
        <v>9077</v>
      </c>
      <c r="S103" s="172">
        <v>139.9</v>
      </c>
      <c r="T103" s="172">
        <f>S103/I103*$I$69</f>
        <v>228.74877192982458</v>
      </c>
      <c r="U103" s="164"/>
      <c r="V103" s="167" t="s">
        <v>63</v>
      </c>
      <c r="W103" s="177">
        <f>IF('Tab7'!C14="",+'Tab7'!C13+'Tab11'!C13,+'Tab7'!C14+'Tab11'!C14)</f>
        <v>8004</v>
      </c>
      <c r="X103" s="177">
        <f>IF('Tab7'!D14="",+'Tab7'!D13+'Tab11'!D13,+'Tab7'!D14+'Tab11'!D14)</f>
        <v>7135</v>
      </c>
      <c r="Y103" s="177">
        <f>IF('Tab7'!E14="",+'Tab7'!E13+'Tab11'!E13,+'Tab7'!E14+'Tab11'!E14)</f>
        <v>6340.7358571430004</v>
      </c>
      <c r="Z103" s="164"/>
      <c r="AA103" s="164"/>
      <c r="AB103" s="164"/>
      <c r="AC103" s="164"/>
      <c r="AD103" s="164"/>
      <c r="AE103" s="164"/>
      <c r="AF103" s="164"/>
      <c r="AG103" s="164"/>
    </row>
    <row r="104" spans="1:33" x14ac:dyDescent="0.2">
      <c r="A104" s="167">
        <v>2</v>
      </c>
      <c r="B104" s="167"/>
      <c r="C104" s="167">
        <v>93.9</v>
      </c>
      <c r="D104" s="167">
        <v>78</v>
      </c>
      <c r="E104" s="167"/>
      <c r="F104" s="167"/>
      <c r="G104" s="167"/>
      <c r="H104" s="164"/>
      <c r="I104" s="172">
        <v>86.6</v>
      </c>
      <c r="J104" s="164">
        <v>2</v>
      </c>
      <c r="K104" s="164"/>
      <c r="L104" s="173">
        <v>10188</v>
      </c>
      <c r="M104" s="172">
        <v>126.69999999999993</v>
      </c>
      <c r="N104" s="172">
        <f t="shared" si="1"/>
        <v>204.53418013856808</v>
      </c>
      <c r="O104" s="173">
        <v>5864</v>
      </c>
      <c r="P104" s="172">
        <v>369.29999999999995</v>
      </c>
      <c r="Q104" s="172">
        <f t="shared" ref="Q104:Q167" si="2">P104/I104*$I$69</f>
        <v>596.16789838337183</v>
      </c>
      <c r="R104" s="173">
        <v>12525</v>
      </c>
      <c r="S104" s="172">
        <v>176.29999999999998</v>
      </c>
      <c r="T104" s="172">
        <f t="shared" ref="T104:T167" si="3">S104/I104*$I$69</f>
        <v>284.60438799076212</v>
      </c>
      <c r="U104" s="164"/>
      <c r="V104" s="167" t="s">
        <v>14</v>
      </c>
      <c r="W104" s="178">
        <f>+W106-SUM(W101:W103)</f>
        <v>44550</v>
      </c>
      <c r="X104" s="178">
        <f>+X106-SUM(X101:X103)</f>
        <v>48068</v>
      </c>
      <c r="Y104" s="178">
        <f>+Y106-SUM(Y101:Y103)</f>
        <v>49716.318042856998</v>
      </c>
      <c r="Z104" s="164"/>
      <c r="AA104" s="164"/>
      <c r="AB104" s="164"/>
      <c r="AC104" s="164"/>
      <c r="AD104" s="164"/>
      <c r="AE104" s="164"/>
      <c r="AF104" s="164"/>
      <c r="AG104" s="164"/>
    </row>
    <row r="105" spans="1:33" x14ac:dyDescent="0.2">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214.05866050808319</v>
      </c>
      <c r="O105" s="173">
        <v>7951</v>
      </c>
      <c r="P105" s="172">
        <v>430.9</v>
      </c>
      <c r="Q105" s="172">
        <f t="shared" si="2"/>
        <v>695.60993071593532</v>
      </c>
      <c r="R105" s="173">
        <v>14126</v>
      </c>
      <c r="S105" s="172">
        <v>204.90000000000003</v>
      </c>
      <c r="T105" s="172">
        <f t="shared" si="3"/>
        <v>330.77390300230957</v>
      </c>
      <c r="U105" s="164"/>
      <c r="V105" s="167"/>
      <c r="W105" s="167"/>
      <c r="X105" s="167"/>
      <c r="Y105" s="167"/>
      <c r="Z105" s="164"/>
      <c r="AA105" s="164"/>
      <c r="AB105" s="164"/>
      <c r="AC105" s="164"/>
      <c r="AD105" s="164"/>
      <c r="AE105" s="164"/>
      <c r="AF105" s="164"/>
      <c r="AG105" s="164"/>
    </row>
    <row r="106" spans="1:33" x14ac:dyDescent="0.2">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221.30996563573893</v>
      </c>
      <c r="O106" s="173">
        <v>13048</v>
      </c>
      <c r="P106" s="172">
        <v>427.00000000000023</v>
      </c>
      <c r="Q106" s="172">
        <f t="shared" si="2"/>
        <v>683.78694158075655</v>
      </c>
      <c r="R106" s="173">
        <v>13048</v>
      </c>
      <c r="S106" s="172">
        <v>185</v>
      </c>
      <c r="T106" s="172">
        <f t="shared" si="3"/>
        <v>296.2542955326461</v>
      </c>
      <c r="U106" s="164"/>
      <c r="V106" s="167" t="s">
        <v>87</v>
      </c>
      <c r="W106" s="177">
        <f>IF('Tab7'!C8="",+'Tab7'!C7+'Tab11'!C7,+'Tab7'!C8+'Tab11'!C8)</f>
        <v>79299</v>
      </c>
      <c r="X106" s="177">
        <f>IF('Tab7'!D8="",+'Tab7'!D7+'Tab11'!D7,+'Tab7'!D8+'Tab11'!D8)</f>
        <v>84681</v>
      </c>
      <c r="Y106" s="177">
        <f>IF('Tab7'!E8="",+'Tab7'!E7+'Tab11'!E7,+'Tab7'!E8+'Tab11'!E8)</f>
        <v>83407.755918181996</v>
      </c>
      <c r="Z106" s="164"/>
      <c r="AA106" s="164"/>
      <c r="AB106" s="164"/>
      <c r="AC106" s="164"/>
      <c r="AD106" s="164"/>
      <c r="AE106" s="164"/>
      <c r="AF106" s="164"/>
      <c r="AG106" s="164"/>
    </row>
    <row r="107" spans="1:33" x14ac:dyDescent="0.2">
      <c r="A107" s="167">
        <v>1</v>
      </c>
      <c r="B107" s="167">
        <v>1992</v>
      </c>
      <c r="C107" s="167">
        <v>102</v>
      </c>
      <c r="D107" s="167">
        <v>87.1</v>
      </c>
      <c r="E107" s="167"/>
      <c r="F107" s="167"/>
      <c r="G107" s="167"/>
      <c r="H107" s="164"/>
      <c r="I107" s="172">
        <v>87.5</v>
      </c>
      <c r="J107" s="164">
        <v>1</v>
      </c>
      <c r="K107" s="164">
        <v>1992</v>
      </c>
      <c r="L107" s="173">
        <v>10520</v>
      </c>
      <c r="M107" s="172">
        <v>129.4</v>
      </c>
      <c r="N107" s="172">
        <f>M107/I107*$I$69</f>
        <v>206.74422857142858</v>
      </c>
      <c r="O107" s="173">
        <v>6509</v>
      </c>
      <c r="P107" s="172">
        <v>409.5</v>
      </c>
      <c r="Q107" s="172">
        <f t="shared" si="2"/>
        <v>654.26400000000001</v>
      </c>
      <c r="R107" s="173">
        <v>11030</v>
      </c>
      <c r="S107" s="172">
        <v>180.5</v>
      </c>
      <c r="T107" s="172">
        <f t="shared" si="3"/>
        <v>288.38742857142859</v>
      </c>
      <c r="U107" s="164"/>
      <c r="V107" s="164"/>
      <c r="W107" s="164"/>
      <c r="X107" s="164"/>
      <c r="Y107" s="164"/>
      <c r="Z107" s="164"/>
      <c r="AA107" s="164"/>
      <c r="AB107" s="164"/>
      <c r="AC107" s="164"/>
      <c r="AD107" s="164"/>
      <c r="AE107" s="164"/>
      <c r="AF107" s="164"/>
      <c r="AG107" s="164"/>
    </row>
    <row r="108" spans="1:33" x14ac:dyDescent="0.2">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178.14243792325061</v>
      </c>
      <c r="O108" s="173">
        <v>5632</v>
      </c>
      <c r="P108" s="172">
        <v>412</v>
      </c>
      <c r="Q108" s="172">
        <f t="shared" si="2"/>
        <v>650.08577878103847</v>
      </c>
      <c r="R108" s="173">
        <v>13252</v>
      </c>
      <c r="S108" s="172">
        <v>167</v>
      </c>
      <c r="T108" s="172">
        <f t="shared" si="3"/>
        <v>263.50564334085783</v>
      </c>
      <c r="U108" s="164"/>
      <c r="V108" s="164"/>
      <c r="W108" s="164"/>
      <c r="X108" s="164"/>
      <c r="Y108" s="164"/>
      <c r="Z108" s="164"/>
      <c r="AA108" s="164"/>
      <c r="AB108" s="164"/>
      <c r="AC108" s="164"/>
      <c r="AD108" s="164"/>
      <c r="AE108" s="164"/>
      <c r="AF108" s="164"/>
      <c r="AG108" s="164"/>
    </row>
    <row r="109" spans="1:33" x14ac:dyDescent="0.2">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205.8385569334836</v>
      </c>
      <c r="O109" s="173">
        <v>8642</v>
      </c>
      <c r="P109" s="172">
        <v>440.40000000000009</v>
      </c>
      <c r="Q109" s="172">
        <f t="shared" si="2"/>
        <v>694.11409244644892</v>
      </c>
      <c r="R109" s="173">
        <v>15450</v>
      </c>
      <c r="S109" s="172">
        <v>219.10000000000002</v>
      </c>
      <c r="T109" s="172">
        <f t="shared" si="3"/>
        <v>345.3233370913191</v>
      </c>
      <c r="U109" s="164"/>
      <c r="V109" s="166" t="s">
        <v>187</v>
      </c>
      <c r="W109" s="167"/>
      <c r="X109" s="167"/>
      <c r="Y109" s="167"/>
      <c r="Z109" s="164"/>
      <c r="AA109" s="164"/>
      <c r="AB109" s="164"/>
      <c r="AC109" s="164"/>
      <c r="AD109" s="164"/>
      <c r="AE109" s="164"/>
      <c r="AF109" s="164"/>
      <c r="AG109" s="164"/>
    </row>
    <row r="110" spans="1:33" x14ac:dyDescent="0.2">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169.85778275475934</v>
      </c>
      <c r="O110" s="173">
        <v>7139</v>
      </c>
      <c r="P110" s="172">
        <v>425.59999999999991</v>
      </c>
      <c r="Q110" s="172">
        <f t="shared" si="2"/>
        <v>666.28085106382969</v>
      </c>
      <c r="R110" s="173">
        <v>12309</v>
      </c>
      <c r="S110" s="172">
        <v>109.39999999999998</v>
      </c>
      <c r="T110" s="172">
        <f t="shared" si="3"/>
        <v>171.26674132138857</v>
      </c>
      <c r="U110" s="164"/>
      <c r="V110" s="167"/>
      <c r="W110" s="167"/>
      <c r="X110" s="167"/>
      <c r="Y110" s="167"/>
      <c r="Z110" s="164"/>
      <c r="AA110" s="164"/>
      <c r="AB110" s="164"/>
      <c r="AC110" s="164"/>
      <c r="AD110" s="164"/>
      <c r="AE110" s="164"/>
      <c r="AF110" s="164"/>
      <c r="AG110" s="164"/>
    </row>
    <row r="111" spans="1:33" x14ac:dyDescent="0.2">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213.12494432071267</v>
      </c>
      <c r="O111" s="173">
        <v>6982</v>
      </c>
      <c r="P111" s="172">
        <v>449.4</v>
      </c>
      <c r="Q111" s="172">
        <f t="shared" si="2"/>
        <v>699.62271714922053</v>
      </c>
      <c r="R111" s="173">
        <v>10571</v>
      </c>
      <c r="S111" s="172">
        <v>175.5</v>
      </c>
      <c r="T111" s="172">
        <f t="shared" si="3"/>
        <v>273.21714922049</v>
      </c>
      <c r="U111" s="164"/>
      <c r="V111" s="167"/>
      <c r="W111" s="171" t="str">
        <f>+W100</f>
        <v>2014</v>
      </c>
      <c r="X111" s="171" t="str">
        <f>+X100</f>
        <v>2015</v>
      </c>
      <c r="Y111" s="171" t="str">
        <f>+Y100</f>
        <v>2016</v>
      </c>
      <c r="Z111" s="164"/>
      <c r="AA111" s="164"/>
      <c r="AB111" s="164"/>
      <c r="AC111" s="164"/>
      <c r="AD111" s="164"/>
      <c r="AE111" s="164"/>
      <c r="AF111" s="164"/>
      <c r="AG111" s="164"/>
    </row>
    <row r="112" spans="1:33" x14ac:dyDescent="0.2">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177.36740088105734</v>
      </c>
      <c r="O112" s="173">
        <v>6332</v>
      </c>
      <c r="P112" s="172">
        <v>352.9</v>
      </c>
      <c r="Q112" s="172">
        <f t="shared" si="2"/>
        <v>543.34162995594716</v>
      </c>
      <c r="R112" s="173">
        <v>12919</v>
      </c>
      <c r="S112" s="172">
        <v>191.20000000000005</v>
      </c>
      <c r="T112" s="172">
        <f t="shared" si="3"/>
        <v>294.38061674008816</v>
      </c>
      <c r="U112" s="164"/>
      <c r="V112" s="167" t="s">
        <v>172</v>
      </c>
      <c r="W112" s="176">
        <f>IF('Tab7'!C38="",+'Tab7'!C37+'Tab11'!C37,+'Tab7'!C38+'Tab11'!C38)</f>
        <v>1484.9150299299999</v>
      </c>
      <c r="X112" s="176">
        <f>IF('Tab7'!D38="",+'Tab7'!D37+'Tab11'!D37,+'Tab7'!D38+'Tab11'!D38)</f>
        <v>1279.8360091270001</v>
      </c>
      <c r="Y112" s="176">
        <f>IF('Tab7'!E38="",+'Tab7'!E37+'Tab11'!E37,+'Tab7'!E38+'Tab11'!E38)</f>
        <v>1267.176908724</v>
      </c>
      <c r="Z112" s="164"/>
      <c r="AA112" s="164"/>
      <c r="AB112" s="164"/>
      <c r="AC112" s="164"/>
      <c r="AD112" s="164"/>
      <c r="AE112" s="164"/>
      <c r="AF112" s="164"/>
      <c r="AG112" s="164"/>
    </row>
    <row r="113" spans="1:33" x14ac:dyDescent="0.2">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204.91655629139075</v>
      </c>
      <c r="O113" s="173">
        <v>6675</v>
      </c>
      <c r="P113" s="172">
        <v>388.50000000000023</v>
      </c>
      <c r="Q113" s="172">
        <f t="shared" si="2"/>
        <v>599.47350993377518</v>
      </c>
      <c r="R113" s="173">
        <v>14800</v>
      </c>
      <c r="S113" s="172">
        <v>216.89999999999998</v>
      </c>
      <c r="T113" s="172">
        <f t="shared" si="3"/>
        <v>334.68675496688741</v>
      </c>
      <c r="U113" s="164"/>
      <c r="V113" s="167" t="s">
        <v>86</v>
      </c>
      <c r="W113" s="176">
        <f>IF('Tab7'!C40="",+'Tab7'!C39+'Tab11'!C39,+'Tab7'!C40+'Tab11'!C40)</f>
        <v>886.67647724500011</v>
      </c>
      <c r="X113" s="176">
        <f>IF('Tab7'!D40="",+'Tab7'!D39+'Tab11'!D39,+'Tab7'!D40+'Tab11'!D40)</f>
        <v>957.60520650299998</v>
      </c>
      <c r="Y113" s="176">
        <f>IF('Tab7'!E40="",+'Tab7'!E39+'Tab11'!E39,+'Tab7'!E40+'Tab11'!E40)</f>
        <v>1021.6300324660001</v>
      </c>
      <c r="Z113" s="164"/>
      <c r="AA113" s="164"/>
      <c r="AB113" s="164"/>
      <c r="AC113" s="164"/>
      <c r="AD113" s="164"/>
      <c r="AE113" s="164"/>
      <c r="AF113" s="164"/>
      <c r="AG113" s="164"/>
    </row>
    <row r="114" spans="1:33" x14ac:dyDescent="0.2">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242.42241758241752</v>
      </c>
      <c r="O114" s="173">
        <v>6319</v>
      </c>
      <c r="P114" s="172">
        <v>466.99999999999977</v>
      </c>
      <c r="Q114" s="172">
        <f t="shared" si="2"/>
        <v>717.43516483516453</v>
      </c>
      <c r="R114" s="173">
        <v>11391</v>
      </c>
      <c r="S114" s="172">
        <v>164.5</v>
      </c>
      <c r="T114" s="172">
        <f t="shared" si="3"/>
        <v>252.71538461538464</v>
      </c>
      <c r="U114" s="164"/>
      <c r="V114" s="167" t="s">
        <v>63</v>
      </c>
      <c r="W114" s="176">
        <f>IF('Tab7'!C42="",+'Tab7'!C41+'Tab11'!C41,+'Tab7'!C42+'Tab11'!C42)</f>
        <v>165.162634658</v>
      </c>
      <c r="X114" s="176">
        <f>IF('Tab7'!D42="",+'Tab7'!D41+'Tab11'!D41,+'Tab7'!D42+'Tab11'!D42)</f>
        <v>155.36971992400001</v>
      </c>
      <c r="Y114" s="176">
        <f>IF('Tab7'!E42="",+'Tab7'!E41+'Tab11'!E41,+'Tab7'!E42+'Tab11'!E42)</f>
        <v>128.592957756</v>
      </c>
      <c r="Z114" s="164"/>
      <c r="AA114" s="164"/>
      <c r="AB114" s="164"/>
      <c r="AC114" s="164"/>
      <c r="AD114" s="164"/>
      <c r="AE114" s="164"/>
      <c r="AF114" s="164"/>
      <c r="AG114" s="164"/>
    </row>
    <row r="115" spans="1:33" x14ac:dyDescent="0.2">
      <c r="A115" s="167">
        <v>1</v>
      </c>
      <c r="B115" s="167">
        <v>1994</v>
      </c>
      <c r="C115" s="167">
        <v>138.4</v>
      </c>
      <c r="D115" s="167">
        <v>120</v>
      </c>
      <c r="E115" s="167"/>
      <c r="F115" s="167"/>
      <c r="G115" s="167"/>
      <c r="H115" s="164"/>
      <c r="I115" s="172">
        <v>91</v>
      </c>
      <c r="J115" s="164">
        <v>1</v>
      </c>
      <c r="K115" s="164">
        <v>1994</v>
      </c>
      <c r="L115" s="173">
        <v>15224</v>
      </c>
      <c r="M115" s="172">
        <v>189</v>
      </c>
      <c r="N115" s="172">
        <f t="shared" si="4"/>
        <v>290.35384615384618</v>
      </c>
      <c r="O115" s="173">
        <v>6291</v>
      </c>
      <c r="P115" s="172">
        <v>427.6</v>
      </c>
      <c r="Q115" s="172">
        <f t="shared" si="2"/>
        <v>656.90637362637369</v>
      </c>
      <c r="R115" s="173">
        <v>8795</v>
      </c>
      <c r="S115" s="172">
        <v>161.69999999999999</v>
      </c>
      <c r="T115" s="172">
        <f t="shared" si="3"/>
        <v>248.41384615384615</v>
      </c>
      <c r="U115" s="164"/>
      <c r="V115" s="167" t="s">
        <v>14</v>
      </c>
      <c r="W115" s="179">
        <f>+W117-SUM(W112:W114)</f>
        <v>795.82525850799993</v>
      </c>
      <c r="X115" s="179">
        <f>+X117-SUM(X112:X114)</f>
        <v>776.25186071999997</v>
      </c>
      <c r="Y115" s="179">
        <f>+Y117-SUM(Y112:Y114)</f>
        <v>966.54062791099977</v>
      </c>
      <c r="Z115" s="164"/>
      <c r="AA115" s="164"/>
      <c r="AB115" s="164"/>
      <c r="AC115" s="164"/>
      <c r="AD115" s="164"/>
      <c r="AE115" s="164"/>
      <c r="AF115" s="164"/>
      <c r="AG115" s="164"/>
    </row>
    <row r="116" spans="1:33" x14ac:dyDescent="0.2">
      <c r="A116" s="167">
        <v>2</v>
      </c>
      <c r="B116" s="167"/>
      <c r="C116" s="167">
        <f>252.9-C115</f>
        <v>114.5</v>
      </c>
      <c r="D116" s="167">
        <f>218.1-D115</f>
        <v>98.1</v>
      </c>
      <c r="E116" s="167"/>
      <c r="F116" s="167"/>
      <c r="G116" s="167"/>
      <c r="H116" s="164"/>
      <c r="I116" s="172">
        <v>91.7</v>
      </c>
      <c r="J116" s="164">
        <v>2</v>
      </c>
      <c r="K116" s="164"/>
      <c r="L116" s="173">
        <v>13585</v>
      </c>
      <c r="M116" s="172">
        <v>166.5</v>
      </c>
      <c r="N116" s="172">
        <f t="shared" si="4"/>
        <v>253.83533260632498</v>
      </c>
      <c r="O116" s="173">
        <v>5517</v>
      </c>
      <c r="P116" s="172">
        <v>494.30000000000007</v>
      </c>
      <c r="Q116" s="172">
        <f t="shared" si="2"/>
        <v>753.57840785169037</v>
      </c>
      <c r="R116" s="173">
        <v>13449</v>
      </c>
      <c r="S116" s="172">
        <v>196.2</v>
      </c>
      <c r="T116" s="172">
        <f t="shared" si="3"/>
        <v>299.11406761177756</v>
      </c>
      <c r="U116" s="164"/>
      <c r="V116" s="167"/>
      <c r="W116" s="176"/>
      <c r="X116" s="176"/>
      <c r="Y116" s="176"/>
      <c r="Z116" s="164"/>
      <c r="AA116" s="164"/>
      <c r="AB116" s="164"/>
      <c r="AC116" s="164"/>
      <c r="AD116" s="164"/>
      <c r="AE116" s="164"/>
      <c r="AF116" s="164"/>
      <c r="AG116" s="164"/>
    </row>
    <row r="117" spans="1:33" x14ac:dyDescent="0.2">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257.89381107491857</v>
      </c>
      <c r="O117" s="173">
        <v>8952</v>
      </c>
      <c r="P117" s="172">
        <v>425.5</v>
      </c>
      <c r="Q117" s="172">
        <f t="shared" si="2"/>
        <v>645.87296416938125</v>
      </c>
      <c r="R117" s="173">
        <v>15669</v>
      </c>
      <c r="S117" s="172">
        <v>219.80000000000007</v>
      </c>
      <c r="T117" s="172">
        <f t="shared" si="3"/>
        <v>333.63778501628684</v>
      </c>
      <c r="U117" s="164"/>
      <c r="V117" s="167" t="s">
        <v>87</v>
      </c>
      <c r="W117" s="176">
        <f>IF('Tab7'!C36="",+'Tab7'!C35+'Tab11'!C35,+'Tab7'!C36+'Tab11'!C36)</f>
        <v>3332.5794003410001</v>
      </c>
      <c r="X117" s="176">
        <f>IF('Tab7'!D36="",+'Tab7'!D35+'Tab11'!D35,+'Tab7'!D36+'Tab11'!D36)</f>
        <v>3169.062796274</v>
      </c>
      <c r="Y117" s="176">
        <f>IF('Tab7'!E36="",+'Tab7'!E35+'Tab11'!E35,+'Tab7'!E36+'Tab11'!E36)</f>
        <v>3383.9405268569999</v>
      </c>
      <c r="Z117" s="164"/>
      <c r="AA117" s="164"/>
      <c r="AB117" s="164"/>
      <c r="AC117" s="164"/>
      <c r="AD117" s="164"/>
      <c r="AE117" s="164"/>
      <c r="AF117" s="164"/>
      <c r="AG117" s="164"/>
    </row>
    <row r="118" spans="1:33" x14ac:dyDescent="0.2">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212.56846652267831</v>
      </c>
      <c r="O118" s="173">
        <v>8189</v>
      </c>
      <c r="P118" s="172">
        <v>390.59999999999991</v>
      </c>
      <c r="Q118" s="172">
        <f t="shared" si="2"/>
        <v>589.69632829373654</v>
      </c>
      <c r="R118" s="173">
        <v>14139</v>
      </c>
      <c r="S118" s="172">
        <v>214.39999999999998</v>
      </c>
      <c r="T118" s="172">
        <f t="shared" si="3"/>
        <v>323.68380129589633</v>
      </c>
      <c r="U118" s="164"/>
      <c r="V118" s="167"/>
      <c r="W118" s="164"/>
      <c r="X118" s="167"/>
      <c r="Y118" s="164"/>
      <c r="Z118" s="164"/>
      <c r="AA118" s="164"/>
      <c r="AB118" s="164"/>
      <c r="AC118" s="164"/>
      <c r="AD118" s="164"/>
      <c r="AE118" s="164"/>
      <c r="AF118" s="164"/>
      <c r="AG118" s="164"/>
    </row>
    <row r="119" spans="1:33" x14ac:dyDescent="0.2">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256.10042826552461</v>
      </c>
      <c r="O119" s="173">
        <v>7699</v>
      </c>
      <c r="P119" s="172">
        <v>543</v>
      </c>
      <c r="Q119" s="172">
        <f t="shared" si="2"/>
        <v>812.7558886509637</v>
      </c>
      <c r="R119" s="173">
        <v>11007</v>
      </c>
      <c r="S119" s="172">
        <v>183.1</v>
      </c>
      <c r="T119" s="172">
        <f t="shared" si="3"/>
        <v>274.06188436830837</v>
      </c>
      <c r="U119" s="164"/>
      <c r="V119" s="166" t="s">
        <v>181</v>
      </c>
      <c r="W119" s="164"/>
      <c r="X119" s="164"/>
      <c r="Y119" s="164"/>
      <c r="Z119" s="164"/>
      <c r="AA119" s="164"/>
      <c r="AB119" s="164"/>
      <c r="AC119" s="164"/>
      <c r="AD119" s="164"/>
      <c r="AE119" s="164"/>
      <c r="AF119" s="164"/>
      <c r="AG119" s="164"/>
    </row>
    <row r="120" spans="1:33" x14ac:dyDescent="0.2">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220.32242295430402</v>
      </c>
      <c r="O120" s="173">
        <v>5465</v>
      </c>
      <c r="P120" s="172">
        <v>462.40000000000009</v>
      </c>
      <c r="Q120" s="172">
        <f t="shared" si="2"/>
        <v>686.9662061636559</v>
      </c>
      <c r="R120" s="173">
        <v>13915</v>
      </c>
      <c r="S120" s="172">
        <v>213.4</v>
      </c>
      <c r="T120" s="172">
        <f t="shared" si="3"/>
        <v>317.03846971307127</v>
      </c>
      <c r="U120" s="164"/>
      <c r="V120" s="164"/>
      <c r="W120" s="164"/>
      <c r="X120" s="164"/>
      <c r="Y120" s="164"/>
      <c r="Z120" s="164"/>
      <c r="AA120" s="164"/>
      <c r="AB120" s="164"/>
      <c r="AC120" s="164"/>
      <c r="AD120" s="164"/>
      <c r="AE120" s="164"/>
      <c r="AF120" s="164"/>
      <c r="AG120" s="164"/>
    </row>
    <row r="121" spans="1:33" x14ac:dyDescent="0.2">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267.71477151965991</v>
      </c>
      <c r="O121" s="173">
        <v>9139</v>
      </c>
      <c r="P121" s="172">
        <v>487.89999999999986</v>
      </c>
      <c r="Q121" s="172">
        <f t="shared" si="2"/>
        <v>724.85037194473955</v>
      </c>
      <c r="R121" s="173">
        <v>17436</v>
      </c>
      <c r="S121" s="172">
        <v>224.09999999999991</v>
      </c>
      <c r="T121" s="172">
        <f t="shared" si="3"/>
        <v>332.93496280552597</v>
      </c>
      <c r="U121" s="164"/>
      <c r="V121" s="167"/>
      <c r="W121" s="171" t="str">
        <f>+'Tab3'!C6</f>
        <v>2014</v>
      </c>
      <c r="X121" s="171" t="str">
        <f>+'Tab3'!D6</f>
        <v>2015</v>
      </c>
      <c r="Y121" s="171" t="str">
        <f>+'Tab3'!E6</f>
        <v>2016</v>
      </c>
      <c r="Z121" s="164"/>
      <c r="AA121" s="164"/>
      <c r="AB121" s="164"/>
      <c r="AC121" s="164"/>
      <c r="AD121" s="164"/>
      <c r="AE121" s="164"/>
      <c r="AF121" s="164"/>
      <c r="AG121" s="164"/>
    </row>
    <row r="122" spans="1:33" x14ac:dyDescent="0.2">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254.1818181818183</v>
      </c>
      <c r="O122" s="173">
        <v>7500</v>
      </c>
      <c r="P122" s="172">
        <v>369.89999999999986</v>
      </c>
      <c r="Q122" s="172">
        <f t="shared" si="2"/>
        <v>546.63868921775884</v>
      </c>
      <c r="R122" s="173">
        <v>15130</v>
      </c>
      <c r="S122" s="172">
        <v>206.30000000000018</v>
      </c>
      <c r="T122" s="172">
        <f t="shared" si="3"/>
        <v>304.87040169133223</v>
      </c>
      <c r="U122" s="164"/>
      <c r="V122" s="167" t="s">
        <v>10</v>
      </c>
      <c r="W122" s="171">
        <f>IF('Tab3'!C22="",'Tab3'!C29,'Tab3'!C30)</f>
        <v>82399</v>
      </c>
      <c r="X122" s="171">
        <f>IF('Tab3'!D22="",'Tab3'!D29,'Tab3'!D30)</f>
        <v>85093</v>
      </c>
      <c r="Y122" s="171">
        <f>IF('Tab3'!E22="",'Tab3'!E29,'Tab3'!E30)</f>
        <v>84640</v>
      </c>
      <c r="Z122" s="164"/>
      <c r="AA122" s="164"/>
      <c r="AB122" s="164"/>
      <c r="AC122" s="164"/>
      <c r="AD122" s="164"/>
      <c r="AE122" s="164"/>
      <c r="AF122" s="164"/>
      <c r="AG122" s="164"/>
    </row>
    <row r="123" spans="1:33" x14ac:dyDescent="0.2">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557.4191082802547</v>
      </c>
      <c r="O123" s="173">
        <v>7239</v>
      </c>
      <c r="P123" s="172">
        <v>479.9</v>
      </c>
      <c r="Q123" s="172">
        <f t="shared" si="2"/>
        <v>712.20828025477715</v>
      </c>
      <c r="R123" s="173">
        <v>11785</v>
      </c>
      <c r="S123" s="172">
        <v>198.60000000000002</v>
      </c>
      <c r="T123" s="172">
        <f t="shared" si="3"/>
        <v>294.73757961783446</v>
      </c>
      <c r="U123" s="164"/>
      <c r="V123" s="164" t="s">
        <v>112</v>
      </c>
      <c r="W123" s="171">
        <f>IF('Tab9'!C8="",'Tab9'!C7,'Tab9'!C8)</f>
        <v>27679</v>
      </c>
      <c r="X123" s="171">
        <f>IF('Tab9'!D8="",'Tab9'!D7,'Tab9'!D8)</f>
        <v>29310</v>
      </c>
      <c r="Y123" s="171">
        <f>IF('Tab9'!E8="",'Tab9'!E7,'Tab9'!E8)</f>
        <v>27740.369333333001</v>
      </c>
      <c r="Z123" s="164"/>
      <c r="AA123" s="164"/>
      <c r="AB123" s="164"/>
      <c r="AC123" s="164"/>
      <c r="AD123" s="164"/>
      <c r="AE123" s="164"/>
      <c r="AF123" s="164"/>
      <c r="AG123" s="164"/>
    </row>
    <row r="124" spans="1:33" x14ac:dyDescent="0.2">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345.16340694006317</v>
      </c>
      <c r="O124" s="173">
        <v>6503</v>
      </c>
      <c r="P124" s="172">
        <v>585.30000000000007</v>
      </c>
      <c r="Q124" s="172">
        <f t="shared" si="2"/>
        <v>860.40946372239762</v>
      </c>
      <c r="R124" s="173">
        <v>14642</v>
      </c>
      <c r="S124" s="172">
        <v>220.09999999999997</v>
      </c>
      <c r="T124" s="172">
        <f t="shared" si="3"/>
        <v>323.55394321766562</v>
      </c>
      <c r="U124" s="164"/>
      <c r="V124" s="164" t="s">
        <v>111</v>
      </c>
      <c r="W124" s="171">
        <f>IF('Tab8'!C8="",'Tab8'!C7,'Tab8'!C8)</f>
        <v>25150</v>
      </c>
      <c r="X124" s="171">
        <f>IF('Tab8'!D8="",'Tab8'!D7,'Tab8'!D8)</f>
        <v>27189</v>
      </c>
      <c r="Y124" s="171">
        <f>IF('Tab8'!E8="",'Tab8'!E7,'Tab8'!E8)</f>
        <v>26862</v>
      </c>
      <c r="Z124" s="164"/>
      <c r="AA124" s="164"/>
      <c r="AB124" s="164"/>
      <c r="AC124" s="164"/>
      <c r="AD124" s="164"/>
      <c r="AE124" s="164"/>
      <c r="AF124" s="164"/>
      <c r="AG124" s="164"/>
    </row>
    <row r="125" spans="1:33" x14ac:dyDescent="0.2">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351.32984293193738</v>
      </c>
      <c r="O125" s="173">
        <v>8934</v>
      </c>
      <c r="P125" s="172">
        <v>581.89999999999986</v>
      </c>
      <c r="Q125" s="172">
        <f t="shared" si="2"/>
        <v>851.8284816753926</v>
      </c>
      <c r="R125" s="173">
        <v>17198</v>
      </c>
      <c r="S125" s="172">
        <v>233.2</v>
      </c>
      <c r="T125" s="172">
        <f t="shared" si="3"/>
        <v>341.375497382199</v>
      </c>
      <c r="U125" s="164"/>
      <c r="V125" s="167" t="s">
        <v>170</v>
      </c>
      <c r="W125" s="171">
        <f>IF('Tab3'!C16="",'Tab3'!C15,'Tab3'!C16)</f>
        <v>11918</v>
      </c>
      <c r="X125" s="171">
        <f>IF('Tab3'!D16="",'Tab3'!D15,'Tab3'!D16)</f>
        <v>12417</v>
      </c>
      <c r="Y125" s="171">
        <f>IF('Tab3'!E16="",'Tab3'!E15,'Tab3'!E16)</f>
        <v>10872.838718182</v>
      </c>
      <c r="Z125" s="164"/>
      <c r="AA125" s="164"/>
      <c r="AB125" s="164"/>
      <c r="AC125" s="164"/>
      <c r="AD125" s="164"/>
      <c r="AE125" s="164"/>
      <c r="AF125" s="164"/>
      <c r="AG125" s="164"/>
    </row>
    <row r="126" spans="1:33" x14ac:dyDescent="0.2">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338.82990654205622</v>
      </c>
      <c r="O126" s="173">
        <v>7966</v>
      </c>
      <c r="P126" s="172">
        <v>665.80000000000018</v>
      </c>
      <c r="Q126" s="172">
        <f t="shared" si="2"/>
        <v>966.5507788161998</v>
      </c>
      <c r="R126" s="173">
        <v>13841</v>
      </c>
      <c r="S126" s="172">
        <v>188.00000000000011</v>
      </c>
      <c r="T126" s="172">
        <f t="shared" si="3"/>
        <v>272.9221183800625</v>
      </c>
      <c r="U126" s="164"/>
      <c r="V126" s="164"/>
      <c r="W126" s="164"/>
      <c r="X126" s="164"/>
      <c r="Y126" s="164"/>
      <c r="Z126" s="164"/>
      <c r="AA126" s="164"/>
      <c r="AB126" s="164"/>
      <c r="AC126" s="164"/>
      <c r="AD126" s="164"/>
      <c r="AE126" s="164"/>
      <c r="AF126" s="164"/>
      <c r="AG126" s="164"/>
    </row>
    <row r="127" spans="1:33" x14ac:dyDescent="0.2">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366.81336073997949</v>
      </c>
      <c r="O127" s="173">
        <v>7574</v>
      </c>
      <c r="P127" s="172">
        <v>625.70000000000005</v>
      </c>
      <c r="Q127" s="172">
        <f t="shared" si="2"/>
        <v>899.00164439876687</v>
      </c>
      <c r="R127" s="173">
        <v>10571</v>
      </c>
      <c r="S127" s="172">
        <v>187.8</v>
      </c>
      <c r="T127" s="172">
        <f t="shared" si="3"/>
        <v>269.82980472764649</v>
      </c>
      <c r="U127" s="164"/>
      <c r="V127" s="166" t="s">
        <v>182</v>
      </c>
      <c r="W127" s="164"/>
      <c r="X127" s="164"/>
      <c r="Y127" s="164"/>
      <c r="Z127" s="164"/>
      <c r="AA127" s="164"/>
      <c r="AB127" s="164"/>
      <c r="AC127" s="164"/>
      <c r="AD127" s="164"/>
      <c r="AE127" s="164"/>
      <c r="AF127" s="164"/>
      <c r="AG127" s="164"/>
    </row>
    <row r="128" spans="1:33" x14ac:dyDescent="0.2">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402.51525076765625</v>
      </c>
      <c r="O128" s="173">
        <v>7284</v>
      </c>
      <c r="P128" s="172">
        <v>664.39999999999986</v>
      </c>
      <c r="Q128" s="172">
        <f t="shared" si="2"/>
        <v>950.69723643807549</v>
      </c>
      <c r="R128" s="173">
        <v>14837</v>
      </c>
      <c r="S128" s="172">
        <v>224.59999999999997</v>
      </c>
      <c r="T128" s="172">
        <f t="shared" si="3"/>
        <v>321.38259979529164</v>
      </c>
      <c r="U128" s="164"/>
      <c r="V128" s="164"/>
      <c r="W128" s="171" t="str">
        <f>+'Tab3'!C6</f>
        <v>2014</v>
      </c>
      <c r="X128" s="171" t="str">
        <f>+'Tab3'!D6</f>
        <v>2015</v>
      </c>
      <c r="Y128" s="171" t="str">
        <f>+'Tab3'!E6</f>
        <v>2016</v>
      </c>
      <c r="Z128" s="164"/>
      <c r="AA128" s="164"/>
      <c r="AB128" s="164"/>
      <c r="AC128" s="164"/>
      <c r="AD128" s="164"/>
      <c r="AE128" s="164"/>
      <c r="AF128" s="164"/>
      <c r="AG128" s="164"/>
    </row>
    <row r="129" spans="1:33" x14ac:dyDescent="0.2">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426.26837256908902</v>
      </c>
      <c r="O129" s="173">
        <v>14581</v>
      </c>
      <c r="P129" s="172">
        <v>720.30000000000018</v>
      </c>
      <c r="Q129" s="172">
        <f t="shared" si="2"/>
        <v>1030.6851586489256</v>
      </c>
      <c r="R129" s="173">
        <v>15670</v>
      </c>
      <c r="S129" s="172">
        <v>198.80000000000007</v>
      </c>
      <c r="T129" s="172">
        <f t="shared" si="3"/>
        <v>284.46509723643823</v>
      </c>
      <c r="U129" s="164"/>
      <c r="V129" s="167" t="s">
        <v>11</v>
      </c>
      <c r="W129" s="171">
        <f>IF('Tab3'!C30="",'Tab3'!C31,'Tab3'!C32)</f>
        <v>1365</v>
      </c>
      <c r="X129" s="171">
        <f>IF('Tab3'!D30="",'Tab3'!D31,'Tab3'!D32)</f>
        <v>2137</v>
      </c>
      <c r="Y129" s="171">
        <f>IF('Tab3'!E30="",'Tab3'!E31,'Tab3'!E32)</f>
        <v>1281.4563000000001</v>
      </c>
      <c r="Z129" s="164"/>
      <c r="AA129" s="164"/>
      <c r="AB129" s="164"/>
      <c r="AC129" s="164"/>
      <c r="AD129" s="164"/>
      <c r="AE129" s="164"/>
      <c r="AF129" s="164"/>
      <c r="AG129" s="164"/>
    </row>
    <row r="130" spans="1:33" x14ac:dyDescent="0.2">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380.32987804878053</v>
      </c>
      <c r="O130" s="173">
        <v>9445</v>
      </c>
      <c r="P130" s="172">
        <v>564</v>
      </c>
      <c r="Q130" s="172">
        <f t="shared" si="2"/>
        <v>801.29268292682934</v>
      </c>
      <c r="R130" s="173">
        <v>13087</v>
      </c>
      <c r="S130" s="172">
        <v>185.09999999999991</v>
      </c>
      <c r="T130" s="172">
        <f t="shared" si="3"/>
        <v>262.97743902439009</v>
      </c>
      <c r="U130" s="164"/>
      <c r="V130" s="167" t="s">
        <v>12</v>
      </c>
      <c r="W130" s="171">
        <f>IF('Tab3'!C32="",'Tab3'!C33,'Tab3'!C34)</f>
        <v>2323</v>
      </c>
      <c r="X130" s="171">
        <f>IF('Tab3'!D32="",'Tab3'!D33,'Tab3'!D34)</f>
        <v>3048</v>
      </c>
      <c r="Y130" s="171">
        <f>IF('Tab3'!E32="",'Tab3'!E33,'Tab3'!E34)</f>
        <v>3075.12</v>
      </c>
      <c r="Z130" s="164"/>
      <c r="AA130" s="164"/>
      <c r="AB130" s="164"/>
      <c r="AC130" s="164"/>
      <c r="AD130" s="164"/>
      <c r="AE130" s="164"/>
      <c r="AF130" s="164"/>
      <c r="AG130" s="164"/>
    </row>
    <row r="131" spans="1:33" x14ac:dyDescent="0.2">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401.23867069486408</v>
      </c>
      <c r="O131" s="173">
        <v>7614</v>
      </c>
      <c r="P131" s="172">
        <v>599.6</v>
      </c>
      <c r="Q131" s="172">
        <f t="shared" si="2"/>
        <v>844.14984894259828</v>
      </c>
      <c r="R131" s="173">
        <v>11958</v>
      </c>
      <c r="S131" s="172">
        <v>185.4</v>
      </c>
      <c r="T131" s="172">
        <f t="shared" si="3"/>
        <v>261.01631419939582</v>
      </c>
      <c r="U131" s="164"/>
      <c r="V131" s="167" t="s">
        <v>7</v>
      </c>
      <c r="W131" s="171">
        <f>IF('Tab3'!C18="",'Tab3'!C17,'Tab3'!C18)</f>
        <v>2692</v>
      </c>
      <c r="X131" s="171">
        <f>IF('Tab3'!D18="",'Tab3'!D17,'Tab3'!D18)</f>
        <v>2628</v>
      </c>
      <c r="Y131" s="171">
        <f>IF('Tab3'!E18="",'Tab3'!E17,'Tab3'!E18)</f>
        <v>2645</v>
      </c>
      <c r="Z131" s="164"/>
      <c r="AA131" s="164"/>
      <c r="AB131" s="164"/>
      <c r="AC131" s="164"/>
      <c r="AD131" s="164"/>
      <c r="AE131" s="164"/>
      <c r="AF131" s="164"/>
      <c r="AG131" s="164"/>
    </row>
    <row r="132" spans="1:33" x14ac:dyDescent="0.2">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355.45937813440321</v>
      </c>
      <c r="O132" s="173">
        <v>6009</v>
      </c>
      <c r="P132" s="172">
        <v>576.9</v>
      </c>
      <c r="Q132" s="172">
        <f t="shared" si="2"/>
        <v>808.93299899699105</v>
      </c>
      <c r="R132" s="173">
        <v>15060</v>
      </c>
      <c r="S132" s="172">
        <v>204.20000000000002</v>
      </c>
      <c r="T132" s="172">
        <f t="shared" si="3"/>
        <v>286.33059177532601</v>
      </c>
      <c r="U132" s="164"/>
      <c r="V132" s="164" t="s">
        <v>113</v>
      </c>
      <c r="W132" s="171">
        <f>IF('Tab10'!C8="",'Tab10'!C7,'Tab10'!C8)</f>
        <v>3502</v>
      </c>
      <c r="X132" s="171">
        <f>IF('Tab10'!D8="",'Tab10'!D7,'Tab10'!D8)</f>
        <v>4262</v>
      </c>
      <c r="Y132" s="171">
        <f>IF('Tab10'!E8="",'Tab10'!E7,'Tab10'!E8)</f>
        <v>3580.6615999999999</v>
      </c>
      <c r="Z132" s="164"/>
      <c r="AA132" s="164"/>
      <c r="AB132" s="164"/>
      <c r="AC132" s="164"/>
      <c r="AD132" s="164"/>
      <c r="AE132" s="164"/>
      <c r="AF132" s="164"/>
      <c r="AG132" s="164"/>
    </row>
    <row r="133" spans="1:33" x14ac:dyDescent="0.2">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361.26673346693389</v>
      </c>
      <c r="O133" s="173">
        <v>8328</v>
      </c>
      <c r="P133" s="172">
        <v>432.80000000000018</v>
      </c>
      <c r="Q133" s="172">
        <f t="shared" si="2"/>
        <v>606.26693386773582</v>
      </c>
      <c r="R133" s="173">
        <v>17098</v>
      </c>
      <c r="S133" s="172">
        <v>209.60000000000002</v>
      </c>
      <c r="T133" s="172">
        <f t="shared" si="3"/>
        <v>293.6080160320642</v>
      </c>
      <c r="U133" s="164"/>
      <c r="V133" s="167" t="s">
        <v>9</v>
      </c>
      <c r="W133" s="171">
        <f>IF('Tab3'!C22="",'Tab3'!C21,'Tab3'!C22)</f>
        <v>5572.0908333329999</v>
      </c>
      <c r="X133" s="171">
        <f>IF('Tab3'!D22="",'Tab3'!D21,'Tab3'!D22)</f>
        <v>6525</v>
      </c>
      <c r="Y133" s="171">
        <f>IF('Tab3'!E22="",'Tab3'!E21,'Tab3'!E22)</f>
        <v>6986</v>
      </c>
      <c r="Z133" s="164"/>
      <c r="AA133" s="164"/>
      <c r="AB133" s="164"/>
      <c r="AC133" s="164"/>
      <c r="AD133" s="164"/>
      <c r="AE133" s="164"/>
      <c r="AF133" s="164"/>
      <c r="AG133" s="164"/>
    </row>
    <row r="134" spans="1:33" x14ac:dyDescent="0.2">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415.23515392254222</v>
      </c>
      <c r="O134" s="173">
        <v>7526</v>
      </c>
      <c r="P134" s="172">
        <v>738.59999999999945</v>
      </c>
      <c r="Q134" s="172">
        <f t="shared" si="2"/>
        <v>1025.3851042701085</v>
      </c>
      <c r="R134" s="173">
        <v>14647</v>
      </c>
      <c r="S134" s="172">
        <v>205.79999999999995</v>
      </c>
      <c r="T134" s="172">
        <f t="shared" si="3"/>
        <v>285.70844091360476</v>
      </c>
      <c r="U134" s="164"/>
      <c r="V134" s="164"/>
      <c r="W134" s="164"/>
      <c r="X134" s="164"/>
      <c r="Y134" s="164"/>
      <c r="Z134" s="164"/>
      <c r="AA134" s="164"/>
      <c r="AB134" s="164"/>
      <c r="AC134" s="164"/>
      <c r="AD134" s="164"/>
      <c r="AE134" s="164"/>
      <c r="AF134" s="164"/>
      <c r="AG134" s="164"/>
    </row>
    <row r="135" spans="1:33" x14ac:dyDescent="0.2">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452.9023668639054</v>
      </c>
      <c r="O135" s="173">
        <v>8863</v>
      </c>
      <c r="P135" s="172">
        <v>689.1</v>
      </c>
      <c r="Q135" s="172">
        <f t="shared" si="2"/>
        <v>950.06094674556221</v>
      </c>
      <c r="R135" s="173">
        <v>11175</v>
      </c>
      <c r="S135" s="172">
        <v>162.80000000000001</v>
      </c>
      <c r="T135" s="172">
        <f t="shared" si="3"/>
        <v>224.45207100591716</v>
      </c>
      <c r="U135" s="164"/>
      <c r="V135" s="164"/>
      <c r="W135" s="164"/>
      <c r="X135" s="164"/>
      <c r="Y135" s="164"/>
      <c r="Z135" s="164"/>
      <c r="AA135" s="164"/>
      <c r="AB135" s="164"/>
      <c r="AC135" s="164"/>
      <c r="AD135" s="164"/>
      <c r="AE135" s="164"/>
      <c r="AF135" s="164"/>
      <c r="AG135" s="164"/>
    </row>
    <row r="136" spans="1:33" x14ac:dyDescent="0.2">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455.1023483365949</v>
      </c>
      <c r="O136" s="173">
        <v>5920</v>
      </c>
      <c r="P136" s="172">
        <v>874.6</v>
      </c>
      <c r="Q136" s="172">
        <f t="shared" si="2"/>
        <v>1196.3706457925637</v>
      </c>
      <c r="R136" s="173">
        <v>12451</v>
      </c>
      <c r="S136" s="172">
        <v>199.09999999999997</v>
      </c>
      <c r="T136" s="172">
        <f t="shared" si="3"/>
        <v>272.35009784735809</v>
      </c>
      <c r="U136" s="164"/>
      <c r="V136" s="164"/>
      <c r="W136" s="164"/>
      <c r="X136" s="164"/>
      <c r="Y136" s="164"/>
      <c r="Z136" s="164"/>
      <c r="AA136" s="164"/>
      <c r="AB136" s="164"/>
      <c r="AC136" s="164"/>
      <c r="AD136" s="164"/>
      <c r="AE136" s="164"/>
      <c r="AF136" s="164"/>
      <c r="AG136" s="164"/>
    </row>
    <row r="137" spans="1:33" x14ac:dyDescent="0.2">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612.39823008849555</v>
      </c>
      <c r="O137" s="173">
        <v>11181</v>
      </c>
      <c r="P137" s="172">
        <v>566.99999999999977</v>
      </c>
      <c r="Q137" s="172">
        <f t="shared" si="2"/>
        <v>779.41592920353958</v>
      </c>
      <c r="R137" s="173">
        <v>18817</v>
      </c>
      <c r="S137" s="172">
        <v>227.70000000000005</v>
      </c>
      <c r="T137" s="172">
        <f t="shared" si="3"/>
        <v>313.00353982300896</v>
      </c>
      <c r="U137" s="164"/>
      <c r="V137" s="164"/>
      <c r="W137" s="164"/>
      <c r="X137" s="164"/>
      <c r="Y137" s="164"/>
      <c r="Z137" s="164"/>
      <c r="AA137" s="164"/>
      <c r="AB137" s="164"/>
      <c r="AC137" s="164"/>
      <c r="AD137" s="164"/>
      <c r="AE137" s="164"/>
      <c r="AF137" s="164"/>
      <c r="AG137" s="164"/>
    </row>
    <row r="138" spans="1:33" x14ac:dyDescent="0.2">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554.60753623188361</v>
      </c>
      <c r="O138" s="173">
        <v>9544</v>
      </c>
      <c r="P138" s="172">
        <v>935.5</v>
      </c>
      <c r="Q138" s="172">
        <f t="shared" si="2"/>
        <v>1263.6028985507248</v>
      </c>
      <c r="R138" s="173">
        <v>13692</v>
      </c>
      <c r="S138" s="172">
        <v>192.19999999999993</v>
      </c>
      <c r="T138" s="172">
        <f t="shared" si="3"/>
        <v>259.60927536231878</v>
      </c>
      <c r="U138" s="164"/>
      <c r="V138" s="164"/>
      <c r="W138" s="164"/>
      <c r="X138" s="164"/>
      <c r="Y138" s="164"/>
      <c r="Z138" s="164"/>
      <c r="AA138" s="164"/>
      <c r="AB138" s="164"/>
      <c r="AC138" s="164"/>
      <c r="AD138" s="164"/>
      <c r="AE138" s="164"/>
      <c r="AF138" s="164"/>
      <c r="AG138" s="164"/>
    </row>
    <row r="139" spans="1:33" x14ac:dyDescent="0.2">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462.30229445506694</v>
      </c>
      <c r="O139" s="173">
        <v>9154</v>
      </c>
      <c r="P139" s="172">
        <v>819.9</v>
      </c>
      <c r="Q139" s="172">
        <f t="shared" si="2"/>
        <v>1095.8128107074572</v>
      </c>
      <c r="R139" s="173">
        <v>12421</v>
      </c>
      <c r="S139" s="172">
        <v>198</v>
      </c>
      <c r="T139" s="172">
        <f t="shared" si="3"/>
        <v>264.63097514340348</v>
      </c>
      <c r="U139" s="164"/>
      <c r="V139" s="164"/>
      <c r="W139" s="164"/>
      <c r="X139" s="164"/>
      <c r="Y139" s="164"/>
      <c r="Z139" s="164"/>
      <c r="AA139" s="164"/>
      <c r="AB139" s="164"/>
      <c r="AC139" s="164"/>
      <c r="AD139" s="164"/>
      <c r="AE139" s="164"/>
      <c r="AF139" s="164"/>
      <c r="AG139" s="164"/>
    </row>
    <row r="140" spans="1:33" x14ac:dyDescent="0.2">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335.73282588011421</v>
      </c>
      <c r="O140" s="173">
        <v>10238</v>
      </c>
      <c r="P140" s="172">
        <v>674.19999999999993</v>
      </c>
      <c r="Q140" s="172">
        <f t="shared" si="2"/>
        <v>896.79505233111331</v>
      </c>
      <c r="R140" s="173">
        <v>13950</v>
      </c>
      <c r="S140" s="172">
        <v>184.5</v>
      </c>
      <c r="T140" s="172">
        <f t="shared" si="3"/>
        <v>245.41484300666036</v>
      </c>
      <c r="U140" s="164"/>
      <c r="V140" s="164"/>
      <c r="W140" s="164"/>
      <c r="X140" s="164"/>
      <c r="Y140" s="164"/>
      <c r="Z140" s="164"/>
      <c r="AA140" s="164"/>
      <c r="AB140" s="164"/>
      <c r="AC140" s="164"/>
      <c r="AD140" s="164"/>
      <c r="AE140" s="164"/>
      <c r="AF140" s="164"/>
      <c r="AG140" s="164"/>
    </row>
    <row r="141" spans="1:33" x14ac:dyDescent="0.2">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416.21367521367523</v>
      </c>
      <c r="O141" s="173">
        <v>13877</v>
      </c>
      <c r="P141" s="172">
        <v>706.20000000000027</v>
      </c>
      <c r="Q141" s="172">
        <f t="shared" si="2"/>
        <v>937.57606837606886</v>
      </c>
      <c r="R141" s="173">
        <v>14850</v>
      </c>
      <c r="S141" s="172">
        <v>193.89999999999998</v>
      </c>
      <c r="T141" s="172">
        <f t="shared" si="3"/>
        <v>257.42849002849005</v>
      </c>
      <c r="U141" s="164"/>
      <c r="V141" s="164"/>
      <c r="W141" s="164"/>
      <c r="X141" s="164"/>
      <c r="Y141" s="164"/>
      <c r="Z141" s="164"/>
      <c r="AA141" s="164"/>
      <c r="AB141" s="164"/>
      <c r="AC141" s="164"/>
      <c r="AD141" s="164"/>
      <c r="AE141" s="164"/>
      <c r="AF141" s="164"/>
      <c r="AG141" s="164"/>
    </row>
    <row r="142" spans="1:33" x14ac:dyDescent="0.2">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634.59775280898873</v>
      </c>
      <c r="O142" s="173">
        <v>9978</v>
      </c>
      <c r="P142" s="172">
        <v>739.19999999999982</v>
      </c>
      <c r="Q142" s="172">
        <f t="shared" si="2"/>
        <v>967.60449438202227</v>
      </c>
      <c r="R142" s="173">
        <v>13212</v>
      </c>
      <c r="S142" s="172">
        <v>215</v>
      </c>
      <c r="T142" s="172">
        <f t="shared" si="3"/>
        <v>281.43258426966298</v>
      </c>
      <c r="U142" s="164"/>
      <c r="V142" s="164"/>
      <c r="W142" s="164"/>
      <c r="X142" s="164"/>
      <c r="Y142" s="164"/>
      <c r="Z142" s="164"/>
      <c r="AA142" s="164"/>
      <c r="AB142" s="164"/>
      <c r="AC142" s="164"/>
      <c r="AD142" s="164"/>
      <c r="AE142" s="164"/>
      <c r="AF142" s="164"/>
      <c r="AG142" s="164"/>
    </row>
    <row r="143" spans="1:33" x14ac:dyDescent="0.2">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870.91273062730625</v>
      </c>
      <c r="O143" s="173">
        <v>7776</v>
      </c>
      <c r="P143" s="172">
        <v>877</v>
      </c>
      <c r="Q143" s="172">
        <f t="shared" si="2"/>
        <v>1131.0387453874539</v>
      </c>
      <c r="R143" s="173">
        <v>10538</v>
      </c>
      <c r="S143" s="172">
        <v>164.1</v>
      </c>
      <c r="T143" s="172">
        <f t="shared" si="3"/>
        <v>211.63450184501846</v>
      </c>
      <c r="U143" s="164"/>
      <c r="V143" s="164"/>
      <c r="W143" s="164"/>
      <c r="X143" s="164"/>
      <c r="Y143" s="164"/>
      <c r="Z143" s="164"/>
      <c r="AA143" s="164"/>
      <c r="AB143" s="164"/>
      <c r="AC143" s="164"/>
      <c r="AD143" s="164"/>
      <c r="AE143" s="164"/>
      <c r="AF143" s="164"/>
      <c r="AG143" s="164"/>
    </row>
    <row r="144" spans="1:33" x14ac:dyDescent="0.2">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576.54744525547449</v>
      </c>
      <c r="O144" s="173">
        <v>5711</v>
      </c>
      <c r="P144" s="172">
        <v>923</v>
      </c>
      <c r="Q144" s="172">
        <f t="shared" si="2"/>
        <v>1177.330291970803</v>
      </c>
      <c r="R144" s="173">
        <v>11841</v>
      </c>
      <c r="S144" s="172">
        <v>190.29999999999998</v>
      </c>
      <c r="T144" s="172">
        <f t="shared" si="3"/>
        <v>242.73667883211678</v>
      </c>
      <c r="U144" s="164"/>
      <c r="V144" s="164"/>
      <c r="W144" s="164"/>
      <c r="X144" s="164"/>
      <c r="Y144" s="164"/>
      <c r="Z144" s="164"/>
      <c r="AA144" s="164"/>
      <c r="AB144" s="164"/>
      <c r="AC144" s="164"/>
      <c r="AD144" s="164"/>
      <c r="AE144" s="164"/>
      <c r="AF144" s="164"/>
      <c r="AG144" s="164"/>
    </row>
    <row r="145" spans="1:33" x14ac:dyDescent="0.2">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517.81609620721576</v>
      </c>
      <c r="O145" s="173">
        <v>15359</v>
      </c>
      <c r="P145" s="172">
        <v>1172.1999999999998</v>
      </c>
      <c r="Q145" s="172">
        <f t="shared" si="2"/>
        <v>1515.9441258094357</v>
      </c>
      <c r="R145" s="173">
        <v>13534</v>
      </c>
      <c r="S145" s="172">
        <v>158.5</v>
      </c>
      <c r="T145" s="172">
        <f t="shared" si="3"/>
        <v>204.97964847363554</v>
      </c>
      <c r="U145" s="164"/>
      <c r="V145" s="164"/>
      <c r="W145" s="164"/>
      <c r="X145" s="164"/>
      <c r="Y145" s="164"/>
      <c r="Z145" s="164"/>
      <c r="AA145" s="164"/>
      <c r="AB145" s="164"/>
      <c r="AC145" s="164"/>
      <c r="AD145" s="164"/>
      <c r="AE145" s="164"/>
      <c r="AF145" s="164"/>
      <c r="AG145" s="164"/>
    </row>
    <row r="146" spans="1:33" x14ac:dyDescent="0.2">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655.14369825206973</v>
      </c>
      <c r="O146" s="173">
        <v>9601</v>
      </c>
      <c r="P146" s="172">
        <v>803.30000000000018</v>
      </c>
      <c r="Q146" s="172">
        <f t="shared" si="2"/>
        <v>1033.13100275989</v>
      </c>
      <c r="R146" s="173">
        <v>12341</v>
      </c>
      <c r="S146" s="172">
        <v>258.5</v>
      </c>
      <c r="T146" s="172">
        <f t="shared" si="3"/>
        <v>332.45906163753449</v>
      </c>
      <c r="U146" s="164"/>
      <c r="V146" s="164"/>
      <c r="W146" s="164"/>
      <c r="X146" s="164"/>
      <c r="Y146" s="164"/>
      <c r="Z146" s="164"/>
      <c r="AA146" s="164"/>
      <c r="AB146" s="164"/>
      <c r="AC146" s="164"/>
      <c r="AD146" s="164"/>
      <c r="AE146" s="164"/>
      <c r="AF146" s="164"/>
      <c r="AG146" s="164"/>
    </row>
    <row r="147" spans="1:33" x14ac:dyDescent="0.2">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596.67612076852708</v>
      </c>
      <c r="O147" s="173">
        <v>6856</v>
      </c>
      <c r="P147" s="172">
        <v>820.40000000000009</v>
      </c>
      <c r="Q147" s="172">
        <f t="shared" si="2"/>
        <v>1049.331381518756</v>
      </c>
      <c r="R147" s="173">
        <v>9371</v>
      </c>
      <c r="S147" s="172">
        <v>197.9</v>
      </c>
      <c r="T147" s="172">
        <f t="shared" si="3"/>
        <v>253.12369624885639</v>
      </c>
      <c r="U147" s="164"/>
      <c r="V147" s="164"/>
      <c r="W147" s="164"/>
      <c r="X147" s="164"/>
      <c r="Y147" s="164"/>
      <c r="Z147" s="164"/>
      <c r="AA147" s="164"/>
      <c r="AB147" s="164"/>
      <c r="AC147" s="164"/>
      <c r="AD147" s="164"/>
      <c r="AE147" s="164"/>
      <c r="AF147" s="164"/>
      <c r="AG147" s="164"/>
    </row>
    <row r="148" spans="1:33" x14ac:dyDescent="0.2">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519.16636363636371</v>
      </c>
      <c r="O148" s="173">
        <v>9323</v>
      </c>
      <c r="P148" s="172">
        <v>689.09999999999991</v>
      </c>
      <c r="Q148" s="172">
        <f t="shared" si="2"/>
        <v>875.78345454545456</v>
      </c>
      <c r="R148" s="173">
        <v>14749</v>
      </c>
      <c r="S148" s="172">
        <v>233.49999999999997</v>
      </c>
      <c r="T148" s="172">
        <f t="shared" si="3"/>
        <v>296.75727272727272</v>
      </c>
      <c r="U148" s="164"/>
      <c r="V148" s="164"/>
      <c r="W148" s="164"/>
      <c r="X148" s="164"/>
      <c r="Y148" s="164"/>
      <c r="Z148" s="164"/>
      <c r="AA148" s="164"/>
      <c r="AB148" s="164"/>
      <c r="AC148" s="164"/>
      <c r="AD148" s="164"/>
      <c r="AE148" s="164"/>
      <c r="AF148" s="164"/>
      <c r="AG148" s="164"/>
    </row>
    <row r="149" spans="1:33" x14ac:dyDescent="0.2">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641.60036496350369</v>
      </c>
      <c r="O149" s="173">
        <v>17422</v>
      </c>
      <c r="P149" s="172">
        <v>895.90000000000009</v>
      </c>
      <c r="Q149" s="172">
        <f t="shared" si="2"/>
        <v>1142.7629562043799</v>
      </c>
      <c r="R149" s="173">
        <v>14722</v>
      </c>
      <c r="S149" s="172">
        <v>184.5</v>
      </c>
      <c r="T149" s="172">
        <f t="shared" si="3"/>
        <v>235.33850364963507</v>
      </c>
      <c r="U149" s="164"/>
      <c r="V149" s="164"/>
      <c r="W149" s="164"/>
      <c r="X149" s="164"/>
      <c r="Y149" s="164"/>
      <c r="Z149" s="164"/>
      <c r="AA149" s="164"/>
      <c r="AB149" s="164"/>
      <c r="AC149" s="164"/>
      <c r="AD149" s="164"/>
      <c r="AE149" s="164"/>
      <c r="AF149" s="164"/>
      <c r="AG149" s="164"/>
    </row>
    <row r="150" spans="1:33" x14ac:dyDescent="0.2">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584.64108108108121</v>
      </c>
      <c r="O150" s="173">
        <v>8123</v>
      </c>
      <c r="P150" s="172">
        <v>938.5</v>
      </c>
      <c r="Q150" s="172">
        <f t="shared" si="2"/>
        <v>1182.0027027027029</v>
      </c>
      <c r="R150" s="173">
        <v>14689</v>
      </c>
      <c r="S150" s="172">
        <v>194.00000000000011</v>
      </c>
      <c r="T150" s="172">
        <f t="shared" si="3"/>
        <v>244.33513513513529</v>
      </c>
      <c r="U150" s="164"/>
      <c r="V150" s="164"/>
      <c r="W150" s="164"/>
      <c r="X150" s="164"/>
      <c r="Y150" s="164"/>
      <c r="Z150" s="164"/>
      <c r="AA150" s="164"/>
      <c r="AB150" s="164"/>
      <c r="AC150" s="164"/>
      <c r="AD150" s="164"/>
      <c r="AE150" s="164"/>
      <c r="AF150" s="164"/>
      <c r="AG150" s="164"/>
    </row>
    <row r="151" spans="1:33" x14ac:dyDescent="0.2">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764.63036649214666</v>
      </c>
      <c r="O151" s="173">
        <v>6823</v>
      </c>
      <c r="P151" s="172">
        <v>1087.2</v>
      </c>
      <c r="Q151" s="172">
        <f t="shared" si="2"/>
        <v>1326.2701570680631</v>
      </c>
      <c r="R151" s="173">
        <v>10626</v>
      </c>
      <c r="S151" s="172">
        <v>183</v>
      </c>
      <c r="T151" s="172">
        <f t="shared" si="3"/>
        <v>223.24083769633512</v>
      </c>
      <c r="U151" s="164"/>
      <c r="V151" s="164"/>
      <c r="W151" s="164"/>
      <c r="X151" s="164"/>
      <c r="Y151" s="164"/>
      <c r="Z151" s="164"/>
      <c r="AA151" s="164"/>
      <c r="AB151" s="164"/>
      <c r="AC151" s="164"/>
      <c r="AD151" s="164"/>
      <c r="AE151" s="164"/>
      <c r="AF151" s="164"/>
      <c r="AG151" s="164"/>
    </row>
    <row r="152" spans="1:33" x14ac:dyDescent="0.2">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505.54568121104205</v>
      </c>
      <c r="O152" s="173">
        <v>5618</v>
      </c>
      <c r="P152" s="172">
        <v>817.8</v>
      </c>
      <c r="Q152" s="172">
        <f t="shared" si="2"/>
        <v>1018.0626892252894</v>
      </c>
      <c r="R152" s="173">
        <v>12719</v>
      </c>
      <c r="S152" s="172">
        <v>203.2</v>
      </c>
      <c r="T152" s="172">
        <f t="shared" si="3"/>
        <v>252.95957257346396</v>
      </c>
      <c r="U152" s="164"/>
      <c r="V152" s="164"/>
      <c r="W152" s="164"/>
      <c r="X152" s="164"/>
      <c r="Y152" s="164"/>
      <c r="Z152" s="164"/>
      <c r="AA152" s="164"/>
      <c r="AB152" s="164"/>
      <c r="AC152" s="164"/>
      <c r="AD152" s="164"/>
      <c r="AE152" s="164"/>
      <c r="AF152" s="164"/>
      <c r="AG152" s="164"/>
    </row>
    <row r="153" spans="1:33" x14ac:dyDescent="0.2">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537.83646112600536</v>
      </c>
      <c r="O153" s="173">
        <v>16056</v>
      </c>
      <c r="P153" s="172">
        <v>860.19999999999982</v>
      </c>
      <c r="Q153" s="172">
        <f t="shared" si="2"/>
        <v>1074.6734584450401</v>
      </c>
      <c r="R153" s="173">
        <v>13690</v>
      </c>
      <c r="S153" s="172">
        <v>188.8</v>
      </c>
      <c r="T153" s="172">
        <f t="shared" si="3"/>
        <v>235.87345844504023</v>
      </c>
      <c r="U153" s="164"/>
      <c r="V153" s="164"/>
      <c r="W153" s="164"/>
      <c r="X153" s="164"/>
      <c r="Y153" s="164"/>
      <c r="Z153" s="164"/>
      <c r="AA153" s="164"/>
      <c r="AB153" s="164"/>
      <c r="AC153" s="164"/>
      <c r="AD153" s="164"/>
      <c r="AE153" s="164"/>
      <c r="AF153" s="164"/>
      <c r="AG153" s="164"/>
    </row>
    <row r="154" spans="1:33" x14ac:dyDescent="0.2">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585.89360568383654</v>
      </c>
      <c r="O154" s="173">
        <v>7652</v>
      </c>
      <c r="P154" s="172">
        <v>762.30000000000018</v>
      </c>
      <c r="Q154" s="172">
        <f t="shared" si="2"/>
        <v>946.44351687389019</v>
      </c>
      <c r="R154" s="173">
        <v>11607</v>
      </c>
      <c r="S154" s="172">
        <v>220.90000000000009</v>
      </c>
      <c r="T154" s="172">
        <f t="shared" si="3"/>
        <v>274.26127886323286</v>
      </c>
      <c r="U154" s="164"/>
      <c r="V154" s="164"/>
      <c r="W154" s="164"/>
      <c r="X154" s="164"/>
      <c r="Y154" s="164"/>
      <c r="Z154" s="164"/>
      <c r="AA154" s="164"/>
      <c r="AB154" s="164"/>
      <c r="AC154" s="164"/>
      <c r="AD154" s="164"/>
      <c r="AE154" s="164"/>
      <c r="AF154" s="164"/>
      <c r="AG154" s="164"/>
    </row>
    <row r="155" spans="1:33" x14ac:dyDescent="0.2">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642.75719360568382</v>
      </c>
      <c r="O155" s="173">
        <v>7033</v>
      </c>
      <c r="P155" s="172">
        <v>735.2</v>
      </c>
      <c r="Q155" s="172">
        <f t="shared" si="2"/>
        <v>912.79715808170533</v>
      </c>
      <c r="R155" s="173">
        <v>8913</v>
      </c>
      <c r="S155" s="172">
        <v>178.89999999999998</v>
      </c>
      <c r="T155" s="172">
        <f t="shared" si="3"/>
        <v>222.11563055062166</v>
      </c>
      <c r="U155" s="164"/>
      <c r="V155" s="164"/>
      <c r="W155" s="164"/>
      <c r="X155" s="164"/>
      <c r="Y155" s="164"/>
      <c r="Z155" s="164"/>
      <c r="AA155" s="164"/>
      <c r="AB155" s="164"/>
      <c r="AC155" s="164"/>
      <c r="AD155" s="164"/>
      <c r="AE155" s="164"/>
      <c r="AF155" s="164"/>
      <c r="AG155" s="164"/>
    </row>
    <row r="156" spans="1:33" x14ac:dyDescent="0.2">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424.94761904761901</v>
      </c>
      <c r="O156" s="173">
        <v>6436</v>
      </c>
      <c r="P156" s="172">
        <v>708.3</v>
      </c>
      <c r="Q156" s="172">
        <f t="shared" si="2"/>
        <v>873.1952380952381</v>
      </c>
      <c r="R156" s="173">
        <v>10802</v>
      </c>
      <c r="S156" s="172">
        <v>228.40000000000003</v>
      </c>
      <c r="T156" s="172">
        <f t="shared" si="3"/>
        <v>281.5724867724868</v>
      </c>
      <c r="U156" s="164"/>
      <c r="V156" s="164"/>
      <c r="W156" s="164"/>
      <c r="X156" s="164"/>
      <c r="Y156" s="164"/>
      <c r="Z156" s="164"/>
      <c r="AA156" s="164"/>
      <c r="AB156" s="164"/>
      <c r="AC156" s="164"/>
      <c r="AD156" s="164"/>
      <c r="AE156" s="164"/>
      <c r="AF156" s="164"/>
      <c r="AG156" s="164"/>
    </row>
    <row r="157" spans="1:33" x14ac:dyDescent="0.2">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561.79805309734502</v>
      </c>
      <c r="O157" s="173">
        <v>11805</v>
      </c>
      <c r="P157" s="172">
        <v>652.69999999999982</v>
      </c>
      <c r="Q157" s="172">
        <f t="shared" si="2"/>
        <v>807.49964601769898</v>
      </c>
      <c r="R157" s="173">
        <v>11365</v>
      </c>
      <c r="S157" s="172">
        <v>160.7999999999999</v>
      </c>
      <c r="T157" s="172">
        <f t="shared" si="3"/>
        <v>198.93663716814149</v>
      </c>
      <c r="U157" s="164"/>
      <c r="V157" s="164"/>
      <c r="W157" s="164"/>
      <c r="X157" s="164"/>
      <c r="Y157" s="164"/>
      <c r="Z157" s="164"/>
      <c r="AA157" s="164"/>
      <c r="AB157" s="164"/>
      <c r="AC157" s="164"/>
      <c r="AD157" s="164"/>
      <c r="AE157" s="164"/>
      <c r="AF157" s="164"/>
      <c r="AG157" s="164"/>
    </row>
    <row r="158" spans="1:33" x14ac:dyDescent="0.2">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525.10842105263202</v>
      </c>
      <c r="O158" s="173">
        <v>10088</v>
      </c>
      <c r="P158" s="172">
        <v>709.40000000000055</v>
      </c>
      <c r="Q158" s="172">
        <f t="shared" si="2"/>
        <v>869.94842105263228</v>
      </c>
      <c r="R158" s="173">
        <v>9276</v>
      </c>
      <c r="S158" s="172">
        <v>162.90000000000009</v>
      </c>
      <c r="T158" s="172">
        <f t="shared" si="3"/>
        <v>199.76684210526329</v>
      </c>
      <c r="U158" s="164"/>
      <c r="V158" s="164"/>
      <c r="W158" s="164"/>
      <c r="X158" s="164"/>
      <c r="Y158" s="164"/>
      <c r="Z158" s="164"/>
      <c r="AA158" s="164"/>
      <c r="AB158" s="164"/>
      <c r="AC158" s="164"/>
      <c r="AD158" s="164"/>
      <c r="AE158" s="164"/>
      <c r="AF158" s="164"/>
      <c r="AG158" s="164"/>
    </row>
    <row r="159" spans="1:33" x14ac:dyDescent="0.2">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513.95250659630608</v>
      </c>
      <c r="O159" s="173">
        <v>7287</v>
      </c>
      <c r="P159" s="172">
        <v>715.2</v>
      </c>
      <c r="Q159" s="172">
        <f t="shared" si="2"/>
        <v>879.37519788918212</v>
      </c>
      <c r="R159" s="173">
        <v>7498</v>
      </c>
      <c r="S159" s="172">
        <v>159.69999999999999</v>
      </c>
      <c r="T159" s="172">
        <f t="shared" si="3"/>
        <v>196.35936675461741</v>
      </c>
      <c r="U159" s="164"/>
      <c r="V159" s="164"/>
      <c r="W159" s="164"/>
      <c r="X159" s="164"/>
      <c r="Y159" s="164"/>
      <c r="Z159" s="164"/>
      <c r="AA159" s="164"/>
      <c r="AB159" s="164"/>
      <c r="AC159" s="164"/>
      <c r="AD159" s="164"/>
      <c r="AE159" s="164"/>
      <c r="AF159" s="164"/>
      <c r="AG159" s="164"/>
    </row>
    <row r="160" spans="1:33" x14ac:dyDescent="0.2">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392.21666666666675</v>
      </c>
      <c r="O160" s="173">
        <v>6172</v>
      </c>
      <c r="P160" s="172">
        <v>745.5</v>
      </c>
      <c r="Q160" s="172">
        <f t="shared" si="2"/>
        <v>904.6953125</v>
      </c>
      <c r="R160" s="173">
        <v>11610</v>
      </c>
      <c r="S160" s="172">
        <v>152.50000000000006</v>
      </c>
      <c r="T160" s="172">
        <f t="shared" si="3"/>
        <v>185.06510416666677</v>
      </c>
      <c r="U160" s="164"/>
      <c r="V160" s="164"/>
      <c r="W160" s="164"/>
      <c r="X160" s="164"/>
      <c r="Y160" s="164"/>
      <c r="Z160" s="164"/>
      <c r="AA160" s="164"/>
      <c r="AB160" s="164"/>
      <c r="AC160" s="164"/>
      <c r="AD160" s="164"/>
      <c r="AE160" s="164"/>
      <c r="AF160" s="164"/>
      <c r="AG160" s="164"/>
    </row>
    <row r="161" spans="1:33" x14ac:dyDescent="0.2">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544.50338835794958</v>
      </c>
      <c r="O161" s="173">
        <v>6734</v>
      </c>
      <c r="P161" s="172">
        <v>832.10000000000014</v>
      </c>
      <c r="Q161" s="172">
        <f t="shared" si="2"/>
        <v>1010.6653344917466</v>
      </c>
      <c r="R161" s="173">
        <v>8742</v>
      </c>
      <c r="S161" s="172">
        <v>152.99999999999994</v>
      </c>
      <c r="T161" s="172">
        <f t="shared" si="3"/>
        <v>185.8331885317115</v>
      </c>
      <c r="U161" s="164"/>
      <c r="V161" s="164"/>
      <c r="W161" s="164"/>
      <c r="X161" s="164"/>
      <c r="Y161" s="164"/>
      <c r="Z161" s="164"/>
      <c r="AA161" s="164"/>
      <c r="AB161" s="164"/>
      <c r="AC161" s="164"/>
      <c r="AD161" s="164"/>
      <c r="AE161" s="164"/>
      <c r="AF161" s="164"/>
      <c r="AG161" s="164"/>
    </row>
    <row r="162" spans="1:33" x14ac:dyDescent="0.2">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577.03655172413789</v>
      </c>
      <c r="O162" s="173">
        <v>8144</v>
      </c>
      <c r="P162" s="172">
        <v>795.79999999999973</v>
      </c>
      <c r="Q162" s="172">
        <f t="shared" si="2"/>
        <v>959.07620689655141</v>
      </c>
      <c r="R162" s="173">
        <v>11407</v>
      </c>
      <c r="S162" s="172">
        <v>142.00000000000006</v>
      </c>
      <c r="T162" s="172">
        <f t="shared" si="3"/>
        <v>171.13448275862078</v>
      </c>
      <c r="U162" s="164"/>
      <c r="V162" s="164"/>
      <c r="W162" s="164"/>
      <c r="X162" s="164"/>
      <c r="Y162" s="164"/>
      <c r="Z162" s="164"/>
      <c r="AA162" s="164"/>
      <c r="AB162" s="164"/>
      <c r="AC162" s="164"/>
      <c r="AD162" s="164"/>
      <c r="AE162" s="164"/>
      <c r="AF162" s="164"/>
      <c r="AG162" s="164"/>
    </row>
    <row r="163" spans="1:33" x14ac:dyDescent="0.2">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701.39794168096068</v>
      </c>
      <c r="O163" s="173">
        <v>6106</v>
      </c>
      <c r="P163" s="172">
        <v>947.2</v>
      </c>
      <c r="Q163" s="172">
        <f t="shared" si="2"/>
        <v>1135.6651801029161</v>
      </c>
      <c r="R163" s="173">
        <v>7106</v>
      </c>
      <c r="S163" s="172">
        <v>150.6</v>
      </c>
      <c r="T163" s="172">
        <f t="shared" si="3"/>
        <v>180.56500857632935</v>
      </c>
      <c r="U163" s="164"/>
      <c r="V163" s="164"/>
      <c r="W163" s="164"/>
      <c r="X163" s="164"/>
      <c r="Y163" s="164"/>
      <c r="Z163" s="164"/>
      <c r="AA163" s="164"/>
      <c r="AB163" s="164"/>
      <c r="AC163" s="164"/>
      <c r="AD163" s="164"/>
      <c r="AE163" s="164"/>
      <c r="AF163" s="164"/>
      <c r="AG163" s="164"/>
    </row>
    <row r="164" spans="1:33" x14ac:dyDescent="0.2">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514.37862595419836</v>
      </c>
      <c r="O164" s="173">
        <v>5246</v>
      </c>
      <c r="P164" s="172">
        <v>811.2</v>
      </c>
      <c r="Q164" s="172">
        <f t="shared" si="2"/>
        <v>961.88091603053442</v>
      </c>
      <c r="R164" s="173">
        <v>9193</v>
      </c>
      <c r="S164" s="172">
        <v>176.1</v>
      </c>
      <c r="T164" s="172">
        <f t="shared" si="3"/>
        <v>208.81068702290077</v>
      </c>
      <c r="U164" s="164"/>
      <c r="V164" s="164"/>
      <c r="W164" s="164"/>
      <c r="X164" s="164"/>
      <c r="Y164" s="164"/>
      <c r="Z164" s="164"/>
      <c r="AA164" s="164"/>
      <c r="AB164" s="164"/>
      <c r="AC164" s="164"/>
      <c r="AD164" s="164"/>
      <c r="AE164" s="164"/>
      <c r="AF164" s="164"/>
      <c r="AG164" s="164"/>
    </row>
    <row r="165" spans="1:33" x14ac:dyDescent="0.2">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591.85575447570329</v>
      </c>
      <c r="O165" s="173">
        <v>9450</v>
      </c>
      <c r="P165" s="172">
        <v>855.90000000000009</v>
      </c>
      <c r="Q165" s="172">
        <f t="shared" si="2"/>
        <v>1020.075191815857</v>
      </c>
      <c r="R165" s="173">
        <v>10840</v>
      </c>
      <c r="S165" s="172">
        <v>167.10000000000002</v>
      </c>
      <c r="T165" s="172">
        <f t="shared" si="3"/>
        <v>199.15242966751921</v>
      </c>
      <c r="U165" s="164"/>
      <c r="V165" s="164"/>
      <c r="W165" s="164"/>
      <c r="X165" s="164"/>
      <c r="Y165" s="164"/>
      <c r="Z165" s="164"/>
      <c r="AA165" s="164"/>
      <c r="AB165" s="164"/>
      <c r="AC165" s="164"/>
      <c r="AD165" s="164"/>
      <c r="AE165" s="164"/>
      <c r="AF165" s="164"/>
      <c r="AG165" s="164"/>
    </row>
    <row r="166" spans="1:33" x14ac:dyDescent="0.2">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617.46957983193295</v>
      </c>
      <c r="O166" s="173">
        <v>10233</v>
      </c>
      <c r="P166" s="172">
        <v>826</v>
      </c>
      <c r="Q166" s="172">
        <f t="shared" si="2"/>
        <v>970.37647058823541</v>
      </c>
      <c r="R166" s="173">
        <v>9520</v>
      </c>
      <c r="S166" s="172">
        <v>144.09999999999997</v>
      </c>
      <c r="T166" s="172">
        <f t="shared" si="3"/>
        <v>169.28722689075627</v>
      </c>
      <c r="U166" s="164"/>
      <c r="V166" s="164"/>
      <c r="W166" s="164"/>
      <c r="X166" s="164"/>
      <c r="Y166" s="164"/>
      <c r="Z166" s="164"/>
      <c r="AA166" s="164"/>
      <c r="AB166" s="164"/>
      <c r="AC166" s="164"/>
      <c r="AD166" s="164"/>
      <c r="AE166" s="164"/>
      <c r="AF166" s="164"/>
      <c r="AG166" s="164"/>
    </row>
    <row r="167" spans="1:33" x14ac:dyDescent="0.2">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772.8857872340426</v>
      </c>
      <c r="O167" s="173">
        <v>7737</v>
      </c>
      <c r="P167" s="172">
        <v>1092.1999999999998</v>
      </c>
      <c r="Q167" s="172">
        <f t="shared" si="2"/>
        <v>1299.4856170212765</v>
      </c>
      <c r="R167" s="173">
        <v>8112</v>
      </c>
      <c r="S167" s="172">
        <v>167.4</v>
      </c>
      <c r="T167" s="172">
        <f t="shared" si="3"/>
        <v>199.17038297872341</v>
      </c>
      <c r="U167" s="164"/>
      <c r="V167" s="164"/>
      <c r="W167" s="164"/>
      <c r="X167" s="164"/>
      <c r="Y167" s="164"/>
      <c r="Z167" s="164"/>
      <c r="AA167" s="164"/>
      <c r="AB167" s="164"/>
      <c r="AC167" s="164"/>
      <c r="AD167" s="164"/>
      <c r="AE167" s="164"/>
      <c r="AF167" s="164"/>
      <c r="AG167" s="164"/>
    </row>
    <row r="168" spans="1:33" x14ac:dyDescent="0.2">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607.65139475908711</v>
      </c>
      <c r="O168" s="173">
        <v>5067</v>
      </c>
      <c r="P168" s="172">
        <v>1041.6999999999998</v>
      </c>
      <c r="Q168" s="172">
        <f t="shared" ref="Q168:Q189" si="5">P168/I168*$I$69</f>
        <v>1231.0199492814877</v>
      </c>
      <c r="R168" s="173">
        <v>10608</v>
      </c>
      <c r="S168" s="172">
        <v>160.99999999999997</v>
      </c>
      <c r="T168" s="172">
        <f t="shared" ref="T168:T189" si="6">S168/I168*$I$69</f>
        <v>190.26035502958578</v>
      </c>
      <c r="U168" s="164"/>
      <c r="V168" s="164"/>
      <c r="W168" s="164"/>
      <c r="X168" s="164"/>
      <c r="Y168" s="164"/>
      <c r="Z168" s="164"/>
      <c r="AA168" s="164"/>
      <c r="AB168" s="164"/>
      <c r="AC168" s="164"/>
      <c r="AD168" s="164"/>
      <c r="AE168" s="164"/>
      <c r="AF168" s="164"/>
      <c r="AG168" s="164"/>
    </row>
    <row r="169" spans="1:33" x14ac:dyDescent="0.2">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776.37657045840456</v>
      </c>
      <c r="O169" s="173">
        <v>6417</v>
      </c>
      <c r="P169" s="172">
        <v>679.60000000000036</v>
      </c>
      <c r="Q169" s="172">
        <f t="shared" si="5"/>
        <v>806.52020373514483</v>
      </c>
      <c r="R169" s="173">
        <v>10319</v>
      </c>
      <c r="S169" s="172">
        <v>152.89999999999998</v>
      </c>
      <c r="T169" s="172">
        <f t="shared" si="6"/>
        <v>181.45517826825125</v>
      </c>
      <c r="U169" s="164"/>
      <c r="V169" s="164"/>
      <c r="W169" s="164"/>
      <c r="X169" s="164"/>
      <c r="Y169" s="164"/>
      <c r="Z169" s="164"/>
      <c r="AA169" s="164"/>
      <c r="AB169" s="164"/>
      <c r="AC169" s="164"/>
      <c r="AD169" s="164"/>
      <c r="AE169" s="164"/>
      <c r="AF169" s="164"/>
      <c r="AG169" s="164"/>
    </row>
    <row r="170" spans="1:33" x14ac:dyDescent="0.2">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656.41192052980102</v>
      </c>
      <c r="O170" s="173">
        <v>5114</v>
      </c>
      <c r="P170" s="172">
        <v>911.69999999999982</v>
      </c>
      <c r="Q170" s="172">
        <f t="shared" si="5"/>
        <v>1055.096523178808</v>
      </c>
      <c r="R170" s="173">
        <v>8645</v>
      </c>
      <c r="S170" s="172">
        <v>142.80000000000007</v>
      </c>
      <c r="T170" s="172">
        <f t="shared" si="6"/>
        <v>165.26026490066235</v>
      </c>
      <c r="U170" s="164"/>
      <c r="V170" s="164"/>
      <c r="W170" s="164"/>
      <c r="X170" s="164"/>
      <c r="Y170" s="164"/>
      <c r="Z170" s="164"/>
      <c r="AA170" s="164"/>
      <c r="AB170" s="164"/>
      <c r="AC170" s="164"/>
      <c r="AD170" s="164"/>
      <c r="AE170" s="164"/>
      <c r="AF170" s="164"/>
      <c r="AG170" s="164"/>
    </row>
    <row r="171" spans="1:33" x14ac:dyDescent="0.2">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678.81558654634944</v>
      </c>
      <c r="O171" s="173">
        <v>6274</v>
      </c>
      <c r="P171" s="172">
        <v>963.6</v>
      </c>
      <c r="Q171" s="172">
        <f t="shared" si="5"/>
        <v>1105.0966365873669</v>
      </c>
      <c r="R171" s="173">
        <v>7939</v>
      </c>
      <c r="S171" s="172">
        <v>160.1</v>
      </c>
      <c r="T171" s="172">
        <f t="shared" si="6"/>
        <v>183.60935192780968</v>
      </c>
      <c r="U171" s="164"/>
      <c r="V171" s="164"/>
      <c r="W171" s="164"/>
      <c r="X171" s="164"/>
      <c r="Y171" s="164"/>
      <c r="Z171" s="164"/>
      <c r="AA171" s="164"/>
      <c r="AB171" s="164"/>
      <c r="AC171" s="164"/>
      <c r="AD171" s="164"/>
      <c r="AE171" s="164"/>
      <c r="AF171" s="164"/>
      <c r="AG171" s="164"/>
    </row>
    <row r="172" spans="1:33" x14ac:dyDescent="0.2">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628.41245901639354</v>
      </c>
      <c r="O172" s="173">
        <v>5831</v>
      </c>
      <c r="P172" s="172">
        <v>1153.8000000000002</v>
      </c>
      <c r="Q172" s="172">
        <f t="shared" si="5"/>
        <v>1322.1413114754102</v>
      </c>
      <c r="R172" s="173">
        <v>10207</v>
      </c>
      <c r="S172" s="172">
        <v>188.4</v>
      </c>
      <c r="T172" s="172">
        <f t="shared" si="6"/>
        <v>215.88786885245906</v>
      </c>
      <c r="U172" s="164"/>
      <c r="V172" s="164"/>
      <c r="W172" s="164"/>
      <c r="X172" s="164"/>
      <c r="Y172" s="164"/>
      <c r="Z172" s="164"/>
      <c r="AA172" s="164"/>
      <c r="AB172" s="164"/>
      <c r="AC172" s="164"/>
      <c r="AD172" s="164"/>
      <c r="AE172" s="164"/>
      <c r="AF172" s="164"/>
      <c r="AG172" s="164"/>
    </row>
    <row r="173" spans="1:33" x14ac:dyDescent="0.2">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820.74297319252685</v>
      </c>
      <c r="O173" s="173">
        <v>12252</v>
      </c>
      <c r="P173" s="172">
        <v>1486.4999999999995</v>
      </c>
      <c r="Q173" s="172">
        <f t="shared" si="5"/>
        <v>1688.1616571892766</v>
      </c>
      <c r="R173" s="173">
        <v>11007</v>
      </c>
      <c r="S173" s="172">
        <v>186.29999999999995</v>
      </c>
      <c r="T173" s="172">
        <f t="shared" si="6"/>
        <v>211.57384240454911</v>
      </c>
      <c r="U173" s="164"/>
      <c r="V173" s="164"/>
      <c r="W173" s="164"/>
      <c r="X173" s="164"/>
      <c r="Y173" s="164"/>
      <c r="Z173" s="164"/>
      <c r="AA173" s="164"/>
      <c r="AB173" s="164"/>
      <c r="AC173" s="164"/>
      <c r="AD173" s="164"/>
      <c r="AE173" s="164"/>
      <c r="AF173" s="164"/>
      <c r="AG173" s="164"/>
    </row>
    <row r="174" spans="1:33" x14ac:dyDescent="0.2">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788.23881315156405</v>
      </c>
      <c r="O174" s="173">
        <v>7247</v>
      </c>
      <c r="P174" s="172">
        <v>1160</v>
      </c>
      <c r="Q174" s="172">
        <f t="shared" si="5"/>
        <v>1300.4651162790699</v>
      </c>
      <c r="R174" s="173">
        <v>10145</v>
      </c>
      <c r="S174" s="172">
        <v>269.60000000000014</v>
      </c>
      <c r="T174" s="172">
        <f t="shared" si="6"/>
        <v>302.2460304731357</v>
      </c>
      <c r="U174" s="164"/>
      <c r="V174" s="164"/>
      <c r="W174" s="164"/>
      <c r="X174" s="164"/>
      <c r="Y174" s="164"/>
      <c r="Z174" s="164"/>
      <c r="AA174" s="164"/>
      <c r="AB174" s="164"/>
      <c r="AC174" s="164"/>
      <c r="AD174" s="164"/>
      <c r="AE174" s="164"/>
      <c r="AF174" s="164"/>
      <c r="AG174" s="164"/>
    </row>
    <row r="175" spans="1:33" x14ac:dyDescent="0.2">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827.16863999999998</v>
      </c>
      <c r="O175" s="173">
        <v>6194</v>
      </c>
      <c r="P175" s="172">
        <v>1049.9000000000001</v>
      </c>
      <c r="Q175" s="172">
        <f t="shared" si="5"/>
        <v>1174.2081600000001</v>
      </c>
      <c r="R175" s="173">
        <v>8619</v>
      </c>
      <c r="S175" s="172">
        <v>213.2</v>
      </c>
      <c r="T175" s="172">
        <f t="shared" si="6"/>
        <v>238.44288000000003</v>
      </c>
      <c r="U175" s="164"/>
      <c r="V175" s="164"/>
      <c r="W175" s="164"/>
      <c r="X175" s="164"/>
      <c r="Y175" s="164"/>
      <c r="Z175" s="164"/>
      <c r="AA175" s="164"/>
      <c r="AB175" s="164"/>
      <c r="AC175" s="164"/>
      <c r="AD175" s="164"/>
      <c r="AE175" s="164"/>
      <c r="AF175" s="164"/>
      <c r="AG175" s="164"/>
    </row>
    <row r="176" spans="1:33" x14ac:dyDescent="0.2">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671.52935560859203</v>
      </c>
      <c r="O176" s="173">
        <v>5486</v>
      </c>
      <c r="P176" s="172">
        <v>1077.9000000000001</v>
      </c>
      <c r="Q176" s="172">
        <f t="shared" si="5"/>
        <v>1198.8100238663485</v>
      </c>
      <c r="R176" s="173">
        <v>11296</v>
      </c>
      <c r="S176" s="172">
        <v>235.3</v>
      </c>
      <c r="T176" s="172">
        <f t="shared" si="6"/>
        <v>261.69403341288785</v>
      </c>
      <c r="U176" s="164"/>
      <c r="V176" s="164"/>
      <c r="W176" s="164"/>
      <c r="X176" s="164"/>
      <c r="Y176" s="164"/>
      <c r="Z176" s="164"/>
      <c r="AA176" s="164"/>
      <c r="AB176" s="164"/>
      <c r="AC176" s="164"/>
      <c r="AD176" s="164"/>
      <c r="AE176" s="164"/>
      <c r="AF176" s="164"/>
      <c r="AG176" s="164"/>
    </row>
    <row r="177" spans="1:33" x14ac:dyDescent="0.2">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887.07224880382762</v>
      </c>
      <c r="O177" s="173">
        <v>13278</v>
      </c>
      <c r="P177" s="172">
        <v>1278.0999999999999</v>
      </c>
      <c r="Q177" s="172">
        <f t="shared" si="5"/>
        <v>1424.8674641148325</v>
      </c>
      <c r="R177" s="173">
        <v>11383</v>
      </c>
      <c r="S177" s="172">
        <v>231.79999999999995</v>
      </c>
      <c r="T177" s="172">
        <f t="shared" si="6"/>
        <v>258.41818181818178</v>
      </c>
      <c r="U177" s="164"/>
      <c r="V177" s="164"/>
      <c r="W177" s="164"/>
      <c r="X177" s="164"/>
      <c r="Y177" s="164"/>
      <c r="Z177" s="164"/>
      <c r="AA177" s="164"/>
      <c r="AB177" s="164"/>
      <c r="AC177" s="164"/>
      <c r="AD177" s="164"/>
      <c r="AE177" s="164"/>
      <c r="AF177" s="164"/>
      <c r="AG177" s="164"/>
    </row>
    <row r="178" spans="1:33" x14ac:dyDescent="0.2">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838.46872037914727</v>
      </c>
      <c r="O178" s="173">
        <v>6227</v>
      </c>
      <c r="P178" s="172">
        <v>1192.2000000000003</v>
      </c>
      <c r="Q178" s="172">
        <f t="shared" si="5"/>
        <v>1316.5052132701428</v>
      </c>
      <c r="R178" s="173">
        <v>10409</v>
      </c>
      <c r="S178" s="172">
        <v>276.40000000000009</v>
      </c>
      <c r="T178" s="172">
        <f t="shared" si="6"/>
        <v>305.21895734597172</v>
      </c>
      <c r="U178" s="164"/>
      <c r="V178" s="164"/>
      <c r="W178" s="164"/>
      <c r="X178" s="164"/>
      <c r="Y178" s="164"/>
      <c r="Z178" s="164"/>
      <c r="AA178" s="164"/>
      <c r="AB178" s="164"/>
      <c r="AC178" s="164"/>
      <c r="AD178" s="164"/>
      <c r="AE178" s="164"/>
      <c r="AF178" s="164"/>
      <c r="AG178" s="164"/>
    </row>
    <row r="179" spans="1:33" x14ac:dyDescent="0.2">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1839.2608471236388</v>
      </c>
      <c r="O179" s="173">
        <v>6690</v>
      </c>
      <c r="P179" s="172">
        <v>1648.5</v>
      </c>
      <c r="Q179" s="172">
        <f t="shared" si="5"/>
        <v>1790.6783216783222</v>
      </c>
      <c r="R179" s="173">
        <v>7227</v>
      </c>
      <c r="S179" s="172">
        <v>243.10000000000002</v>
      </c>
      <c r="T179" s="172">
        <f t="shared" si="6"/>
        <v>264.06666666666672</v>
      </c>
      <c r="U179" s="164"/>
      <c r="V179" s="164"/>
      <c r="W179" s="164"/>
      <c r="X179" s="164"/>
      <c r="Y179" s="164"/>
      <c r="Z179" s="164"/>
      <c r="AA179" s="164"/>
      <c r="AB179" s="164"/>
      <c r="AC179" s="164"/>
      <c r="AD179" s="164"/>
      <c r="AE179" s="164"/>
      <c r="AF179" s="164"/>
      <c r="AG179" s="164"/>
    </row>
    <row r="180" spans="1:33" x14ac:dyDescent="0.2">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938.11438512200402</v>
      </c>
      <c r="O180" s="173">
        <v>5716</v>
      </c>
      <c r="P180" s="172">
        <v>1381.6999999999998</v>
      </c>
      <c r="Q180" s="172">
        <f t="shared" si="5"/>
        <v>1498.5388673390223</v>
      </c>
      <c r="R180" s="173">
        <v>10696</v>
      </c>
      <c r="S180" s="172">
        <v>201.60000000000002</v>
      </c>
      <c r="T180" s="172">
        <f t="shared" si="6"/>
        <v>218.64763382467032</v>
      </c>
      <c r="U180" s="164"/>
      <c r="V180" s="164"/>
      <c r="W180" s="164"/>
      <c r="X180" s="164"/>
      <c r="Y180" s="164"/>
      <c r="Z180" s="164"/>
      <c r="AA180" s="164"/>
      <c r="AB180" s="164"/>
      <c r="AC180" s="164"/>
      <c r="AD180" s="164"/>
      <c r="AE180" s="164"/>
      <c r="AF180" s="164"/>
      <c r="AG180" s="164"/>
    </row>
    <row r="181" spans="1:33" x14ac:dyDescent="0.2">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942.62738817765103</v>
      </c>
      <c r="O181" s="173">
        <v>9089</v>
      </c>
      <c r="P181" s="172">
        <v>1286.1999999999998</v>
      </c>
      <c r="Q181" s="172">
        <f t="shared" si="5"/>
        <v>1406.9699530516432</v>
      </c>
      <c r="R181" s="173">
        <v>11532</v>
      </c>
      <c r="S181" s="172">
        <v>200.69999999999993</v>
      </c>
      <c r="T181" s="172">
        <f t="shared" si="6"/>
        <v>219.54507042253516</v>
      </c>
      <c r="U181" s="164"/>
      <c r="V181" s="164"/>
      <c r="W181" s="164"/>
      <c r="X181" s="164"/>
      <c r="Y181" s="164"/>
      <c r="Z181" s="164"/>
      <c r="AA181" s="164"/>
      <c r="AB181" s="164"/>
      <c r="AC181" s="164"/>
      <c r="AD181" s="164"/>
      <c r="AE181" s="164"/>
      <c r="AF181" s="164"/>
      <c r="AG181" s="164"/>
    </row>
    <row r="182" spans="1:33" x14ac:dyDescent="0.2">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964.3479308349622</v>
      </c>
      <c r="O182" s="173">
        <v>5858</v>
      </c>
      <c r="P182" s="172">
        <v>1310.8000000000011</v>
      </c>
      <c r="Q182" s="172">
        <f t="shared" si="5"/>
        <v>1420.5413953488385</v>
      </c>
      <c r="R182" s="173">
        <v>9548</v>
      </c>
      <c r="S182" s="172">
        <v>205</v>
      </c>
      <c r="T182" s="172">
        <f t="shared" si="6"/>
        <v>222.16279069767444</v>
      </c>
      <c r="U182" s="164"/>
      <c r="V182" s="164"/>
      <c r="W182" s="164"/>
      <c r="X182" s="164"/>
      <c r="Y182" s="164"/>
      <c r="Z182" s="164"/>
      <c r="AA182" s="164"/>
      <c r="AB182" s="164"/>
      <c r="AC182" s="164"/>
      <c r="AD182" s="164"/>
      <c r="AE182" s="164"/>
      <c r="AF182" s="164"/>
      <c r="AG182" s="164"/>
    </row>
    <row r="183" spans="1:33" x14ac:dyDescent="0.2">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1139.6824044208759</v>
      </c>
      <c r="O183" s="173">
        <v>5959</v>
      </c>
      <c r="P183" s="172">
        <v>1698.7</v>
      </c>
      <c r="Q183" s="172">
        <f t="shared" si="5"/>
        <v>1823.9497695852538</v>
      </c>
      <c r="R183" s="173">
        <v>6732</v>
      </c>
      <c r="S183" s="172">
        <v>156.5</v>
      </c>
      <c r="T183" s="172">
        <f t="shared" si="6"/>
        <v>168.03917050691248</v>
      </c>
      <c r="U183" s="164"/>
      <c r="V183" s="164"/>
      <c r="W183" s="164"/>
      <c r="X183" s="164"/>
      <c r="Y183" s="164"/>
      <c r="Z183" s="164"/>
      <c r="AA183" s="164"/>
      <c r="AB183" s="164"/>
      <c r="AC183" s="164"/>
      <c r="AD183" s="164"/>
      <c r="AE183" s="164"/>
      <c r="AF183" s="164"/>
      <c r="AG183" s="164"/>
    </row>
    <row r="184" spans="1:33" x14ac:dyDescent="0.2">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828.75050175980073</v>
      </c>
      <c r="O184" s="173">
        <v>7524</v>
      </c>
      <c r="P184" s="172">
        <v>1533.4000000000003</v>
      </c>
      <c r="Q184" s="172">
        <f t="shared" si="5"/>
        <v>1636.4070229007636</v>
      </c>
      <c r="R184" s="173">
        <v>10017</v>
      </c>
      <c r="S184" s="172">
        <v>197.79999999999995</v>
      </c>
      <c r="T184" s="172">
        <f t="shared" si="6"/>
        <v>211.08732824427477</v>
      </c>
      <c r="U184" s="164"/>
      <c r="V184" s="164"/>
      <c r="W184" s="164"/>
      <c r="X184" s="164"/>
      <c r="Y184" s="164"/>
      <c r="Z184" s="164"/>
      <c r="AA184" s="164"/>
      <c r="AB184" s="164"/>
      <c r="AC184" s="164"/>
      <c r="AD184" s="164"/>
      <c r="AE184" s="164"/>
      <c r="AF184" s="164"/>
      <c r="AG184" s="164"/>
    </row>
    <row r="185" spans="1:33" x14ac:dyDescent="0.2">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988.15771557886023</v>
      </c>
      <c r="O185" s="173">
        <v>10171</v>
      </c>
      <c r="P185" s="172">
        <v>1285.3999999999996</v>
      </c>
      <c r="Q185" s="172">
        <f t="shared" si="5"/>
        <v>1388.7088098918082</v>
      </c>
      <c r="R185" s="173">
        <v>10339</v>
      </c>
      <c r="S185" s="172">
        <v>167.29999999999995</v>
      </c>
      <c r="T185" s="172">
        <f t="shared" si="6"/>
        <v>180.746058732612</v>
      </c>
      <c r="U185" s="164"/>
      <c r="V185" s="164"/>
      <c r="W185" s="164"/>
      <c r="X185" s="164"/>
      <c r="Y185" s="164"/>
      <c r="Z185" s="164"/>
      <c r="AA185" s="164"/>
      <c r="AB185" s="164"/>
      <c r="AC185" s="164"/>
      <c r="AD185" s="164"/>
      <c r="AE185" s="164"/>
      <c r="AF185" s="164"/>
      <c r="AG185" s="164"/>
    </row>
    <row r="186" spans="1:33" x14ac:dyDescent="0.2">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832.78399073821481</v>
      </c>
      <c r="O186" s="181">
        <v>8775.7956028314002</v>
      </c>
      <c r="P186" s="172">
        <v>1286.8626975018997</v>
      </c>
      <c r="Q186" s="172">
        <f t="shared" si="5"/>
        <v>1378.5701541054834</v>
      </c>
      <c r="R186" s="181">
        <v>9645.4866500746648</v>
      </c>
      <c r="S186" s="172">
        <v>181.103452008619</v>
      </c>
      <c r="T186" s="172">
        <f t="shared" si="6"/>
        <v>194.00967502532521</v>
      </c>
      <c r="U186" s="164"/>
      <c r="V186" s="164"/>
      <c r="W186" s="164"/>
      <c r="X186" s="164"/>
      <c r="Y186" s="164"/>
      <c r="Z186" s="164"/>
      <c r="AA186" s="164"/>
      <c r="AB186" s="164"/>
      <c r="AC186" s="164"/>
      <c r="AD186" s="164"/>
      <c r="AE186" s="164"/>
      <c r="AF186" s="164"/>
      <c r="AG186" s="164"/>
    </row>
    <row r="187" spans="1:33" x14ac:dyDescent="0.2">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922.61059645881187</v>
      </c>
      <c r="O187" s="173">
        <v>6822.44890070785</v>
      </c>
      <c r="P187" s="172">
        <v>1150.314057295883</v>
      </c>
      <c r="Q187" s="172">
        <f t="shared" si="5"/>
        <v>1221.0623022776344</v>
      </c>
      <c r="R187" s="173">
        <v>7564.3716625186662</v>
      </c>
      <c r="S187" s="172">
        <v>175.73767321176348</v>
      </c>
      <c r="T187" s="172">
        <f t="shared" si="6"/>
        <v>186.54614058469656</v>
      </c>
      <c r="U187" s="164"/>
      <c r="V187" s="164"/>
      <c r="W187" s="164"/>
      <c r="X187" s="164"/>
      <c r="Y187" s="164"/>
      <c r="Z187" s="164"/>
      <c r="AA187" s="164"/>
      <c r="AB187" s="164"/>
      <c r="AC187" s="164"/>
      <c r="AD187" s="164"/>
      <c r="AE187" s="164"/>
      <c r="AF187" s="164"/>
      <c r="AG187" s="164"/>
    </row>
    <row r="188" spans="1:33" x14ac:dyDescent="0.2">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674.51273392585733</v>
      </c>
      <c r="O188" s="173">
        <v>4838.55109929215</v>
      </c>
      <c r="P188" s="172">
        <v>1037.7970664905204</v>
      </c>
      <c r="Q188" s="172">
        <f t="shared" si="5"/>
        <v>1101.6251320833317</v>
      </c>
      <c r="R188" s="173">
        <v>10002.628337481334</v>
      </c>
      <c r="S188" s="172">
        <v>184.20744441885319</v>
      </c>
      <c r="T188" s="172">
        <f t="shared" si="6"/>
        <v>195.53683166101504</v>
      </c>
      <c r="U188" s="164"/>
      <c r="V188" s="164"/>
      <c r="W188" s="164"/>
      <c r="X188" s="164"/>
      <c r="Y188" s="164"/>
      <c r="Z188" s="164"/>
      <c r="AA188" s="164"/>
      <c r="AB188" s="164"/>
      <c r="AC188" s="164"/>
      <c r="AD188" s="164"/>
      <c r="AE188" s="164"/>
      <c r="AF188" s="164"/>
      <c r="AG188" s="164"/>
    </row>
    <row r="189" spans="1:33" x14ac:dyDescent="0.2">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929.96430238354992</v>
      </c>
      <c r="O189" s="184">
        <v>6828.0536397386386</v>
      </c>
      <c r="P189" s="185">
        <v>1132.0609213635664</v>
      </c>
      <c r="Q189" s="172">
        <f t="shared" si="5"/>
        <v>1217.4008985125124</v>
      </c>
      <c r="R189" s="184">
        <v>10877.781177428844</v>
      </c>
      <c r="S189" s="185">
        <v>190.02859425457928</v>
      </c>
      <c r="T189" s="172">
        <f t="shared" si="6"/>
        <v>204.35382674453987</v>
      </c>
      <c r="U189" s="164"/>
      <c r="V189" s="164"/>
      <c r="W189" s="164"/>
      <c r="X189" s="164"/>
      <c r="Y189" s="164"/>
      <c r="Z189" s="164"/>
      <c r="AA189" s="164"/>
      <c r="AB189" s="164"/>
      <c r="AC189" s="164"/>
      <c r="AD189" s="164"/>
      <c r="AE189" s="164"/>
      <c r="AF189" s="164"/>
      <c r="AG189" s="164"/>
    </row>
    <row r="190" spans="1:33" x14ac:dyDescent="0.2">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875.6494559889037</v>
      </c>
      <c r="O190" s="184">
        <v>5621.9463602613596</v>
      </c>
      <c r="P190" s="185">
        <v>1071.0118577206574</v>
      </c>
      <c r="Q190" s="172">
        <f t="shared" ref="Q190:Q203" si="11">P190/I190*$I$69</f>
        <v>1134.2989220405145</v>
      </c>
      <c r="R190" s="184">
        <v>8525.2188225711561</v>
      </c>
      <c r="S190" s="185">
        <v>190.41732478586363</v>
      </c>
      <c r="T190" s="172">
        <f t="shared" ref="T190:T203" si="12">S190/I190*$I$69</f>
        <v>201.6692576141192</v>
      </c>
      <c r="U190" s="164"/>
      <c r="V190" s="164"/>
      <c r="W190" s="164"/>
      <c r="X190" s="164"/>
      <c r="Y190" s="164"/>
      <c r="Z190" s="164"/>
      <c r="AA190" s="164"/>
      <c r="AB190" s="164"/>
      <c r="AC190" s="164"/>
      <c r="AD190" s="164"/>
      <c r="AE190" s="164"/>
      <c r="AF190" s="164"/>
      <c r="AG190" s="164"/>
    </row>
    <row r="191" spans="1:33" x14ac:dyDescent="0.2">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1075.3891243734708</v>
      </c>
      <c r="O191" s="184">
        <v>5520.4451678348678</v>
      </c>
      <c r="P191" s="185">
        <v>1148.1840804128565</v>
      </c>
      <c r="Q191" s="172">
        <f t="shared" si="11"/>
        <v>1206.888228885093</v>
      </c>
      <c r="R191" s="184">
        <v>5958.3970505452735</v>
      </c>
      <c r="S191" s="185">
        <v>167.84779905693762</v>
      </c>
      <c r="T191" s="172">
        <f t="shared" si="12"/>
        <v>176.4294910387961</v>
      </c>
      <c r="U191" s="164"/>
      <c r="V191" s="164"/>
      <c r="W191" s="164"/>
      <c r="X191" s="164"/>
      <c r="Y191" s="164"/>
      <c r="Z191" s="164"/>
      <c r="AA191" s="164"/>
      <c r="AB191" s="164"/>
      <c r="AC191" s="164"/>
      <c r="AD191" s="164"/>
      <c r="AE191" s="164"/>
      <c r="AF191" s="164"/>
      <c r="AG191" s="164"/>
    </row>
    <row r="192" spans="1:33" x14ac:dyDescent="0.2">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1053.0089512444758</v>
      </c>
      <c r="O192" s="184">
        <v>6388.5548321651322</v>
      </c>
      <c r="P192" s="185">
        <v>1133.7065185307133</v>
      </c>
      <c r="Q192" s="172">
        <f t="shared" si="11"/>
        <v>1180.1353037274289</v>
      </c>
      <c r="R192" s="184">
        <v>10154.602949454726</v>
      </c>
      <c r="S192" s="185">
        <v>176.1673175310234</v>
      </c>
      <c r="T192" s="172">
        <f t="shared" si="12"/>
        <v>183.38191355798267</v>
      </c>
      <c r="U192" s="164"/>
      <c r="V192" s="164"/>
      <c r="W192" s="164"/>
      <c r="X192" s="164"/>
      <c r="Y192" s="164"/>
      <c r="Z192" s="164"/>
      <c r="AA192" s="164"/>
      <c r="AB192" s="164"/>
      <c r="AC192" s="164"/>
      <c r="AD192" s="164"/>
      <c r="AE192" s="164"/>
      <c r="AF192" s="164"/>
      <c r="AG192" s="164"/>
    </row>
    <row r="193" spans="1:33" x14ac:dyDescent="0.2">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766.21784526683314</v>
      </c>
      <c r="O193" s="184">
        <v>11492.955434782609</v>
      </c>
      <c r="P193" s="185">
        <v>1323.3889549928699</v>
      </c>
      <c r="Q193" s="172">
        <f t="shared" si="11"/>
        <v>1378.6123391058363</v>
      </c>
      <c r="R193" s="184">
        <v>11786.02326086957</v>
      </c>
      <c r="S193" s="185">
        <v>172.41802435151402</v>
      </c>
      <c r="T193" s="172">
        <f t="shared" si="12"/>
        <v>179.61281523354447</v>
      </c>
      <c r="U193" s="164"/>
      <c r="V193" s="164"/>
      <c r="W193" s="164"/>
      <c r="X193" s="164"/>
      <c r="Y193" s="164"/>
      <c r="Z193" s="164"/>
      <c r="AA193" s="164"/>
      <c r="AB193" s="164"/>
      <c r="AC193" s="164"/>
      <c r="AD193" s="164"/>
      <c r="AE193" s="164"/>
      <c r="AF193" s="164"/>
      <c r="AG193" s="164"/>
    </row>
    <row r="194" spans="1:33" x14ac:dyDescent="0.2">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925.50173331131134</v>
      </c>
      <c r="O194" s="184">
        <v>7745.0445652173912</v>
      </c>
      <c r="P194" s="184">
        <v>1212.6630411771803</v>
      </c>
      <c r="Q194" s="172">
        <f t="shared" si="11"/>
        <v>1252.9955148305232</v>
      </c>
      <c r="R194" s="184">
        <v>11621.97673913043</v>
      </c>
      <c r="S194" s="184">
        <v>180.100371437175</v>
      </c>
      <c r="T194" s="172">
        <f t="shared" si="12"/>
        <v>186.09040596391031</v>
      </c>
      <c r="U194" s="164"/>
      <c r="V194" s="164"/>
      <c r="W194" s="164"/>
      <c r="X194" s="164"/>
      <c r="Y194" s="164"/>
      <c r="Z194" s="164"/>
      <c r="AA194" s="164"/>
      <c r="AB194" s="164"/>
      <c r="AC194" s="164"/>
      <c r="AD194" s="164"/>
      <c r="AE194" s="164"/>
      <c r="AF194" s="164"/>
      <c r="AG194" s="164"/>
    </row>
    <row r="195" spans="1:33" x14ac:dyDescent="0.2">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912.79360470431072</v>
      </c>
      <c r="O195" s="184">
        <v>7032</v>
      </c>
      <c r="P195" s="184">
        <v>1484.9150299297401</v>
      </c>
      <c r="Q195" s="172">
        <f t="shared" ref="Q195" si="13">P195/I195*$I$69</f>
        <v>1528.6533224166249</v>
      </c>
      <c r="R195" s="184">
        <v>8004</v>
      </c>
      <c r="S195" s="184">
        <v>165.16263465729782</v>
      </c>
      <c r="T195" s="172">
        <f t="shared" ref="T195" si="14">S195/I195*$I$69</f>
        <v>170.02751343954517</v>
      </c>
      <c r="U195" s="164"/>
      <c r="V195" s="164"/>
      <c r="W195" s="164"/>
      <c r="X195" s="164"/>
      <c r="Y195" s="164"/>
      <c r="Z195" s="164"/>
      <c r="AA195" s="164"/>
      <c r="AB195" s="164"/>
      <c r="AC195" s="164"/>
      <c r="AD195" s="164"/>
      <c r="AE195" s="164"/>
      <c r="AF195" s="164"/>
      <c r="AG195" s="164"/>
    </row>
    <row r="196" spans="1:33" x14ac:dyDescent="0.2">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3" si="15">M196/I196*$I$69</f>
        <v>749.58374026706599</v>
      </c>
      <c r="O196" s="184">
        <v>6228</v>
      </c>
      <c r="P196" s="184">
        <v>1158.7677611998799</v>
      </c>
      <c r="Q196" s="172">
        <f t="shared" si="11"/>
        <v>1185.0455963112161</v>
      </c>
      <c r="R196" s="184">
        <v>11579</v>
      </c>
      <c r="S196" s="184">
        <v>167.32102845142202</v>
      </c>
      <c r="T196" s="172">
        <f t="shared" si="12"/>
        <v>171.11543363210535</v>
      </c>
      <c r="U196" s="164"/>
      <c r="V196" s="164"/>
      <c r="W196" s="164"/>
      <c r="X196" s="164"/>
      <c r="Y196" s="164"/>
      <c r="Z196" s="164"/>
      <c r="AA196" s="164"/>
      <c r="AB196" s="164"/>
      <c r="AC196" s="164"/>
      <c r="AD196" s="164"/>
      <c r="AE196" s="164"/>
      <c r="AF196" s="164"/>
      <c r="AG196" s="164"/>
    </row>
    <row r="197" spans="1:33" x14ac:dyDescent="0.2">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1102.6774184792541</v>
      </c>
      <c r="O197" s="184">
        <v>20407</v>
      </c>
      <c r="P197" s="184">
        <v>1259.8740491119995</v>
      </c>
      <c r="Q197" s="172">
        <f t="shared" si="11"/>
        <v>1285.623299750785</v>
      </c>
      <c r="R197" s="184">
        <v>11684</v>
      </c>
      <c r="S197" s="184">
        <v>177.03184293206914</v>
      </c>
      <c r="T197" s="172">
        <f t="shared" si="12"/>
        <v>180.6500119846954</v>
      </c>
      <c r="U197" s="164"/>
      <c r="V197" s="164"/>
      <c r="W197" s="164"/>
      <c r="X197" s="164"/>
      <c r="Y197" s="164"/>
      <c r="Z197" s="164"/>
      <c r="AA197" s="164"/>
      <c r="AB197" s="164"/>
      <c r="AC197" s="164"/>
      <c r="AD197" s="164"/>
      <c r="AE197" s="164"/>
      <c r="AF197" s="164"/>
      <c r="AG197" s="164"/>
    </row>
    <row r="198" spans="1:33" x14ac:dyDescent="0.2">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881.65672320406497</v>
      </c>
      <c r="O198" s="184">
        <v>12863</v>
      </c>
      <c r="P198" s="184">
        <v>1106.850761909501</v>
      </c>
      <c r="Q198" s="172">
        <f t="shared" si="11"/>
        <v>1122.1010624724311</v>
      </c>
      <c r="R198" s="184">
        <v>9690</v>
      </c>
      <c r="S198" s="184">
        <v>175.42101671448501</v>
      </c>
      <c r="T198" s="172">
        <f t="shared" si="12"/>
        <v>177.83798503759974</v>
      </c>
      <c r="U198" s="164"/>
      <c r="V198" s="164"/>
      <c r="W198" s="164"/>
      <c r="X198" s="164"/>
      <c r="Y198" s="164"/>
      <c r="Z198" s="164"/>
      <c r="AA198" s="164"/>
      <c r="AB198" s="164"/>
      <c r="AC198" s="164"/>
      <c r="AD198" s="164"/>
      <c r="AE198" s="164"/>
      <c r="AF198" s="164"/>
      <c r="AG198" s="164"/>
    </row>
    <row r="199" spans="1:33" x14ac:dyDescent="0.2">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967.29196437207213</v>
      </c>
      <c r="O199" s="184">
        <v>9848</v>
      </c>
      <c r="P199" s="184">
        <v>1279.8360091262539</v>
      </c>
      <c r="Q199" s="172">
        <f t="shared" si="11"/>
        <v>1292.7823271376467</v>
      </c>
      <c r="R199" s="184">
        <v>7135</v>
      </c>
      <c r="S199" s="184">
        <v>155.36971992416409</v>
      </c>
      <c r="T199" s="172">
        <f t="shared" si="12"/>
        <v>156.94137894073802</v>
      </c>
      <c r="U199" s="164"/>
      <c r="V199" s="164"/>
      <c r="W199" s="164"/>
      <c r="X199" s="164"/>
      <c r="Y199" s="164"/>
      <c r="Z199" s="164"/>
      <c r="AA199" s="164"/>
      <c r="AB199" s="164"/>
      <c r="AC199" s="164"/>
      <c r="AD199" s="164"/>
      <c r="AE199" s="164"/>
      <c r="AF199" s="164"/>
      <c r="AG199" s="164"/>
    </row>
    <row r="200" spans="1:33" x14ac:dyDescent="0.2">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740.77559354679113</v>
      </c>
      <c r="O200" s="184">
        <v>5422.7168724637304</v>
      </c>
      <c r="P200" s="184">
        <v>1206.7408437095464</v>
      </c>
      <c r="Q200" s="172">
        <f t="shared" si="11"/>
        <v>1208.4696987864945</v>
      </c>
      <c r="R200" s="184">
        <v>9988.3050621118018</v>
      </c>
      <c r="S200" s="184">
        <v>168.85276765034422</v>
      </c>
      <c r="T200" s="172">
        <f t="shared" si="12"/>
        <v>169.09467705958542</v>
      </c>
      <c r="U200" s="164"/>
      <c r="V200" s="164"/>
      <c r="W200" s="164"/>
      <c r="X200" s="164"/>
      <c r="Y200" s="164"/>
      <c r="Z200" s="164"/>
      <c r="AA200" s="164"/>
      <c r="AB200" s="164"/>
      <c r="AC200" s="164"/>
      <c r="AD200" s="164"/>
      <c r="AE200" s="164"/>
      <c r="AF200" s="164"/>
      <c r="AG200" s="164"/>
    </row>
    <row r="201" spans="1:33" x14ac:dyDescent="0.2">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980.57607099335485</v>
      </c>
      <c r="O201" s="184">
        <v>8619.8584362319707</v>
      </c>
      <c r="P201" s="184">
        <v>1341.1049733657396</v>
      </c>
      <c r="Q201" s="172">
        <f t="shared" si="11"/>
        <v>1342.0649626093802</v>
      </c>
      <c r="R201" s="184">
        <v>10649.652531055901</v>
      </c>
      <c r="S201" s="184">
        <v>131.16322330640469</v>
      </c>
      <c r="T201" s="172">
        <f t="shared" si="12"/>
        <v>131.25711251421171</v>
      </c>
      <c r="U201" s="164"/>
      <c r="V201" s="164"/>
      <c r="W201" s="164"/>
      <c r="X201" s="164"/>
      <c r="Y201" s="164"/>
      <c r="Z201" s="164"/>
      <c r="AA201" s="164"/>
      <c r="AB201" s="164"/>
      <c r="AC201" s="164"/>
      <c r="AD201" s="164"/>
      <c r="AE201" s="164"/>
      <c r="AF201" s="164"/>
      <c r="AG201" s="164"/>
    </row>
    <row r="202" spans="1:33" x14ac:dyDescent="0.2">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870.6391771846902</v>
      </c>
      <c r="O202" s="184">
        <v>7193.856491304301</v>
      </c>
      <c r="P202" s="184">
        <v>1425.3376484527203</v>
      </c>
      <c r="Q202" s="172">
        <f t="shared" si="11"/>
        <v>1406.2258521784779</v>
      </c>
      <c r="R202" s="184">
        <v>9159.825978260902</v>
      </c>
      <c r="S202" s="184">
        <v>158.55842389179503</v>
      </c>
      <c r="T202" s="172">
        <f t="shared" si="12"/>
        <v>156.43237586501729</v>
      </c>
      <c r="U202" s="164"/>
      <c r="V202" s="164"/>
      <c r="W202" s="164"/>
      <c r="X202" s="164"/>
      <c r="Y202" s="164"/>
      <c r="Z202" s="164"/>
      <c r="AA202" s="164"/>
      <c r="AB202" s="164"/>
      <c r="AC202" s="164"/>
      <c r="AD202" s="164"/>
      <c r="AE202" s="164"/>
      <c r="AF202" s="164"/>
      <c r="AG202" s="164"/>
    </row>
    <row r="203" spans="1:33" x14ac:dyDescent="0.2">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1000.8681046863829</v>
      </c>
      <c r="O203" s="184">
        <v>6682.5362000000005</v>
      </c>
      <c r="P203" s="184">
        <v>1267.176908724</v>
      </c>
      <c r="Q203" s="172">
        <f t="shared" si="11"/>
        <v>1241.4248902565887</v>
      </c>
      <c r="R203" s="184">
        <v>6340.7358571430004</v>
      </c>
      <c r="S203" s="184">
        <v>128.592957756</v>
      </c>
      <c r="T203" s="172">
        <f t="shared" si="12"/>
        <v>125.9796460706994</v>
      </c>
      <c r="U203" s="164"/>
      <c r="V203" s="164"/>
      <c r="W203" s="164"/>
      <c r="X203" s="164"/>
      <c r="Y203" s="164"/>
      <c r="Z203" s="164"/>
      <c r="AA203" s="164"/>
      <c r="AB203" s="164"/>
      <c r="AC203" s="164"/>
      <c r="AD203" s="164"/>
      <c r="AE203" s="164"/>
      <c r="AF203" s="164"/>
      <c r="AG203" s="164"/>
    </row>
    <row r="204" spans="1:33" x14ac:dyDescent="0.2">
      <c r="A204" s="164"/>
      <c r="B204" s="164"/>
      <c r="C204" s="164"/>
      <c r="D204" s="164"/>
      <c r="E204" s="168" t="s">
        <v>110</v>
      </c>
      <c r="F204" s="164"/>
      <c r="G204" s="164"/>
      <c r="H204" s="164"/>
      <c r="I204" s="164"/>
      <c r="J204" s="186"/>
      <c r="K204" s="187" t="s">
        <v>161</v>
      </c>
      <c r="L204" s="188">
        <f>L205-L199-L200-L201</f>
        <v>22939.107990336437</v>
      </c>
      <c r="M204" s="188">
        <f>M205-M199-M200-M201</f>
        <v>1237.2522237144567</v>
      </c>
      <c r="N204" s="189" t="s">
        <v>175</v>
      </c>
      <c r="O204" s="188">
        <f>O205-O199-O200-O201</f>
        <v>4920.4898698100369</v>
      </c>
      <c r="P204" s="188">
        <f>P205-P199-P200-P201</f>
        <v>1054.0073374794915</v>
      </c>
      <c r="Q204" s="189" t="s">
        <v>175</v>
      </c>
      <c r="R204" s="188">
        <f>R205-R199-R200-R201</f>
        <v>4967.1318614416705</v>
      </c>
      <c r="S204" s="188">
        <f>S205-S199-S200-S201</f>
        <v>62.255828083729682</v>
      </c>
      <c r="T204" s="190" t="s">
        <v>175</v>
      </c>
      <c r="U204" s="164"/>
      <c r="V204" s="164"/>
      <c r="W204" s="164"/>
      <c r="X204" s="164"/>
      <c r="Y204" s="164"/>
      <c r="Z204" s="164"/>
      <c r="AA204" s="164"/>
      <c r="AB204" s="164"/>
      <c r="AC204" s="164"/>
      <c r="AD204" s="164"/>
      <c r="AE204" s="164"/>
      <c r="AF204" s="164"/>
      <c r="AG204" s="164"/>
    </row>
    <row r="205" spans="1:33" x14ac:dyDescent="0.2">
      <c r="A205" s="164"/>
      <c r="B205" s="164"/>
      <c r="C205" s="164"/>
      <c r="D205" s="164"/>
      <c r="E205" s="183">
        <f>IF('Tab5'!E8="",'Tab5'!E7,'Tab5'!E8)/1000</f>
        <v>217.297581707322</v>
      </c>
      <c r="F205" s="164"/>
      <c r="G205" s="183">
        <f>IF('Tab5'!E10="",'Tab5'!E9,'Tab5'!E10)/1000</f>
        <v>201.19677375494101</v>
      </c>
      <c r="H205" s="164"/>
      <c r="I205" s="164"/>
      <c r="J205" s="164"/>
      <c r="K205" s="170" t="s">
        <v>189</v>
      </c>
      <c r="L205" s="173">
        <f>SUM('Tab7'!E11,'Tab11'!E11)</f>
        <v>81002.032504170435</v>
      </c>
      <c r="M205" s="172">
        <f>SUM('Tab7'!E39,'Tab11'!E39)</f>
        <v>3914.4479164612267</v>
      </c>
      <c r="N205" s="191" t="s">
        <v>174</v>
      </c>
      <c r="O205" s="173">
        <f>SUM('Tab7'!E9,'Tab11'!E9)</f>
        <v>28811.065178505738</v>
      </c>
      <c r="P205" s="172">
        <f>SUM('Tab7'!E37,'Tab11'!E37)</f>
        <v>4881.6891636810315</v>
      </c>
      <c r="Q205" s="191" t="s">
        <v>174</v>
      </c>
      <c r="R205" s="173">
        <f>SUM('Tab7'!E13,'Tab11'!E13)</f>
        <v>32740.089454609373</v>
      </c>
      <c r="S205" s="172">
        <f>SUM('Tab7'!E41,'Tab11'!E41)</f>
        <v>517.64153896464268</v>
      </c>
      <c r="T205" s="191" t="s">
        <v>174</v>
      </c>
      <c r="U205" s="164"/>
      <c r="V205" s="164"/>
      <c r="W205" s="164"/>
      <c r="X205" s="164"/>
      <c r="Y205" s="164"/>
      <c r="Z205" s="164"/>
      <c r="AA205" s="164"/>
      <c r="AB205" s="164"/>
      <c r="AC205" s="164"/>
      <c r="AD205" s="164"/>
      <c r="AE205" s="164"/>
      <c r="AF205" s="164"/>
      <c r="AG205" s="164"/>
    </row>
    <row r="206" spans="1:33" x14ac:dyDescent="0.2">
      <c r="A206" s="164"/>
      <c r="B206" s="164"/>
      <c r="C206" s="164"/>
      <c r="D206" s="164"/>
      <c r="E206" s="164"/>
      <c r="F206" s="164"/>
      <c r="G206" s="164"/>
      <c r="H206" s="164"/>
      <c r="I206" s="164"/>
      <c r="J206" s="164"/>
      <c r="K206" s="170" t="s">
        <v>188</v>
      </c>
      <c r="L206" s="173">
        <f>SUM('Tab7'!E12,'Tab11'!E12)</f>
        <v>20668.165818181998</v>
      </c>
      <c r="M206" s="172">
        <f>SUM('Tab7'!E40,'Tab11'!E40)</f>
        <v>1021.6300324660001</v>
      </c>
      <c r="N206" s="191" t="s">
        <v>174</v>
      </c>
      <c r="O206" s="173">
        <f>SUM('Tab7'!E10,'Tab11'!E10)</f>
        <v>6682.5362000000005</v>
      </c>
      <c r="P206" s="172">
        <f>SUM('Tab7'!E38,'Tab11'!E38)</f>
        <v>1267.176908724</v>
      </c>
      <c r="Q206" s="191" t="s">
        <v>174</v>
      </c>
      <c r="R206" s="173">
        <f>SUM('Tab7'!E14,'Tab11'!E14)</f>
        <v>6340.7358571430004</v>
      </c>
      <c r="S206" s="172">
        <f>SUM('Tab7'!E42,'Tab11'!E42)</f>
        <v>128.592957756</v>
      </c>
      <c r="T206" s="191" t="s">
        <v>174</v>
      </c>
      <c r="U206" s="164"/>
      <c r="V206" s="164"/>
      <c r="W206" s="164"/>
      <c r="X206" s="164"/>
      <c r="Y206" s="164"/>
      <c r="Z206" s="164"/>
      <c r="AA206" s="164"/>
      <c r="AB206" s="164"/>
      <c r="AC206" s="164"/>
      <c r="AD206" s="164"/>
      <c r="AE206" s="164"/>
      <c r="AF206" s="164"/>
      <c r="AG206" s="164"/>
    </row>
    <row r="207" spans="1:33" x14ac:dyDescent="0.2">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row>
    <row r="208" spans="1:33" x14ac:dyDescent="0.2">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row>
    <row r="209" spans="1:33" x14ac:dyDescent="0.2">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row>
    <row r="210" spans="1:33" x14ac:dyDescent="0.2">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row>
    <row r="211" spans="1:33" x14ac:dyDescent="0.2">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row>
    <row r="212" spans="1:33" x14ac:dyDescent="0.2">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row>
    <row r="213" spans="1:33" x14ac:dyDescent="0.2">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row>
    <row r="214" spans="1:33" x14ac:dyDescent="0.2">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row>
    <row r="215" spans="1:33" x14ac:dyDescent="0.2">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row>
    <row r="216" spans="1:33" x14ac:dyDescent="0.2">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row>
    <row r="217" spans="1:33" x14ac:dyDescent="0.2">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row>
    <row r="218" spans="1:33" x14ac:dyDescent="0.2">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row>
    <row r="219" spans="1:33" x14ac:dyDescent="0.2">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row>
    <row r="220" spans="1:33" x14ac:dyDescent="0.2">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row>
    <row r="221" spans="1:33" x14ac:dyDescent="0.2">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2</v>
      </c>
      <c r="B7" s="19" t="s">
        <v>3</v>
      </c>
      <c r="C7" s="20">
        <v>1812537.9694154561</v>
      </c>
      <c r="D7" s="20">
        <v>1873934.291872282</v>
      </c>
      <c r="E7" s="79">
        <v>1876397.2533729917</v>
      </c>
      <c r="F7" s="22" t="s">
        <v>241</v>
      </c>
      <c r="G7" s="23">
        <v>3.5231970328395477</v>
      </c>
      <c r="H7" s="24">
        <v>0.13143265008767457</v>
      </c>
    </row>
    <row r="8" spans="1:8" x14ac:dyDescent="0.2">
      <c r="A8" s="199"/>
      <c r="B8" s="25" t="s">
        <v>242</v>
      </c>
      <c r="C8" s="26">
        <v>413574.019393333</v>
      </c>
      <c r="D8" s="26">
        <v>472867.52464116801</v>
      </c>
      <c r="E8" s="26">
        <v>457343.58097973798</v>
      </c>
      <c r="F8" s="27"/>
      <c r="G8" s="28">
        <v>10.58324738353005</v>
      </c>
      <c r="H8" s="29">
        <v>-3.2829371552233937</v>
      </c>
    </row>
    <row r="9" spans="1:8" x14ac:dyDescent="0.2">
      <c r="A9" s="30" t="s">
        <v>4</v>
      </c>
      <c r="B9" s="31" t="s">
        <v>3</v>
      </c>
      <c r="C9" s="20">
        <v>634112</v>
      </c>
      <c r="D9" s="20">
        <v>635550.76978571399</v>
      </c>
      <c r="E9" s="20">
        <v>630328.47150673391</v>
      </c>
      <c r="F9" s="22" t="s">
        <v>241</v>
      </c>
      <c r="G9" s="32">
        <v>-0.59666565106259384</v>
      </c>
      <c r="H9" s="33">
        <v>-0.8216964760723755</v>
      </c>
    </row>
    <row r="10" spans="1:8" x14ac:dyDescent="0.2">
      <c r="A10" s="34"/>
      <c r="B10" s="25" t="s">
        <v>242</v>
      </c>
      <c r="C10" s="26">
        <v>180541</v>
      </c>
      <c r="D10" s="26">
        <v>173213.259406903</v>
      </c>
      <c r="E10" s="26">
        <v>174273.93421428601</v>
      </c>
      <c r="F10" s="27"/>
      <c r="G10" s="28">
        <v>-3.471270119094271</v>
      </c>
      <c r="H10" s="29">
        <v>0.61235197063716384</v>
      </c>
    </row>
    <row r="11" spans="1:8" x14ac:dyDescent="0.2">
      <c r="A11" s="30" t="s">
        <v>5</v>
      </c>
      <c r="B11" s="31" t="s">
        <v>3</v>
      </c>
      <c r="C11" s="20">
        <v>148943.35323620201</v>
      </c>
      <c r="D11" s="20">
        <v>148181.65364262799</v>
      </c>
      <c r="E11" s="20">
        <v>228594.92783817605</v>
      </c>
      <c r="F11" s="22" t="s">
        <v>241</v>
      </c>
      <c r="G11" s="37">
        <v>53.477763774834898</v>
      </c>
      <c r="H11" s="33">
        <v>54.266687014765012</v>
      </c>
    </row>
    <row r="12" spans="1:8" x14ac:dyDescent="0.2">
      <c r="A12" s="34"/>
      <c r="B12" s="25" t="s">
        <v>242</v>
      </c>
      <c r="C12" s="26">
        <v>15636</v>
      </c>
      <c r="D12" s="26">
        <v>46205.339647637004</v>
      </c>
      <c r="E12" s="26">
        <v>43023.647493035998</v>
      </c>
      <c r="F12" s="27"/>
      <c r="G12" s="28">
        <v>175.15763298181122</v>
      </c>
      <c r="H12" s="29">
        <v>-6.8859836955310101</v>
      </c>
    </row>
    <row r="13" spans="1:8" x14ac:dyDescent="0.2">
      <c r="A13" s="30" t="s">
        <v>6</v>
      </c>
      <c r="B13" s="31" t="s">
        <v>3</v>
      </c>
      <c r="C13" s="20">
        <v>296649</v>
      </c>
      <c r="D13" s="20">
        <v>305854.777466667</v>
      </c>
      <c r="E13" s="20">
        <v>311114.09574314568</v>
      </c>
      <c r="F13" s="22" t="s">
        <v>241</v>
      </c>
      <c r="G13" s="23">
        <v>4.8761653479855624</v>
      </c>
      <c r="H13" s="24">
        <v>1.7195475316882636</v>
      </c>
    </row>
    <row r="14" spans="1:8" x14ac:dyDescent="0.2">
      <c r="A14" s="34"/>
      <c r="B14" s="25" t="s">
        <v>242</v>
      </c>
      <c r="C14" s="26">
        <v>67381</v>
      </c>
      <c r="D14" s="26">
        <v>72264</v>
      </c>
      <c r="E14" s="26">
        <v>72534.917199999996</v>
      </c>
      <c r="F14" s="27"/>
      <c r="G14" s="38">
        <v>7.6489176474080267</v>
      </c>
      <c r="H14" s="24">
        <v>0.37489925827520665</v>
      </c>
    </row>
    <row r="15" spans="1:8" x14ac:dyDescent="0.2">
      <c r="A15" s="30" t="s">
        <v>169</v>
      </c>
      <c r="B15" s="31" t="s">
        <v>3</v>
      </c>
      <c r="C15" s="20">
        <v>46146</v>
      </c>
      <c r="D15" s="20">
        <v>42956.936227273</v>
      </c>
      <c r="E15" s="20">
        <v>39109.639598130678</v>
      </c>
      <c r="F15" s="22" t="s">
        <v>241</v>
      </c>
      <c r="G15" s="37">
        <v>-15.248039704133234</v>
      </c>
      <c r="H15" s="33">
        <v>-8.9561709168162338</v>
      </c>
    </row>
    <row r="16" spans="1:8" x14ac:dyDescent="0.2">
      <c r="A16" s="34"/>
      <c r="B16" s="25" t="s">
        <v>242</v>
      </c>
      <c r="C16" s="26">
        <v>11918</v>
      </c>
      <c r="D16" s="26">
        <v>12417</v>
      </c>
      <c r="E16" s="26">
        <v>10872.838718182</v>
      </c>
      <c r="F16" s="27"/>
      <c r="G16" s="28">
        <v>-8.7696029687699308</v>
      </c>
      <c r="H16" s="29">
        <v>-12.435864394120969</v>
      </c>
    </row>
    <row r="17" spans="1:8" x14ac:dyDescent="0.2">
      <c r="A17" s="30" t="s">
        <v>7</v>
      </c>
      <c r="B17" s="31" t="s">
        <v>3</v>
      </c>
      <c r="C17" s="20">
        <v>9129</v>
      </c>
      <c r="D17" s="20">
        <v>9685</v>
      </c>
      <c r="E17" s="20">
        <v>9488.3053787722856</v>
      </c>
      <c r="F17" s="22" t="s">
        <v>241</v>
      </c>
      <c r="G17" s="23">
        <v>3.9358678800776232</v>
      </c>
      <c r="H17" s="24">
        <v>-2.0309201985308647</v>
      </c>
    </row>
    <row r="18" spans="1:8" x14ac:dyDescent="0.2">
      <c r="A18" s="30"/>
      <c r="B18" s="25" t="s">
        <v>242</v>
      </c>
      <c r="C18" s="26">
        <v>2692</v>
      </c>
      <c r="D18" s="26">
        <v>2628</v>
      </c>
      <c r="E18" s="26">
        <v>2645</v>
      </c>
      <c r="F18" s="27"/>
      <c r="G18" s="38">
        <v>-1.7459138187221441</v>
      </c>
      <c r="H18" s="24">
        <v>0.64687975646879181</v>
      </c>
    </row>
    <row r="19" spans="1:8" x14ac:dyDescent="0.2">
      <c r="A19" s="39" t="s">
        <v>8</v>
      </c>
      <c r="B19" s="31" t="s">
        <v>3</v>
      </c>
      <c r="C19" s="20">
        <v>4549</v>
      </c>
      <c r="D19" s="20">
        <v>5158</v>
      </c>
      <c r="E19" s="20">
        <v>5766.0532025697976</v>
      </c>
      <c r="F19" s="22" t="s">
        <v>241</v>
      </c>
      <c r="G19" s="37">
        <v>26.754302100896837</v>
      </c>
      <c r="H19" s="33">
        <v>11.78854599786348</v>
      </c>
    </row>
    <row r="20" spans="1:8" x14ac:dyDescent="0.2">
      <c r="A20" s="34"/>
      <c r="B20" s="25" t="s">
        <v>242</v>
      </c>
      <c r="C20" s="26">
        <v>1246</v>
      </c>
      <c r="D20" s="26">
        <v>1219</v>
      </c>
      <c r="E20" s="26">
        <v>1428</v>
      </c>
      <c r="F20" s="27"/>
      <c r="G20" s="28">
        <v>14.606741573033702</v>
      </c>
      <c r="H20" s="29">
        <v>17.145200984413449</v>
      </c>
    </row>
    <row r="21" spans="1:8" x14ac:dyDescent="0.2">
      <c r="A21" s="39" t="s">
        <v>9</v>
      </c>
      <c r="B21" s="31" t="s">
        <v>3</v>
      </c>
      <c r="C21" s="20">
        <v>22664</v>
      </c>
      <c r="D21" s="20">
        <v>24133</v>
      </c>
      <c r="E21" s="20">
        <v>26697.003832188573</v>
      </c>
      <c r="F21" s="22" t="s">
        <v>241</v>
      </c>
      <c r="G21" s="37">
        <v>17.794757466416229</v>
      </c>
      <c r="H21" s="33">
        <v>10.624472018350701</v>
      </c>
    </row>
    <row r="22" spans="1:8" x14ac:dyDescent="0.2">
      <c r="A22" s="34"/>
      <c r="B22" s="25" t="s">
        <v>242</v>
      </c>
      <c r="C22" s="26">
        <v>5572.0908333329999</v>
      </c>
      <c r="D22" s="26">
        <v>6525</v>
      </c>
      <c r="E22" s="26">
        <v>6986</v>
      </c>
      <c r="F22" s="27"/>
      <c r="G22" s="28">
        <v>25.374840593207935</v>
      </c>
      <c r="H22" s="29">
        <v>7.0651340996168699</v>
      </c>
    </row>
    <row r="23" spans="1:8" x14ac:dyDescent="0.2">
      <c r="A23" s="39" t="s">
        <v>194</v>
      </c>
      <c r="B23" s="31" t="s">
        <v>3</v>
      </c>
      <c r="C23" s="20">
        <v>4802</v>
      </c>
      <c r="D23" s="20">
        <v>4554</v>
      </c>
      <c r="E23" s="20">
        <v>4229.1875729969634</v>
      </c>
      <c r="F23" s="22" t="s">
        <v>241</v>
      </c>
      <c r="G23" s="37">
        <v>-11.928621970075739</v>
      </c>
      <c r="H23" s="33">
        <v>-7.1324643610680027</v>
      </c>
    </row>
    <row r="24" spans="1:8" x14ac:dyDescent="0.2">
      <c r="A24" s="34"/>
      <c r="B24" s="25" t="s">
        <v>242</v>
      </c>
      <c r="C24" s="26">
        <v>1184</v>
      </c>
      <c r="D24" s="26">
        <v>1427</v>
      </c>
      <c r="E24" s="26">
        <v>1222</v>
      </c>
      <c r="F24" s="27"/>
      <c r="G24" s="28">
        <v>3.2094594594594525</v>
      </c>
      <c r="H24" s="29">
        <v>-14.365802382620885</v>
      </c>
    </row>
    <row r="25" spans="1:8" x14ac:dyDescent="0.2">
      <c r="A25" s="39" t="s">
        <v>195</v>
      </c>
      <c r="B25" s="31" t="s">
        <v>3</v>
      </c>
      <c r="C25" s="20">
        <v>575</v>
      </c>
      <c r="D25" s="20">
        <v>733</v>
      </c>
      <c r="E25" s="20">
        <v>845.97333333333324</v>
      </c>
      <c r="F25" s="22" t="s">
        <v>241</v>
      </c>
      <c r="G25" s="37">
        <v>47.125797101449251</v>
      </c>
      <c r="H25" s="33">
        <v>15.41246020918598</v>
      </c>
    </row>
    <row r="26" spans="1:8" x14ac:dyDescent="0.2">
      <c r="A26" s="34"/>
      <c r="B26" s="25" t="s">
        <v>242</v>
      </c>
      <c r="C26" s="26">
        <v>196</v>
      </c>
      <c r="D26" s="26">
        <v>200</v>
      </c>
      <c r="E26" s="26">
        <v>224</v>
      </c>
      <c r="F26" s="27"/>
      <c r="G26" s="28">
        <v>14.285714285714278</v>
      </c>
      <c r="H26" s="29">
        <v>12.000000000000014</v>
      </c>
    </row>
    <row r="27" spans="1:8" x14ac:dyDescent="0.2">
      <c r="A27" s="39" t="s">
        <v>196</v>
      </c>
      <c r="B27" s="31" t="s">
        <v>3</v>
      </c>
      <c r="C27" s="20">
        <v>200240.61617925501</v>
      </c>
      <c r="D27" s="20">
        <v>241263</v>
      </c>
      <c r="E27" s="20">
        <v>242075.77759418677</v>
      </c>
      <c r="F27" s="22" t="s">
        <v>241</v>
      </c>
      <c r="G27" s="37">
        <v>20.892445405522025</v>
      </c>
      <c r="H27" s="33">
        <v>0.33688447635434215</v>
      </c>
    </row>
    <row r="28" spans="1:8" x14ac:dyDescent="0.2">
      <c r="A28" s="34"/>
      <c r="B28" s="25" t="s">
        <v>242</v>
      </c>
      <c r="C28" s="26">
        <v>31417.92856</v>
      </c>
      <c r="D28" s="26">
        <v>37684.925586627003</v>
      </c>
      <c r="E28" s="26">
        <v>43216.967054234003</v>
      </c>
      <c r="F28" s="27"/>
      <c r="G28" s="28">
        <v>37.555112749400166</v>
      </c>
      <c r="H28" s="29">
        <v>14.679719759271919</v>
      </c>
    </row>
    <row r="29" spans="1:8" x14ac:dyDescent="0.2">
      <c r="A29" s="30" t="s">
        <v>10</v>
      </c>
      <c r="B29" s="31" t="s">
        <v>3</v>
      </c>
      <c r="C29" s="20">
        <v>306308</v>
      </c>
      <c r="D29" s="20">
        <v>320739</v>
      </c>
      <c r="E29" s="20">
        <v>317567.22460665111</v>
      </c>
      <c r="F29" s="22" t="s">
        <v>241</v>
      </c>
      <c r="G29" s="37">
        <v>3.6757853554759095</v>
      </c>
      <c r="H29" s="33">
        <v>-0.98889607854015082</v>
      </c>
    </row>
    <row r="30" spans="1:8" x14ac:dyDescent="0.2">
      <c r="A30" s="30"/>
      <c r="B30" s="25" t="s">
        <v>242</v>
      </c>
      <c r="C30" s="26">
        <v>82399</v>
      </c>
      <c r="D30" s="26">
        <v>85093</v>
      </c>
      <c r="E30" s="26">
        <v>84640</v>
      </c>
      <c r="F30" s="27"/>
      <c r="G30" s="28">
        <v>2.7196932001601937</v>
      </c>
      <c r="H30" s="29">
        <v>-0.53235871340768881</v>
      </c>
    </row>
    <row r="31" spans="1:8" x14ac:dyDescent="0.2">
      <c r="A31" s="39" t="s">
        <v>11</v>
      </c>
      <c r="B31" s="31" t="s">
        <v>3</v>
      </c>
      <c r="C31" s="20">
        <v>10634</v>
      </c>
      <c r="D31" s="20">
        <v>10720.65475</v>
      </c>
      <c r="E31" s="20">
        <v>7613.4928925929526</v>
      </c>
      <c r="F31" s="22" t="s">
        <v>241</v>
      </c>
      <c r="G31" s="37">
        <v>-28.404242123444106</v>
      </c>
      <c r="H31" s="33">
        <v>-28.982948615214454</v>
      </c>
    </row>
    <row r="32" spans="1:8" x14ac:dyDescent="0.2">
      <c r="A32" s="34"/>
      <c r="B32" s="25" t="s">
        <v>242</v>
      </c>
      <c r="C32" s="26">
        <v>1365</v>
      </c>
      <c r="D32" s="26">
        <v>2137</v>
      </c>
      <c r="E32" s="26">
        <v>1281.4563000000001</v>
      </c>
      <c r="F32" s="27"/>
      <c r="G32" s="28">
        <v>-6.1204175824175877</v>
      </c>
      <c r="H32" s="29">
        <v>-40.03480112306972</v>
      </c>
    </row>
    <row r="33" spans="1:8" x14ac:dyDescent="0.2">
      <c r="A33" s="30" t="s">
        <v>12</v>
      </c>
      <c r="B33" s="31" t="s">
        <v>3</v>
      </c>
      <c r="C33" s="20">
        <v>8890</v>
      </c>
      <c r="D33" s="20">
        <v>9026</v>
      </c>
      <c r="E33" s="20">
        <v>9993.6480737303427</v>
      </c>
      <c r="F33" s="22" t="s">
        <v>241</v>
      </c>
      <c r="G33" s="37">
        <v>12.414489018339054</v>
      </c>
      <c r="H33" s="33">
        <v>10.720674426438535</v>
      </c>
    </row>
    <row r="34" spans="1:8" x14ac:dyDescent="0.2">
      <c r="A34" s="30"/>
      <c r="B34" s="25" t="s">
        <v>242</v>
      </c>
      <c r="C34" s="26">
        <v>2323</v>
      </c>
      <c r="D34" s="26">
        <v>3048</v>
      </c>
      <c r="E34" s="26">
        <v>3075.12</v>
      </c>
      <c r="F34" s="27"/>
      <c r="G34" s="28">
        <v>32.377098579423148</v>
      </c>
      <c r="H34" s="29">
        <v>0.88976377952756991</v>
      </c>
    </row>
    <row r="35" spans="1:8" x14ac:dyDescent="0.2">
      <c r="A35" s="39" t="s">
        <v>13</v>
      </c>
      <c r="B35" s="31" t="s">
        <v>3</v>
      </c>
      <c r="C35" s="20">
        <v>145</v>
      </c>
      <c r="D35" s="20">
        <v>86</v>
      </c>
      <c r="E35" s="20">
        <v>28.695555555555551</v>
      </c>
      <c r="F35" s="22" t="s">
        <v>241</v>
      </c>
      <c r="G35" s="23">
        <v>-80.209961685823757</v>
      </c>
      <c r="H35" s="24">
        <v>-66.633074935400515</v>
      </c>
    </row>
    <row r="36" spans="1:8" x14ac:dyDescent="0.2">
      <c r="A36" s="34"/>
      <c r="B36" s="25" t="s">
        <v>242</v>
      </c>
      <c r="C36" s="26">
        <v>54</v>
      </c>
      <c r="D36" s="26">
        <v>25</v>
      </c>
      <c r="E36" s="26">
        <v>9</v>
      </c>
      <c r="F36" s="27"/>
      <c r="G36" s="28">
        <v>-83.333333333333343</v>
      </c>
      <c r="H36" s="29">
        <v>-64</v>
      </c>
    </row>
    <row r="37" spans="1:8" x14ac:dyDescent="0.2">
      <c r="A37" s="30" t="s">
        <v>14</v>
      </c>
      <c r="B37" s="31" t="s">
        <v>3</v>
      </c>
      <c r="C37" s="40">
        <v>118751</v>
      </c>
      <c r="D37" s="40">
        <v>115292.5</v>
      </c>
      <c r="E37" s="20">
        <v>80670.327692919644</v>
      </c>
      <c r="F37" s="22" t="s">
        <v>241</v>
      </c>
      <c r="G37" s="23">
        <v>-32.067664530892671</v>
      </c>
      <c r="H37" s="24">
        <v>-30.029856501576731</v>
      </c>
    </row>
    <row r="38" spans="1:8" ht="13.5" thickBot="1" x14ac:dyDescent="0.25">
      <c r="A38" s="41"/>
      <c r="B38" s="42" t="s">
        <v>242</v>
      </c>
      <c r="C38" s="43">
        <v>9649</v>
      </c>
      <c r="D38" s="43">
        <v>28781</v>
      </c>
      <c r="E38" s="43">
        <v>11910.7</v>
      </c>
      <c r="F38" s="44"/>
      <c r="G38" s="45">
        <v>23.439734687532393</v>
      </c>
      <c r="H38" s="46">
        <v>-58.616100899899237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9</v>
      </c>
    </row>
    <row r="62" spans="1:8" ht="12.75" customHeight="1" x14ac:dyDescent="0.2">
      <c r="A62" s="54" t="s">
        <v>244</v>
      </c>
      <c r="G62" s="53"/>
      <c r="H62" s="194"/>
    </row>
    <row r="63" spans="1:8" x14ac:dyDescent="0.2">
      <c r="H63" s="87"/>
    </row>
    <row r="64" spans="1:8" x14ac:dyDescent="0.2">
      <c r="A64" s="200"/>
      <c r="H64" s="53"/>
    </row>
    <row r="65" spans="1:8" x14ac:dyDescent="0.2">
      <c r="A65" s="200"/>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2" t="s">
        <v>16</v>
      </c>
      <c r="D5" s="196"/>
      <c r="E5" s="196"/>
      <c r="F5" s="203"/>
      <c r="G5" s="196" t="s">
        <v>1</v>
      </c>
      <c r="H5" s="197"/>
    </row>
    <row r="6" spans="1:10" x14ac:dyDescent="0.2">
      <c r="A6" s="12"/>
      <c r="B6" s="13"/>
      <c r="C6" s="14" t="s">
        <v>236</v>
      </c>
      <c r="D6" s="15" t="s">
        <v>237</v>
      </c>
      <c r="E6" s="15" t="s">
        <v>238</v>
      </c>
      <c r="F6" s="16"/>
      <c r="G6" s="17" t="s">
        <v>239</v>
      </c>
      <c r="H6" s="18" t="s">
        <v>240</v>
      </c>
    </row>
    <row r="7" spans="1:10" x14ac:dyDescent="0.2">
      <c r="A7" s="198" t="s">
        <v>2</v>
      </c>
      <c r="B7" s="19" t="s">
        <v>3</v>
      </c>
      <c r="C7" s="80">
        <v>35784.130962898998</v>
      </c>
      <c r="D7" s="80">
        <v>36303.954413655003</v>
      </c>
      <c r="E7" s="81">
        <v>36463.796773789392</v>
      </c>
      <c r="F7" s="22" t="s">
        <v>241</v>
      </c>
      <c r="G7" s="23">
        <v>1.8993497748906378</v>
      </c>
      <c r="H7" s="24">
        <v>0.4402891164778282</v>
      </c>
    </row>
    <row r="8" spans="1:10" x14ac:dyDescent="0.2">
      <c r="A8" s="199"/>
      <c r="B8" s="25" t="s">
        <v>242</v>
      </c>
      <c r="C8" s="82">
        <v>9491.4583046429998</v>
      </c>
      <c r="D8" s="82">
        <v>10230.757519127999</v>
      </c>
      <c r="E8" s="82">
        <v>10066.233302891</v>
      </c>
      <c r="F8" s="27"/>
      <c r="G8" s="28">
        <v>6.05570798290114</v>
      </c>
      <c r="H8" s="29">
        <v>-1.6081332778085624</v>
      </c>
      <c r="J8" s="95"/>
    </row>
    <row r="9" spans="1:10" x14ac:dyDescent="0.2">
      <c r="A9" s="30" t="s">
        <v>4</v>
      </c>
      <c r="B9" s="31" t="s">
        <v>3</v>
      </c>
      <c r="C9" s="80">
        <v>9146.2261513070007</v>
      </c>
      <c r="D9" s="80">
        <v>8762.4370246910003</v>
      </c>
      <c r="E9" s="80">
        <v>8519.0188948299419</v>
      </c>
      <c r="F9" s="22" t="s">
        <v>241</v>
      </c>
      <c r="G9" s="32">
        <v>-6.8575524604476357</v>
      </c>
      <c r="H9" s="33">
        <v>-2.7779729449141826</v>
      </c>
    </row>
    <row r="10" spans="1:10" x14ac:dyDescent="0.2">
      <c r="A10" s="34"/>
      <c r="B10" s="25" t="s">
        <v>242</v>
      </c>
      <c r="C10" s="82">
        <v>3020.827053212</v>
      </c>
      <c r="D10" s="82">
        <v>2565.6178953200001</v>
      </c>
      <c r="E10" s="82">
        <v>2592.4177683849998</v>
      </c>
      <c r="F10" s="27"/>
      <c r="G10" s="35">
        <v>-14.181854084346838</v>
      </c>
      <c r="H10" s="29">
        <v>1.0445777258525624</v>
      </c>
      <c r="J10" s="95"/>
    </row>
    <row r="11" spans="1:10" x14ac:dyDescent="0.2">
      <c r="A11" s="30" t="s">
        <v>5</v>
      </c>
      <c r="B11" s="31" t="s">
        <v>3</v>
      </c>
      <c r="C11" s="80">
        <v>3477.7495477900002</v>
      </c>
      <c r="D11" s="80">
        <v>3194.3181110219998</v>
      </c>
      <c r="E11" s="80">
        <v>5240.4274904543354</v>
      </c>
      <c r="F11" s="22" t="s">
        <v>241</v>
      </c>
      <c r="G11" s="37">
        <v>50.684441718480286</v>
      </c>
      <c r="H11" s="33">
        <v>64.054652928029668</v>
      </c>
    </row>
    <row r="12" spans="1:10" x14ac:dyDescent="0.2">
      <c r="A12" s="34"/>
      <c r="B12" s="25" t="s">
        <v>242</v>
      </c>
      <c r="C12" s="82">
        <v>415.29662698300001</v>
      </c>
      <c r="D12" s="82">
        <v>1028.4596252220001</v>
      </c>
      <c r="E12" s="82">
        <v>1077.8349511460001</v>
      </c>
      <c r="F12" s="27"/>
      <c r="G12" s="28">
        <v>159.53375999611012</v>
      </c>
      <c r="H12" s="29">
        <v>4.8009007561518899</v>
      </c>
    </row>
    <row r="13" spans="1:10" x14ac:dyDescent="0.2">
      <c r="A13" s="30" t="s">
        <v>6</v>
      </c>
      <c r="B13" s="31" t="s">
        <v>3</v>
      </c>
      <c r="C13" s="80">
        <v>6807.4207896280004</v>
      </c>
      <c r="D13" s="80">
        <v>6790.1078110569997</v>
      </c>
      <c r="E13" s="80">
        <v>7108.670172041453</v>
      </c>
      <c r="F13" s="22" t="s">
        <v>241</v>
      </c>
      <c r="G13" s="23">
        <v>4.425308670097877</v>
      </c>
      <c r="H13" s="24">
        <v>4.6915655811194483</v>
      </c>
    </row>
    <row r="14" spans="1:10" x14ac:dyDescent="0.2">
      <c r="A14" s="34"/>
      <c r="B14" s="25" t="s">
        <v>242</v>
      </c>
      <c r="C14" s="82">
        <v>1871.2314130980001</v>
      </c>
      <c r="D14" s="82">
        <v>1813.2523659799999</v>
      </c>
      <c r="E14" s="82">
        <v>1916.538155279</v>
      </c>
      <c r="F14" s="27"/>
      <c r="G14" s="38">
        <v>2.4212260367086458</v>
      </c>
      <c r="H14" s="24">
        <v>5.6961618380780408</v>
      </c>
    </row>
    <row r="15" spans="1:10" x14ac:dyDescent="0.2">
      <c r="A15" s="30" t="s">
        <v>169</v>
      </c>
      <c r="B15" s="31" t="s">
        <v>3</v>
      </c>
      <c r="C15" s="80">
        <v>5057.4810805440002</v>
      </c>
      <c r="D15" s="80">
        <v>5832.965228219</v>
      </c>
      <c r="E15" s="80">
        <v>5901.5153509016463</v>
      </c>
      <c r="F15" s="22" t="s">
        <v>241</v>
      </c>
      <c r="G15" s="37">
        <v>16.688827044843023</v>
      </c>
      <c r="H15" s="33">
        <v>1.1752191209886149</v>
      </c>
    </row>
    <row r="16" spans="1:10" x14ac:dyDescent="0.2">
      <c r="A16" s="34"/>
      <c r="B16" s="25" t="s">
        <v>242</v>
      </c>
      <c r="C16" s="82">
        <v>1461.347987243</v>
      </c>
      <c r="D16" s="82">
        <v>1355.8104302940001</v>
      </c>
      <c r="E16" s="82">
        <v>1467.4023715779999</v>
      </c>
      <c r="F16" s="27"/>
      <c r="G16" s="28">
        <v>0.41430134285963049</v>
      </c>
      <c r="H16" s="29">
        <v>8.2306448446337583</v>
      </c>
    </row>
    <row r="17" spans="1:8" x14ac:dyDescent="0.2">
      <c r="A17" s="30" t="s">
        <v>7</v>
      </c>
      <c r="B17" s="31" t="s">
        <v>3</v>
      </c>
      <c r="C17" s="80">
        <v>2434.703342413</v>
      </c>
      <c r="D17" s="80">
        <v>2427.3984782100001</v>
      </c>
      <c r="E17" s="80">
        <v>2097.7811314624259</v>
      </c>
      <c r="F17" s="22" t="s">
        <v>241</v>
      </c>
      <c r="G17" s="23">
        <v>-13.838327038917825</v>
      </c>
      <c r="H17" s="24">
        <v>-13.579037381231245</v>
      </c>
    </row>
    <row r="18" spans="1:8" x14ac:dyDescent="0.2">
      <c r="A18" s="30"/>
      <c r="B18" s="25" t="s">
        <v>242</v>
      </c>
      <c r="C18" s="82">
        <v>664.56313096700001</v>
      </c>
      <c r="D18" s="82">
        <v>593.13974705299995</v>
      </c>
      <c r="E18" s="82">
        <v>531.14983787400001</v>
      </c>
      <c r="F18" s="27"/>
      <c r="G18" s="38">
        <v>-20.075337748404948</v>
      </c>
      <c r="H18" s="24">
        <v>-10.451147387608955</v>
      </c>
    </row>
    <row r="19" spans="1:8" x14ac:dyDescent="0.2">
      <c r="A19" s="39" t="s">
        <v>8</v>
      </c>
      <c r="B19" s="31" t="s">
        <v>3</v>
      </c>
      <c r="C19" s="80">
        <v>1700.2929333249999</v>
      </c>
      <c r="D19" s="80">
        <v>1969.2178060450001</v>
      </c>
      <c r="E19" s="80">
        <v>2086.2195733174476</v>
      </c>
      <c r="F19" s="22" t="s">
        <v>241</v>
      </c>
      <c r="G19" s="37">
        <v>22.697655940835489</v>
      </c>
      <c r="H19" s="33">
        <v>5.9415351066439541</v>
      </c>
    </row>
    <row r="20" spans="1:8" x14ac:dyDescent="0.2">
      <c r="A20" s="34"/>
      <c r="B20" s="25" t="s">
        <v>242</v>
      </c>
      <c r="C20" s="82">
        <v>407.336373552</v>
      </c>
      <c r="D20" s="82">
        <v>562.93635801599999</v>
      </c>
      <c r="E20" s="82">
        <v>560.28907401900005</v>
      </c>
      <c r="F20" s="27"/>
      <c r="G20" s="28">
        <v>37.549482540251063</v>
      </c>
      <c r="H20" s="29">
        <v>-0.47026346039007194</v>
      </c>
    </row>
    <row r="21" spans="1:8" x14ac:dyDescent="0.2">
      <c r="A21" s="39" t="s">
        <v>9</v>
      </c>
      <c r="B21" s="31" t="s">
        <v>3</v>
      </c>
      <c r="C21" s="80">
        <v>643.95455599599995</v>
      </c>
      <c r="D21" s="80">
        <v>617.195755996</v>
      </c>
      <c r="E21" s="80">
        <v>567.79612808750267</v>
      </c>
      <c r="F21" s="22" t="s">
        <v>241</v>
      </c>
      <c r="G21" s="37">
        <v>-11.826677395069225</v>
      </c>
      <c r="H21" s="33">
        <v>-8.0038832782929177</v>
      </c>
    </row>
    <row r="22" spans="1:8" x14ac:dyDescent="0.2">
      <c r="A22" s="34"/>
      <c r="B22" s="25" t="s">
        <v>242</v>
      </c>
      <c r="C22" s="82">
        <v>160.15243111300001</v>
      </c>
      <c r="D22" s="82">
        <v>174.30084543000001</v>
      </c>
      <c r="E22" s="82">
        <v>153.419094763</v>
      </c>
      <c r="F22" s="27"/>
      <c r="G22" s="28">
        <v>-4.2043297770791241</v>
      </c>
      <c r="H22" s="29">
        <v>-11.980292244414969</v>
      </c>
    </row>
    <row r="23" spans="1:8" x14ac:dyDescent="0.2">
      <c r="A23" s="39" t="s">
        <v>194</v>
      </c>
      <c r="B23" s="31" t="s">
        <v>3</v>
      </c>
      <c r="C23" s="80">
        <v>901.02329223499999</v>
      </c>
      <c r="D23" s="80">
        <v>800.24281891500004</v>
      </c>
      <c r="E23" s="80">
        <v>825.26330336864669</v>
      </c>
      <c r="F23" s="22" t="s">
        <v>241</v>
      </c>
      <c r="G23" s="23">
        <v>-8.4082164711224721</v>
      </c>
      <c r="H23" s="24">
        <v>3.1266115561737138</v>
      </c>
    </row>
    <row r="24" spans="1:8" x14ac:dyDescent="0.2">
      <c r="A24" s="34"/>
      <c r="B24" s="25" t="s">
        <v>242</v>
      </c>
      <c r="C24" s="82">
        <v>232.73716518200001</v>
      </c>
      <c r="D24" s="82">
        <v>262.31420857299997</v>
      </c>
      <c r="E24" s="82">
        <v>245.09358086500001</v>
      </c>
      <c r="F24" s="27"/>
      <c r="G24" s="38">
        <v>5.3091716887319222</v>
      </c>
      <c r="H24" s="24">
        <v>-6.5648856010053294</v>
      </c>
    </row>
    <row r="25" spans="1:8" x14ac:dyDescent="0.2">
      <c r="A25" s="39" t="s">
        <v>195</v>
      </c>
      <c r="B25" s="31" t="s">
        <v>3</v>
      </c>
      <c r="C25" s="80">
        <v>290.80328065399999</v>
      </c>
      <c r="D25" s="80">
        <v>307.38186722199998</v>
      </c>
      <c r="E25" s="80">
        <v>278.80552074069203</v>
      </c>
      <c r="F25" s="22" t="s">
        <v>241</v>
      </c>
      <c r="G25" s="37">
        <v>-4.1257305922841283</v>
      </c>
      <c r="H25" s="33">
        <v>-9.296692332430041</v>
      </c>
    </row>
    <row r="26" spans="1:8" x14ac:dyDescent="0.2">
      <c r="A26" s="34"/>
      <c r="B26" s="25" t="s">
        <v>242</v>
      </c>
      <c r="C26" s="82">
        <v>72.083622183000003</v>
      </c>
      <c r="D26" s="82">
        <v>126.957982495</v>
      </c>
      <c r="E26" s="82">
        <v>94.593060199999996</v>
      </c>
      <c r="F26" s="27"/>
      <c r="G26" s="38">
        <v>31.226840904102829</v>
      </c>
      <c r="H26" s="24">
        <v>-25.492624929097801</v>
      </c>
    </row>
    <row r="27" spans="1:8" x14ac:dyDescent="0.2">
      <c r="A27" s="39" t="s">
        <v>196</v>
      </c>
      <c r="B27" s="31" t="s">
        <v>3</v>
      </c>
      <c r="C27" s="80">
        <v>698.64237269399996</v>
      </c>
      <c r="D27" s="80">
        <v>802.17088901099999</v>
      </c>
      <c r="E27" s="80">
        <v>813.11343707524532</v>
      </c>
      <c r="F27" s="22" t="s">
        <v>241</v>
      </c>
      <c r="G27" s="37">
        <v>16.384786960435747</v>
      </c>
      <c r="H27" s="33">
        <v>1.3641168252486011</v>
      </c>
    </row>
    <row r="28" spans="1:8" x14ac:dyDescent="0.2">
      <c r="A28" s="34"/>
      <c r="B28" s="25" t="s">
        <v>242</v>
      </c>
      <c r="C28" s="82">
        <v>138.80326054700001</v>
      </c>
      <c r="D28" s="82">
        <v>191.447876877</v>
      </c>
      <c r="E28" s="82">
        <v>197.038084911</v>
      </c>
      <c r="F28" s="27"/>
      <c r="G28" s="38">
        <v>41.954939771952382</v>
      </c>
      <c r="H28" s="24">
        <v>2.9199634517710393</v>
      </c>
    </row>
    <row r="29" spans="1:8" x14ac:dyDescent="0.2">
      <c r="A29" s="30" t="s">
        <v>10</v>
      </c>
      <c r="B29" s="31" t="s">
        <v>3</v>
      </c>
      <c r="C29" s="80">
        <v>1854.3190241750001</v>
      </c>
      <c r="D29" s="80">
        <v>2002.9648543779999</v>
      </c>
      <c r="E29" s="80">
        <v>2085.0524165017259</v>
      </c>
      <c r="F29" s="22" t="s">
        <v>241</v>
      </c>
      <c r="G29" s="37">
        <v>12.443025677816195</v>
      </c>
      <c r="H29" s="33">
        <v>4.0983026708782262</v>
      </c>
    </row>
    <row r="30" spans="1:8" x14ac:dyDescent="0.2">
      <c r="A30" s="30"/>
      <c r="B30" s="25" t="s">
        <v>242</v>
      </c>
      <c r="C30" s="82">
        <v>538.80125212999997</v>
      </c>
      <c r="D30" s="82">
        <v>576.20711148800001</v>
      </c>
      <c r="E30" s="82">
        <v>601.816010076</v>
      </c>
      <c r="F30" s="27"/>
      <c r="G30" s="28">
        <v>11.695362194666188</v>
      </c>
      <c r="H30" s="29">
        <v>4.4443912748434116</v>
      </c>
    </row>
    <row r="31" spans="1:8" x14ac:dyDescent="0.2">
      <c r="A31" s="39" t="s">
        <v>11</v>
      </c>
      <c r="B31" s="31" t="s">
        <v>3</v>
      </c>
      <c r="C31" s="80">
        <v>477.56383193200003</v>
      </c>
      <c r="D31" s="80">
        <v>470.83394949500001</v>
      </c>
      <c r="E31" s="80">
        <v>362.6902289010261</v>
      </c>
      <c r="F31" s="22" t="s">
        <v>241</v>
      </c>
      <c r="G31" s="23">
        <v>-24.054083527692839</v>
      </c>
      <c r="H31" s="24">
        <v>-22.968547767204356</v>
      </c>
    </row>
    <row r="32" spans="1:8" x14ac:dyDescent="0.2">
      <c r="A32" s="34"/>
      <c r="B32" s="25" t="s">
        <v>242</v>
      </c>
      <c r="C32" s="82">
        <v>55.152018347999999</v>
      </c>
      <c r="D32" s="82">
        <v>105.770330946</v>
      </c>
      <c r="E32" s="82">
        <v>61.955985124999998</v>
      </c>
      <c r="F32" s="27"/>
      <c r="G32" s="38">
        <v>12.336750278236622</v>
      </c>
      <c r="H32" s="24">
        <v>-41.424041533318999</v>
      </c>
    </row>
    <row r="33" spans="1:8" x14ac:dyDescent="0.2">
      <c r="A33" s="30" t="s">
        <v>12</v>
      </c>
      <c r="B33" s="31" t="s">
        <v>3</v>
      </c>
      <c r="C33" s="80">
        <v>1175.4142453750001</v>
      </c>
      <c r="D33" s="80">
        <v>1175.9397378880001</v>
      </c>
      <c r="E33" s="80">
        <v>954.47947452418191</v>
      </c>
      <c r="F33" s="22" t="s">
        <v>241</v>
      </c>
      <c r="G33" s="37">
        <v>-18.796332588289488</v>
      </c>
      <c r="H33" s="33">
        <v>-18.832620093404032</v>
      </c>
    </row>
    <row r="34" spans="1:8" x14ac:dyDescent="0.2">
      <c r="A34" s="30"/>
      <c r="B34" s="25" t="s">
        <v>242</v>
      </c>
      <c r="C34" s="82">
        <v>274.75587438899998</v>
      </c>
      <c r="D34" s="82">
        <v>595.91938321700002</v>
      </c>
      <c r="E34" s="82">
        <v>348.15230697099997</v>
      </c>
      <c r="F34" s="27"/>
      <c r="G34" s="28">
        <v>26.713326055436809</v>
      </c>
      <c r="H34" s="29">
        <v>-41.577280958450949</v>
      </c>
    </row>
    <row r="35" spans="1:8" x14ac:dyDescent="0.2">
      <c r="A35" s="39" t="s">
        <v>13</v>
      </c>
      <c r="B35" s="31" t="s">
        <v>3</v>
      </c>
      <c r="C35" s="80">
        <v>238.074885722</v>
      </c>
      <c r="D35" s="80">
        <v>239.90116805900001</v>
      </c>
      <c r="E35" s="80">
        <v>227.52978218037833</v>
      </c>
      <c r="F35" s="22" t="s">
        <v>241</v>
      </c>
      <c r="G35" s="23">
        <v>-4.4293221057912007</v>
      </c>
      <c r="H35" s="24">
        <v>-5.1568677129488378</v>
      </c>
    </row>
    <row r="36" spans="1:8" x14ac:dyDescent="0.2">
      <c r="A36" s="34"/>
      <c r="B36" s="25" t="s">
        <v>242</v>
      </c>
      <c r="C36" s="82">
        <v>31.601321091999999</v>
      </c>
      <c r="D36" s="82">
        <v>56.686241963999997</v>
      </c>
      <c r="E36" s="82">
        <v>42.667496825000001</v>
      </c>
      <c r="F36" s="27"/>
      <c r="G36" s="28">
        <v>35.018079468207588</v>
      </c>
      <c r="H36" s="29">
        <v>-24.730418975212615</v>
      </c>
    </row>
    <row r="37" spans="1:8" x14ac:dyDescent="0.2">
      <c r="A37" s="30" t="s">
        <v>14</v>
      </c>
      <c r="B37" s="31" t="s">
        <v>3</v>
      </c>
      <c r="C37" s="85">
        <v>880.461629109</v>
      </c>
      <c r="D37" s="85">
        <v>910.87891344699995</v>
      </c>
      <c r="E37" s="83">
        <v>832.86468582450766</v>
      </c>
      <c r="F37" s="22" t="s">
        <v>241</v>
      </c>
      <c r="G37" s="23">
        <v>-5.4059077319086555</v>
      </c>
      <c r="H37" s="24">
        <v>-8.5647199063228214</v>
      </c>
    </row>
    <row r="38" spans="1:8" ht="13.5" thickBot="1" x14ac:dyDescent="0.25">
      <c r="A38" s="41"/>
      <c r="B38" s="42" t="s">
        <v>242</v>
      </c>
      <c r="C38" s="86">
        <v>146.76877460399999</v>
      </c>
      <c r="D38" s="86">
        <v>221.93711625400002</v>
      </c>
      <c r="E38" s="86">
        <v>175.865524873</v>
      </c>
      <c r="F38" s="44"/>
      <c r="G38" s="45">
        <v>19.824891464486626</v>
      </c>
      <c r="H38" s="46">
        <v>-20.758849244608797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8"/>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H61" s="193">
        <v>10</v>
      </c>
    </row>
    <row r="62" spans="1:8" ht="12.75" customHeight="1" x14ac:dyDescent="0.2">
      <c r="A62" s="54" t="s">
        <v>244</v>
      </c>
      <c r="H62" s="194"/>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26</v>
      </c>
      <c r="B7" s="19" t="s">
        <v>3</v>
      </c>
      <c r="C7" s="20">
        <v>783055.35323620203</v>
      </c>
      <c r="D7" s="20">
        <v>783732.42342834198</v>
      </c>
      <c r="E7" s="21">
        <v>806557.54978122993</v>
      </c>
      <c r="F7" s="22" t="s">
        <v>241</v>
      </c>
      <c r="G7" s="23">
        <v>3.0013454921032405</v>
      </c>
      <c r="H7" s="24">
        <v>2.912362136689751</v>
      </c>
    </row>
    <row r="8" spans="1:8" x14ac:dyDescent="0.2">
      <c r="A8" s="199"/>
      <c r="B8" s="25" t="s">
        <v>242</v>
      </c>
      <c r="C8" s="26">
        <v>196177</v>
      </c>
      <c r="D8" s="26">
        <v>219418.599054541</v>
      </c>
      <c r="E8" s="26">
        <v>217297.58170732201</v>
      </c>
      <c r="F8" s="27"/>
      <c r="G8" s="28">
        <v>10.766084560025902</v>
      </c>
      <c r="H8" s="29">
        <v>-0.96665339964721397</v>
      </c>
    </row>
    <row r="9" spans="1:8" x14ac:dyDescent="0.2">
      <c r="A9" s="30" t="s">
        <v>28</v>
      </c>
      <c r="B9" s="31" t="s">
        <v>3</v>
      </c>
      <c r="C9" s="20">
        <v>717531.35323620203</v>
      </c>
      <c r="D9" s="20">
        <v>716230.75919024704</v>
      </c>
      <c r="E9" s="21">
        <v>742209.34214173292</v>
      </c>
      <c r="F9" s="22" t="s">
        <v>241</v>
      </c>
      <c r="G9" s="32">
        <v>3.4392906726972399</v>
      </c>
      <c r="H9" s="33">
        <v>3.6271247245589677</v>
      </c>
    </row>
    <row r="10" spans="1:8" x14ac:dyDescent="0.2">
      <c r="A10" s="34"/>
      <c r="B10" s="25" t="s">
        <v>242</v>
      </c>
      <c r="C10" s="26">
        <v>179552</v>
      </c>
      <c r="D10" s="26">
        <v>202591.599054541</v>
      </c>
      <c r="E10" s="26">
        <v>201196.77375494101</v>
      </c>
      <c r="F10" s="27"/>
      <c r="G10" s="35">
        <v>12.05487755911436</v>
      </c>
      <c r="H10" s="29">
        <v>-0.6884911842886936</v>
      </c>
    </row>
    <row r="11" spans="1:8" x14ac:dyDescent="0.2">
      <c r="A11" s="30" t="s">
        <v>29</v>
      </c>
      <c r="B11" s="31" t="s">
        <v>3</v>
      </c>
      <c r="C11" s="20">
        <v>33203</v>
      </c>
      <c r="D11" s="20">
        <v>34516.146404762003</v>
      </c>
      <c r="E11" s="21">
        <v>33962.376093751271</v>
      </c>
      <c r="F11" s="22" t="s">
        <v>241</v>
      </c>
      <c r="G11" s="37">
        <v>2.2870707277995024</v>
      </c>
      <c r="H11" s="33">
        <v>-1.60438046738129</v>
      </c>
    </row>
    <row r="12" spans="1:8" x14ac:dyDescent="0.2">
      <c r="A12" s="34"/>
      <c r="B12" s="25" t="s">
        <v>242</v>
      </c>
      <c r="C12" s="26">
        <v>8893</v>
      </c>
      <c r="D12" s="26">
        <v>9967</v>
      </c>
      <c r="E12" s="26">
        <v>9558.1644761900006</v>
      </c>
      <c r="F12" s="27"/>
      <c r="G12" s="28">
        <v>7.4796410231642909</v>
      </c>
      <c r="H12" s="29">
        <v>-4.1018914799839479</v>
      </c>
    </row>
    <row r="13" spans="1:8" x14ac:dyDescent="0.2">
      <c r="A13" s="30" t="s">
        <v>27</v>
      </c>
      <c r="B13" s="31" t="s">
        <v>3</v>
      </c>
      <c r="C13" s="20">
        <v>8788</v>
      </c>
      <c r="D13" s="20">
        <v>8654.8519285710008</v>
      </c>
      <c r="E13" s="21">
        <v>7476.1762673540907</v>
      </c>
      <c r="F13" s="22" t="s">
        <v>241</v>
      </c>
      <c r="G13" s="23">
        <v>-14.927443475715847</v>
      </c>
      <c r="H13" s="24">
        <v>-13.618669284519129</v>
      </c>
    </row>
    <row r="14" spans="1:8" x14ac:dyDescent="0.2">
      <c r="A14" s="34"/>
      <c r="B14" s="25" t="s">
        <v>242</v>
      </c>
      <c r="C14" s="26">
        <v>989</v>
      </c>
      <c r="D14" s="26">
        <v>963</v>
      </c>
      <c r="E14" s="26">
        <v>835</v>
      </c>
      <c r="F14" s="27"/>
      <c r="G14" s="38">
        <v>-15.571284125379165</v>
      </c>
      <c r="H14" s="24">
        <v>-13.291796469366574</v>
      </c>
    </row>
    <row r="15" spans="1:8" x14ac:dyDescent="0.2">
      <c r="A15" s="30" t="s">
        <v>30</v>
      </c>
      <c r="B15" s="31" t="s">
        <v>3</v>
      </c>
      <c r="C15" s="20">
        <v>11190</v>
      </c>
      <c r="D15" s="20">
        <v>11511.665904762</v>
      </c>
      <c r="E15" s="21">
        <v>11970.347233290791</v>
      </c>
      <c r="F15" s="22" t="s">
        <v>241</v>
      </c>
      <c r="G15" s="37">
        <v>6.973612451213512</v>
      </c>
      <c r="H15" s="33">
        <v>3.9844913179685904</v>
      </c>
    </row>
    <row r="16" spans="1:8" x14ac:dyDescent="0.2">
      <c r="A16" s="34"/>
      <c r="B16" s="25" t="s">
        <v>242</v>
      </c>
      <c r="C16" s="26">
        <v>3082</v>
      </c>
      <c r="D16" s="26">
        <v>3244</v>
      </c>
      <c r="E16" s="26">
        <v>3347.4238095239998</v>
      </c>
      <c r="F16" s="27"/>
      <c r="G16" s="28">
        <v>8.6120639040882452</v>
      </c>
      <c r="H16" s="29">
        <v>3.1881568903822313</v>
      </c>
    </row>
    <row r="17" spans="1:9" x14ac:dyDescent="0.2">
      <c r="A17" s="30" t="s">
        <v>31</v>
      </c>
      <c r="B17" s="31" t="s">
        <v>3</v>
      </c>
      <c r="C17" s="20">
        <v>12343</v>
      </c>
      <c r="D17" s="20">
        <v>12819</v>
      </c>
      <c r="E17" s="21">
        <v>10255.359049434206</v>
      </c>
      <c r="F17" s="22" t="s">
        <v>241</v>
      </c>
      <c r="G17" s="37">
        <v>-16.913561942524453</v>
      </c>
      <c r="H17" s="33">
        <v>-19.998759268006822</v>
      </c>
    </row>
    <row r="18" spans="1:9" ht="13.5" thickBot="1" x14ac:dyDescent="0.25">
      <c r="A18" s="56"/>
      <c r="B18" s="42" t="s">
        <v>242</v>
      </c>
      <c r="C18" s="43">
        <v>3661</v>
      </c>
      <c r="D18" s="43">
        <v>2653</v>
      </c>
      <c r="E18" s="43">
        <v>2360.2196666670002</v>
      </c>
      <c r="F18" s="44"/>
      <c r="G18" s="57">
        <v>-35.530738413903293</v>
      </c>
      <c r="H18" s="46">
        <v>-11.035821083038073</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2" t="s">
        <v>16</v>
      </c>
      <c r="D33" s="196"/>
      <c r="E33" s="196"/>
      <c r="F33" s="203"/>
      <c r="G33" s="196" t="s">
        <v>1</v>
      </c>
      <c r="H33" s="197"/>
    </row>
    <row r="34" spans="1:9" x14ac:dyDescent="0.2">
      <c r="A34" s="12"/>
      <c r="B34" s="13"/>
      <c r="C34" s="14" t="s">
        <v>236</v>
      </c>
      <c r="D34" s="15" t="s">
        <v>237</v>
      </c>
      <c r="E34" s="15" t="s">
        <v>238</v>
      </c>
      <c r="F34" s="16"/>
      <c r="G34" s="17" t="s">
        <v>239</v>
      </c>
      <c r="H34" s="18" t="s">
        <v>240</v>
      </c>
    </row>
    <row r="35" spans="1:9" ht="12.75" customHeight="1" x14ac:dyDescent="0.2">
      <c r="A35" s="198" t="s">
        <v>26</v>
      </c>
      <c r="B35" s="19" t="s">
        <v>3</v>
      </c>
      <c r="C35" s="80">
        <v>12623.975699097</v>
      </c>
      <c r="D35" s="80">
        <v>11956.755135713</v>
      </c>
      <c r="E35" s="83">
        <v>12634.830361104709</v>
      </c>
      <c r="F35" s="22" t="s">
        <v>241</v>
      </c>
      <c r="G35" s="23">
        <v>8.5984497011381222E-2</v>
      </c>
      <c r="H35" s="24">
        <v>5.6710639106959775</v>
      </c>
    </row>
    <row r="36" spans="1:9" ht="12.75" customHeight="1" x14ac:dyDescent="0.2">
      <c r="A36" s="199"/>
      <c r="B36" s="25" t="s">
        <v>242</v>
      </c>
      <c r="C36" s="82">
        <v>3436.1236801949999</v>
      </c>
      <c r="D36" s="82">
        <v>3594.077520542</v>
      </c>
      <c r="E36" s="82">
        <v>3670.2527195309999</v>
      </c>
      <c r="F36" s="27"/>
      <c r="G36" s="28">
        <v>6.8137547168474839</v>
      </c>
      <c r="H36" s="29">
        <v>2.1194645511572787</v>
      </c>
    </row>
    <row r="37" spans="1:9" x14ac:dyDescent="0.2">
      <c r="A37" s="30" t="s">
        <v>28</v>
      </c>
      <c r="B37" s="31" t="s">
        <v>3</v>
      </c>
      <c r="C37" s="80">
        <v>10502.614219315001</v>
      </c>
      <c r="D37" s="80">
        <v>9841.7234037479993</v>
      </c>
      <c r="E37" s="83">
        <v>10701.675083422853</v>
      </c>
      <c r="F37" s="22" t="s">
        <v>241</v>
      </c>
      <c r="G37" s="32">
        <v>1.8953458629544571</v>
      </c>
      <c r="H37" s="33">
        <v>8.7378159738502887</v>
      </c>
    </row>
    <row r="38" spans="1:9" x14ac:dyDescent="0.2">
      <c r="A38" s="34"/>
      <c r="B38" s="25" t="s">
        <v>242</v>
      </c>
      <c r="C38" s="82">
        <v>2905.8078891340001</v>
      </c>
      <c r="D38" s="82">
        <v>3010.7045698480001</v>
      </c>
      <c r="E38" s="82">
        <v>3162.379544932</v>
      </c>
      <c r="F38" s="27"/>
      <c r="G38" s="35">
        <v>8.8296152253363402</v>
      </c>
      <c r="H38" s="29">
        <v>5.0378564739634157</v>
      </c>
    </row>
    <row r="39" spans="1:9" x14ac:dyDescent="0.2">
      <c r="A39" s="30" t="s">
        <v>29</v>
      </c>
      <c r="B39" s="31" t="s">
        <v>3</v>
      </c>
      <c r="C39" s="80">
        <v>999.78531446399995</v>
      </c>
      <c r="D39" s="80">
        <v>945.74782281</v>
      </c>
      <c r="E39" s="83">
        <v>1129.4919604586009</v>
      </c>
      <c r="F39" s="22" t="s">
        <v>241</v>
      </c>
      <c r="G39" s="37">
        <v>12.973449811486645</v>
      </c>
      <c r="H39" s="33">
        <v>19.428449446773399</v>
      </c>
    </row>
    <row r="40" spans="1:9" x14ac:dyDescent="0.2">
      <c r="A40" s="34"/>
      <c r="B40" s="25" t="s">
        <v>242</v>
      </c>
      <c r="C40" s="82">
        <v>213.10662386000001</v>
      </c>
      <c r="D40" s="82">
        <v>238.884554743</v>
      </c>
      <c r="E40" s="82">
        <v>268.72379840000002</v>
      </c>
      <c r="F40" s="27"/>
      <c r="G40" s="28">
        <v>26.098285230466416</v>
      </c>
      <c r="H40" s="29">
        <v>12.491072806738003</v>
      </c>
    </row>
    <row r="41" spans="1:9" x14ac:dyDescent="0.2">
      <c r="A41" s="30" t="s">
        <v>27</v>
      </c>
      <c r="B41" s="31" t="s">
        <v>3</v>
      </c>
      <c r="C41" s="80">
        <v>261.28511093200001</v>
      </c>
      <c r="D41" s="80">
        <v>310.81555923600001</v>
      </c>
      <c r="E41" s="83">
        <v>178.42644231931962</v>
      </c>
      <c r="F41" s="22" t="s">
        <v>241</v>
      </c>
      <c r="G41" s="23">
        <v>-31.711974829765381</v>
      </c>
      <c r="H41" s="24">
        <v>-42.594108622521787</v>
      </c>
    </row>
    <row r="42" spans="1:9" x14ac:dyDescent="0.2">
      <c r="A42" s="34"/>
      <c r="B42" s="25" t="s">
        <v>242</v>
      </c>
      <c r="C42" s="82">
        <v>115.019164078</v>
      </c>
      <c r="D42" s="82">
        <v>37.903628187000002</v>
      </c>
      <c r="E42" s="82">
        <v>28.667529971</v>
      </c>
      <c r="F42" s="27"/>
      <c r="G42" s="38">
        <v>-75.07586652989481</v>
      </c>
      <c r="H42" s="24">
        <v>-24.367319588597468</v>
      </c>
    </row>
    <row r="43" spans="1:9" x14ac:dyDescent="0.2">
      <c r="A43" s="30" t="s">
        <v>30</v>
      </c>
      <c r="B43" s="31" t="s">
        <v>3</v>
      </c>
      <c r="C43" s="80">
        <v>534.2553805</v>
      </c>
      <c r="D43" s="80">
        <v>549.290368758</v>
      </c>
      <c r="E43" s="83">
        <v>660.27349562957897</v>
      </c>
      <c r="F43" s="22" t="s">
        <v>241</v>
      </c>
      <c r="G43" s="37">
        <v>23.587617407173497</v>
      </c>
      <c r="H43" s="33">
        <v>20.204819378596213</v>
      </c>
    </row>
    <row r="44" spans="1:9" x14ac:dyDescent="0.2">
      <c r="A44" s="34"/>
      <c r="B44" s="25" t="s">
        <v>242</v>
      </c>
      <c r="C44" s="82">
        <v>122.219353578</v>
      </c>
      <c r="D44" s="82">
        <v>126.078071682</v>
      </c>
      <c r="E44" s="82">
        <v>151.38356806799999</v>
      </c>
      <c r="F44" s="27"/>
      <c r="G44" s="28">
        <v>23.862190100185316</v>
      </c>
      <c r="H44" s="29">
        <v>20.071290787050344</v>
      </c>
    </row>
    <row r="45" spans="1:9" x14ac:dyDescent="0.2">
      <c r="A45" s="30" t="s">
        <v>31</v>
      </c>
      <c r="B45" s="31" t="s">
        <v>3</v>
      </c>
      <c r="C45" s="80">
        <v>326.03567388599998</v>
      </c>
      <c r="D45" s="80">
        <v>309.17798116199998</v>
      </c>
      <c r="E45" s="83">
        <v>147.79709901276965</v>
      </c>
      <c r="F45" s="22" t="s">
        <v>241</v>
      </c>
      <c r="G45" s="37">
        <v>-54.668427153634838</v>
      </c>
      <c r="H45" s="33">
        <v>-52.196757848894677</v>
      </c>
    </row>
    <row r="46" spans="1:9" ht="13.5" thickBot="1" x14ac:dyDescent="0.25">
      <c r="A46" s="56"/>
      <c r="B46" s="42" t="s">
        <v>242</v>
      </c>
      <c r="C46" s="86">
        <v>79.970649545000001</v>
      </c>
      <c r="D46" s="86">
        <v>180.50669608199999</v>
      </c>
      <c r="E46" s="86">
        <v>59.09827816</v>
      </c>
      <c r="F46" s="44"/>
      <c r="G46" s="57">
        <v>-26.10003983180728</v>
      </c>
      <c r="H46" s="46">
        <v>-67.259786233551679</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7"/>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243</v>
      </c>
      <c r="G61" s="53"/>
      <c r="H61" s="201">
        <v>11</v>
      </c>
    </row>
    <row r="62" spans="1:9"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ht="12.75" customHeight="1" x14ac:dyDescent="0.2">
      <c r="A7" s="198" t="s">
        <v>26</v>
      </c>
      <c r="B7" s="19" t="s">
        <v>3</v>
      </c>
      <c r="C7" s="20">
        <v>783055.35323620203</v>
      </c>
      <c r="D7" s="20">
        <v>783732.42342834198</v>
      </c>
      <c r="E7" s="21">
        <v>806557.54978122993</v>
      </c>
      <c r="F7" s="22" t="s">
        <v>241</v>
      </c>
      <c r="G7" s="23">
        <v>3.0013454921032405</v>
      </c>
      <c r="H7" s="24">
        <v>2.912362136689751</v>
      </c>
    </row>
    <row r="8" spans="1:8" ht="12.75" customHeight="1" x14ac:dyDescent="0.2">
      <c r="A8" s="199"/>
      <c r="B8" s="25" t="s">
        <v>242</v>
      </c>
      <c r="C8" s="26">
        <v>196177</v>
      </c>
      <c r="D8" s="26">
        <v>219418.599054541</v>
      </c>
      <c r="E8" s="26">
        <v>217297.58170732201</v>
      </c>
      <c r="F8" s="27"/>
      <c r="G8" s="28">
        <v>10.766084560025902</v>
      </c>
      <c r="H8" s="29">
        <v>-0.96665339964721397</v>
      </c>
    </row>
    <row r="9" spans="1:8" x14ac:dyDescent="0.2">
      <c r="A9" s="30" t="s">
        <v>34</v>
      </c>
      <c r="B9" s="31" t="s">
        <v>3</v>
      </c>
      <c r="C9" s="20">
        <v>11411</v>
      </c>
      <c r="D9" s="20">
        <v>10374.36</v>
      </c>
      <c r="E9" s="21">
        <v>11153.073425373615</v>
      </c>
      <c r="F9" s="22" t="s">
        <v>241</v>
      </c>
      <c r="G9" s="32">
        <v>-2.2603327896449485</v>
      </c>
      <c r="H9" s="33">
        <v>7.5061345988920181</v>
      </c>
    </row>
    <row r="10" spans="1:8" x14ac:dyDescent="0.2">
      <c r="A10" s="34"/>
      <c r="B10" s="25" t="s">
        <v>242</v>
      </c>
      <c r="C10" s="26">
        <v>3028</v>
      </c>
      <c r="D10" s="26">
        <v>2738</v>
      </c>
      <c r="E10" s="26">
        <v>2948.8449999999998</v>
      </c>
      <c r="F10" s="27"/>
      <c r="G10" s="35">
        <v>-2.6141017173051608</v>
      </c>
      <c r="H10" s="29">
        <v>7.7006939371804322</v>
      </c>
    </row>
    <row r="11" spans="1:8" x14ac:dyDescent="0.2">
      <c r="A11" s="30" t="s">
        <v>35</v>
      </c>
      <c r="B11" s="31" t="s">
        <v>3</v>
      </c>
      <c r="C11" s="20">
        <v>4110</v>
      </c>
      <c r="D11" s="20">
        <v>3596.4288000000001</v>
      </c>
      <c r="E11" s="21">
        <v>3672.3153721858839</v>
      </c>
      <c r="F11" s="22" t="s">
        <v>241</v>
      </c>
      <c r="G11" s="37">
        <v>-10.649261017375096</v>
      </c>
      <c r="H11" s="33">
        <v>2.1100535115802614</v>
      </c>
    </row>
    <row r="12" spans="1:8" x14ac:dyDescent="0.2">
      <c r="A12" s="34"/>
      <c r="B12" s="25" t="s">
        <v>242</v>
      </c>
      <c r="C12" s="26">
        <v>1178</v>
      </c>
      <c r="D12" s="26">
        <v>939</v>
      </c>
      <c r="E12" s="26">
        <v>988.14760000000001</v>
      </c>
      <c r="F12" s="27"/>
      <c r="G12" s="28">
        <v>-16.116502546689304</v>
      </c>
      <c r="H12" s="29">
        <v>5.2340362087327037</v>
      </c>
    </row>
    <row r="13" spans="1:8" x14ac:dyDescent="0.2">
      <c r="A13" s="30" t="s">
        <v>36</v>
      </c>
      <c r="B13" s="31" t="s">
        <v>3</v>
      </c>
      <c r="C13" s="20">
        <v>149580</v>
      </c>
      <c r="D13" s="20">
        <v>154955.770666667</v>
      </c>
      <c r="E13" s="21">
        <v>164640.75564887573</v>
      </c>
      <c r="F13" s="22" t="s">
        <v>241</v>
      </c>
      <c r="G13" s="23">
        <v>10.068696115039273</v>
      </c>
      <c r="H13" s="24">
        <v>6.2501608946481895</v>
      </c>
    </row>
    <row r="14" spans="1:8" x14ac:dyDescent="0.2">
      <c r="A14" s="34"/>
      <c r="B14" s="25" t="s">
        <v>242</v>
      </c>
      <c r="C14" s="26">
        <v>38245</v>
      </c>
      <c r="D14" s="26">
        <v>41480</v>
      </c>
      <c r="E14" s="26">
        <v>43393.324666667002</v>
      </c>
      <c r="F14" s="27"/>
      <c r="G14" s="38">
        <v>13.461431995468701</v>
      </c>
      <c r="H14" s="24">
        <v>4.6126438444238147</v>
      </c>
    </row>
    <row r="15" spans="1:8" x14ac:dyDescent="0.2">
      <c r="A15" s="30" t="s">
        <v>18</v>
      </c>
      <c r="B15" s="31" t="s">
        <v>3</v>
      </c>
      <c r="C15" s="20">
        <v>3451</v>
      </c>
      <c r="D15" s="20">
        <v>3159.1634285710002</v>
      </c>
      <c r="E15" s="21">
        <v>3331.3195990970962</v>
      </c>
      <c r="F15" s="22" t="s">
        <v>241</v>
      </c>
      <c r="G15" s="37">
        <v>-3.4679919125732823</v>
      </c>
      <c r="H15" s="33">
        <v>5.4494227480965947</v>
      </c>
    </row>
    <row r="16" spans="1:8" x14ac:dyDescent="0.2">
      <c r="A16" s="34"/>
      <c r="B16" s="25" t="s">
        <v>242</v>
      </c>
      <c r="C16" s="26">
        <v>1015</v>
      </c>
      <c r="D16" s="26">
        <v>834</v>
      </c>
      <c r="E16" s="26">
        <v>910.53399999999999</v>
      </c>
      <c r="F16" s="27"/>
      <c r="G16" s="28">
        <v>-10.292216748768482</v>
      </c>
      <c r="H16" s="29">
        <v>9.1767386091127037</v>
      </c>
    </row>
    <row r="17" spans="1:9" x14ac:dyDescent="0.2">
      <c r="A17" s="30" t="s">
        <v>37</v>
      </c>
      <c r="B17" s="31" t="s">
        <v>3</v>
      </c>
      <c r="C17" s="20">
        <v>4973</v>
      </c>
      <c r="D17" s="20">
        <v>4523.6432000000004</v>
      </c>
      <c r="E17" s="21">
        <v>3397.4388870927683</v>
      </c>
      <c r="F17" s="22" t="s">
        <v>241</v>
      </c>
      <c r="G17" s="37">
        <v>-31.682306714402415</v>
      </c>
      <c r="H17" s="33">
        <v>-24.89595803902553</v>
      </c>
    </row>
    <row r="18" spans="1:9" x14ac:dyDescent="0.2">
      <c r="A18" s="34"/>
      <c r="B18" s="25" t="s">
        <v>242</v>
      </c>
      <c r="C18" s="26">
        <v>1057</v>
      </c>
      <c r="D18" s="26">
        <v>934</v>
      </c>
      <c r="E18" s="26">
        <v>708.22140000000002</v>
      </c>
      <c r="F18" s="27"/>
      <c r="G18" s="28">
        <v>-32.99702932828761</v>
      </c>
      <c r="H18" s="29">
        <v>-24.173297644539616</v>
      </c>
    </row>
    <row r="19" spans="1:9" x14ac:dyDescent="0.2">
      <c r="A19" s="30" t="s">
        <v>38</v>
      </c>
      <c r="B19" s="31" t="s">
        <v>3</v>
      </c>
      <c r="C19" s="20">
        <v>5924</v>
      </c>
      <c r="D19" s="20">
        <v>5706.3813333329999</v>
      </c>
      <c r="E19" s="21">
        <v>4367.7738599595186</v>
      </c>
      <c r="F19" s="22" t="s">
        <v>241</v>
      </c>
      <c r="G19" s="23">
        <v>-26.269853815673216</v>
      </c>
      <c r="H19" s="24">
        <v>-23.458079563561583</v>
      </c>
    </row>
    <row r="20" spans="1:9" x14ac:dyDescent="0.2">
      <c r="A20" s="30"/>
      <c r="B20" s="25" t="s">
        <v>242</v>
      </c>
      <c r="C20" s="26">
        <v>1286</v>
      </c>
      <c r="D20" s="26">
        <v>1222</v>
      </c>
      <c r="E20" s="26">
        <v>939.57933333300002</v>
      </c>
      <c r="F20" s="27"/>
      <c r="G20" s="38">
        <v>-26.937843442223951</v>
      </c>
      <c r="H20" s="24">
        <v>-23.111347517757778</v>
      </c>
    </row>
    <row r="21" spans="1:9" x14ac:dyDescent="0.2">
      <c r="A21" s="39" t="s">
        <v>39</v>
      </c>
      <c r="B21" s="31" t="s">
        <v>3</v>
      </c>
      <c r="C21" s="20">
        <v>232256</v>
      </c>
      <c r="D21" s="20">
        <v>237578.008</v>
      </c>
      <c r="E21" s="21">
        <v>237089.89084193247</v>
      </c>
      <c r="F21" s="22" t="s">
        <v>241</v>
      </c>
      <c r="G21" s="37">
        <v>2.0812770571836552</v>
      </c>
      <c r="H21" s="33">
        <v>-0.20545553108077286</v>
      </c>
    </row>
    <row r="22" spans="1:9" x14ac:dyDescent="0.2">
      <c r="A22" s="34"/>
      <c r="B22" s="25" t="s">
        <v>242</v>
      </c>
      <c r="C22" s="26">
        <v>59066</v>
      </c>
      <c r="D22" s="26">
        <v>65338</v>
      </c>
      <c r="E22" s="26">
        <v>63481.165999999997</v>
      </c>
      <c r="F22" s="27"/>
      <c r="G22" s="28">
        <v>7.4749703721260943</v>
      </c>
      <c r="H22" s="29">
        <v>-2.841889865009648</v>
      </c>
    </row>
    <row r="23" spans="1:9" x14ac:dyDescent="0.2">
      <c r="A23" s="39" t="s">
        <v>40</v>
      </c>
      <c r="B23" s="31" t="s">
        <v>3</v>
      </c>
      <c r="C23" s="20">
        <v>171062.35323620201</v>
      </c>
      <c r="D23" s="20">
        <v>175910.12266620799</v>
      </c>
      <c r="E23" s="21">
        <v>186892.59599535921</v>
      </c>
      <c r="F23" s="22" t="s">
        <v>241</v>
      </c>
      <c r="G23" s="23">
        <v>9.2540775101455921</v>
      </c>
      <c r="H23" s="24">
        <v>6.2432298736955687</v>
      </c>
    </row>
    <row r="24" spans="1:9" x14ac:dyDescent="0.2">
      <c r="A24" s="34"/>
      <c r="B24" s="25" t="s">
        <v>242</v>
      </c>
      <c r="C24" s="26">
        <v>41254</v>
      </c>
      <c r="D24" s="26">
        <v>50850.599054541002</v>
      </c>
      <c r="E24" s="26">
        <v>50670.059081309999</v>
      </c>
      <c r="F24" s="27"/>
      <c r="G24" s="38">
        <v>22.82459659986911</v>
      </c>
      <c r="H24" s="24">
        <v>-0.35504001248315831</v>
      </c>
    </row>
    <row r="25" spans="1:9" x14ac:dyDescent="0.2">
      <c r="A25" s="30" t="s">
        <v>41</v>
      </c>
      <c r="B25" s="31" t="s">
        <v>3</v>
      </c>
      <c r="C25" s="20">
        <v>257888</v>
      </c>
      <c r="D25" s="20">
        <v>264970.76</v>
      </c>
      <c r="E25" s="21">
        <v>275335.97901005886</v>
      </c>
      <c r="F25" s="22" t="s">
        <v>241</v>
      </c>
      <c r="G25" s="37">
        <v>6.7657196186169415</v>
      </c>
      <c r="H25" s="33">
        <v>3.9118350304232905</v>
      </c>
    </row>
    <row r="26" spans="1:9" x14ac:dyDescent="0.2">
      <c r="A26" s="34"/>
      <c r="B26" s="25" t="s">
        <v>242</v>
      </c>
      <c r="C26" s="26">
        <v>66191</v>
      </c>
      <c r="D26" s="26">
        <v>71588</v>
      </c>
      <c r="E26" s="26">
        <v>73105.957500000004</v>
      </c>
      <c r="F26" s="27"/>
      <c r="G26" s="28">
        <v>10.44697541961898</v>
      </c>
      <c r="H26" s="29">
        <v>2.1204077499022276</v>
      </c>
    </row>
    <row r="27" spans="1:9" x14ac:dyDescent="0.2">
      <c r="A27" s="30" t="s">
        <v>24</v>
      </c>
      <c r="B27" s="31" t="s">
        <v>3</v>
      </c>
      <c r="C27" s="20">
        <v>176845</v>
      </c>
      <c r="D27" s="20">
        <v>188967.626666667</v>
      </c>
      <c r="E27" s="21">
        <v>213110.19508094797</v>
      </c>
      <c r="F27" s="22" t="s">
        <v>241</v>
      </c>
      <c r="G27" s="23">
        <v>20.506768684977231</v>
      </c>
      <c r="H27" s="24">
        <v>12.77603409650041</v>
      </c>
    </row>
    <row r="28" spans="1:9" ht="13.5" thickBot="1" x14ac:dyDescent="0.25">
      <c r="A28" s="56"/>
      <c r="B28" s="42" t="s">
        <v>242</v>
      </c>
      <c r="C28" s="43">
        <v>39103</v>
      </c>
      <c r="D28" s="43">
        <v>48401</v>
      </c>
      <c r="E28" s="43">
        <v>51847.586666666997</v>
      </c>
      <c r="F28" s="44"/>
      <c r="G28" s="57">
        <v>32.592350118065099</v>
      </c>
      <c r="H28" s="46">
        <v>7.1208997059296166</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ht="12.75" customHeight="1" x14ac:dyDescent="0.2">
      <c r="A35" s="198" t="s">
        <v>26</v>
      </c>
      <c r="B35" s="19" t="s">
        <v>3</v>
      </c>
      <c r="C35" s="80">
        <v>12623.975699097</v>
      </c>
      <c r="D35" s="80">
        <v>11956.755135713</v>
      </c>
      <c r="E35" s="83">
        <v>12634.830361104709</v>
      </c>
      <c r="F35" s="22" t="s">
        <v>241</v>
      </c>
      <c r="G35" s="23">
        <v>8.5984497011381222E-2</v>
      </c>
      <c r="H35" s="24">
        <v>5.6710639106959775</v>
      </c>
    </row>
    <row r="36" spans="1:8" ht="12.75" customHeight="1" x14ac:dyDescent="0.2">
      <c r="A36" s="199"/>
      <c r="B36" s="25" t="s">
        <v>242</v>
      </c>
      <c r="C36" s="82">
        <v>3436.1236801949999</v>
      </c>
      <c r="D36" s="82">
        <v>3594.077520542</v>
      </c>
      <c r="E36" s="82">
        <v>3670.2527195309999</v>
      </c>
      <c r="F36" s="27"/>
      <c r="G36" s="28">
        <v>6.8137547168474839</v>
      </c>
      <c r="H36" s="29">
        <v>2.1194645511572787</v>
      </c>
    </row>
    <row r="37" spans="1:8" x14ac:dyDescent="0.2">
      <c r="A37" s="30" t="s">
        <v>34</v>
      </c>
      <c r="B37" s="31" t="s">
        <v>3</v>
      </c>
      <c r="C37" s="84">
        <v>1871.226720527</v>
      </c>
      <c r="D37" s="84">
        <v>1319.5820462839999</v>
      </c>
      <c r="E37" s="83">
        <v>1326.3693237073996</v>
      </c>
      <c r="F37" s="22" t="s">
        <v>241</v>
      </c>
      <c r="G37" s="32">
        <v>-29.117657996362425</v>
      </c>
      <c r="H37" s="33">
        <v>0.51435054322790563</v>
      </c>
    </row>
    <row r="38" spans="1:8" x14ac:dyDescent="0.2">
      <c r="A38" s="34"/>
      <c r="B38" s="25" t="s">
        <v>242</v>
      </c>
      <c r="C38" s="82">
        <v>527.45620564000001</v>
      </c>
      <c r="D38" s="82">
        <v>482.79623743100001</v>
      </c>
      <c r="E38" s="82">
        <v>441.43360194100001</v>
      </c>
      <c r="F38" s="27"/>
      <c r="G38" s="35">
        <v>-16.308956607046213</v>
      </c>
      <c r="H38" s="29">
        <v>-8.5673069264363306</v>
      </c>
    </row>
    <row r="39" spans="1:8" x14ac:dyDescent="0.2">
      <c r="A39" s="30" t="s">
        <v>35</v>
      </c>
      <c r="B39" s="31" t="s">
        <v>3</v>
      </c>
      <c r="C39" s="84">
        <v>55.670048815000001</v>
      </c>
      <c r="D39" s="84">
        <v>47.751041209999997</v>
      </c>
      <c r="E39" s="83">
        <v>48.356687506491483</v>
      </c>
      <c r="F39" s="22" t="s">
        <v>241</v>
      </c>
      <c r="G39" s="37">
        <v>-13.136976640368914</v>
      </c>
      <c r="H39" s="33">
        <v>1.2683415505600522</v>
      </c>
    </row>
    <row r="40" spans="1:8" x14ac:dyDescent="0.2">
      <c r="A40" s="34"/>
      <c r="B40" s="25" t="s">
        <v>242</v>
      </c>
      <c r="C40" s="82">
        <v>27.698934576999999</v>
      </c>
      <c r="D40" s="82">
        <v>19.018746351000001</v>
      </c>
      <c r="E40" s="82">
        <v>20.632047833000001</v>
      </c>
      <c r="F40" s="27"/>
      <c r="G40" s="28">
        <v>-25.51320782521374</v>
      </c>
      <c r="H40" s="29">
        <v>8.4826909840730593</v>
      </c>
    </row>
    <row r="41" spans="1:8" x14ac:dyDescent="0.2">
      <c r="A41" s="30" t="s">
        <v>36</v>
      </c>
      <c r="B41" s="31" t="s">
        <v>3</v>
      </c>
      <c r="C41" s="84">
        <v>2476.9249229030002</v>
      </c>
      <c r="D41" s="84">
        <v>2456.5618422779999</v>
      </c>
      <c r="E41" s="83">
        <v>2576.1563152575591</v>
      </c>
      <c r="F41" s="22" t="s">
        <v>241</v>
      </c>
      <c r="G41" s="23">
        <v>4.006233351564731</v>
      </c>
      <c r="H41" s="24">
        <v>4.8683680956575444</v>
      </c>
    </row>
    <row r="42" spans="1:8" x14ac:dyDescent="0.2">
      <c r="A42" s="34"/>
      <c r="B42" s="25" t="s">
        <v>242</v>
      </c>
      <c r="C42" s="82">
        <v>605.40075496500003</v>
      </c>
      <c r="D42" s="82">
        <v>663.66809654799999</v>
      </c>
      <c r="E42" s="82">
        <v>672.37031514099999</v>
      </c>
      <c r="F42" s="27"/>
      <c r="G42" s="38">
        <v>11.062021252330894</v>
      </c>
      <c r="H42" s="24">
        <v>1.311230513906537</v>
      </c>
    </row>
    <row r="43" spans="1:8" x14ac:dyDescent="0.2">
      <c r="A43" s="30" t="s">
        <v>18</v>
      </c>
      <c r="B43" s="31" t="s">
        <v>3</v>
      </c>
      <c r="C43" s="84">
        <v>221.26991658099999</v>
      </c>
      <c r="D43" s="84">
        <v>194.72224163300001</v>
      </c>
      <c r="E43" s="83">
        <v>215.9904213133</v>
      </c>
      <c r="F43" s="22" t="s">
        <v>241</v>
      </c>
      <c r="G43" s="37">
        <v>-2.3859977665636904</v>
      </c>
      <c r="H43" s="33">
        <v>10.922316578701313</v>
      </c>
    </row>
    <row r="44" spans="1:8" x14ac:dyDescent="0.2">
      <c r="A44" s="34"/>
      <c r="B44" s="25" t="s">
        <v>242</v>
      </c>
      <c r="C44" s="82">
        <v>56.369734950999998</v>
      </c>
      <c r="D44" s="82">
        <v>53.691818765000001</v>
      </c>
      <c r="E44" s="82">
        <v>57.965011222000001</v>
      </c>
      <c r="F44" s="27"/>
      <c r="G44" s="28">
        <v>2.8300226573474419</v>
      </c>
      <c r="H44" s="29">
        <v>7.958740372910512</v>
      </c>
    </row>
    <row r="45" spans="1:8" x14ac:dyDescent="0.2">
      <c r="A45" s="30" t="s">
        <v>37</v>
      </c>
      <c r="B45" s="31" t="s">
        <v>3</v>
      </c>
      <c r="C45" s="84">
        <v>192.07964608699999</v>
      </c>
      <c r="D45" s="84">
        <v>168.51131024700001</v>
      </c>
      <c r="E45" s="83">
        <v>126.57870265781432</v>
      </c>
      <c r="F45" s="22" t="s">
        <v>241</v>
      </c>
      <c r="G45" s="37">
        <v>-34.100928840486233</v>
      </c>
      <c r="H45" s="33">
        <v>-24.884150225715899</v>
      </c>
    </row>
    <row r="46" spans="1:8" x14ac:dyDescent="0.2">
      <c r="A46" s="34"/>
      <c r="B46" s="25" t="s">
        <v>242</v>
      </c>
      <c r="C46" s="82">
        <v>42.492373245000003</v>
      </c>
      <c r="D46" s="82">
        <v>39.717453333999998</v>
      </c>
      <c r="E46" s="82">
        <v>29.197361222000001</v>
      </c>
      <c r="F46" s="27"/>
      <c r="G46" s="28">
        <v>-31.287995957167212</v>
      </c>
      <c r="H46" s="29">
        <v>-26.487327934981948</v>
      </c>
    </row>
    <row r="47" spans="1:8" x14ac:dyDescent="0.2">
      <c r="A47" s="30" t="s">
        <v>38</v>
      </c>
      <c r="B47" s="31" t="s">
        <v>3</v>
      </c>
      <c r="C47" s="84">
        <v>79.424079148000004</v>
      </c>
      <c r="D47" s="84">
        <v>77.686620947999998</v>
      </c>
      <c r="E47" s="83">
        <v>54.527278716596967</v>
      </c>
      <c r="F47" s="22" t="s">
        <v>241</v>
      </c>
      <c r="G47" s="23">
        <v>-31.346665518161018</v>
      </c>
      <c r="H47" s="24">
        <v>-29.81123641212929</v>
      </c>
    </row>
    <row r="48" spans="1:8" x14ac:dyDescent="0.2">
      <c r="A48" s="30"/>
      <c r="B48" s="25" t="s">
        <v>242</v>
      </c>
      <c r="C48" s="82">
        <v>19.742649020999998</v>
      </c>
      <c r="D48" s="82">
        <v>19.554882922000001</v>
      </c>
      <c r="E48" s="82">
        <v>13.667736659999999</v>
      </c>
      <c r="F48" s="27"/>
      <c r="G48" s="38">
        <v>-30.770502755421489</v>
      </c>
      <c r="H48" s="24">
        <v>-30.10576072218123</v>
      </c>
    </row>
    <row r="49" spans="1:9" x14ac:dyDescent="0.2">
      <c r="A49" s="39" t="s">
        <v>39</v>
      </c>
      <c r="B49" s="31" t="s">
        <v>3</v>
      </c>
      <c r="C49" s="84">
        <v>1413.4321085219999</v>
      </c>
      <c r="D49" s="84">
        <v>1361.081784921</v>
      </c>
      <c r="E49" s="83">
        <v>1392.0484280742037</v>
      </c>
      <c r="F49" s="22" t="s">
        <v>241</v>
      </c>
      <c r="G49" s="37">
        <v>-1.5128905250466431</v>
      </c>
      <c r="H49" s="33">
        <v>2.2751493331461461</v>
      </c>
    </row>
    <row r="50" spans="1:9" x14ac:dyDescent="0.2">
      <c r="A50" s="34"/>
      <c r="B50" s="25" t="s">
        <v>242</v>
      </c>
      <c r="C50" s="82">
        <v>332.92318330199998</v>
      </c>
      <c r="D50" s="82">
        <v>349.75183812799997</v>
      </c>
      <c r="E50" s="82">
        <v>347.18323804900001</v>
      </c>
      <c r="F50" s="27"/>
      <c r="G50" s="28">
        <v>4.2832867947392117</v>
      </c>
      <c r="H50" s="29">
        <v>-0.73440645594547505</v>
      </c>
    </row>
    <row r="51" spans="1:9" x14ac:dyDescent="0.2">
      <c r="A51" s="39" t="s">
        <v>40</v>
      </c>
      <c r="B51" s="31" t="s">
        <v>3</v>
      </c>
      <c r="C51" s="84">
        <v>516.95530979900002</v>
      </c>
      <c r="D51" s="84">
        <v>509.45798247300002</v>
      </c>
      <c r="E51" s="83">
        <v>604.96942433526942</v>
      </c>
      <c r="F51" s="22" t="s">
        <v>241</v>
      </c>
      <c r="G51" s="23">
        <v>17.025478386224634</v>
      </c>
      <c r="H51" s="24">
        <v>18.74765832476308</v>
      </c>
    </row>
    <row r="52" spans="1:9" x14ac:dyDescent="0.2">
      <c r="A52" s="34"/>
      <c r="B52" s="25" t="s">
        <v>242</v>
      </c>
      <c r="C52" s="82">
        <v>127.39917436499999</v>
      </c>
      <c r="D52" s="82">
        <v>165.61521621399999</v>
      </c>
      <c r="E52" s="82">
        <v>177.75670708300001</v>
      </c>
      <c r="F52" s="27"/>
      <c r="G52" s="38">
        <v>39.527361907169933</v>
      </c>
      <c r="H52" s="24">
        <v>7.3311445328256468</v>
      </c>
    </row>
    <row r="53" spans="1:9" x14ac:dyDescent="0.2">
      <c r="A53" s="30" t="s">
        <v>41</v>
      </c>
      <c r="B53" s="31" t="s">
        <v>3</v>
      </c>
      <c r="C53" s="84">
        <v>5163.9192047639999</v>
      </c>
      <c r="D53" s="84">
        <v>5167.8049845570004</v>
      </c>
      <c r="E53" s="83">
        <v>5586.1179244368968</v>
      </c>
      <c r="F53" s="22" t="s">
        <v>241</v>
      </c>
      <c r="G53" s="37">
        <v>8.1759358140885467</v>
      </c>
      <c r="H53" s="33">
        <v>8.0945960834424966</v>
      </c>
    </row>
    <row r="54" spans="1:9" x14ac:dyDescent="0.2">
      <c r="A54" s="34"/>
      <c r="B54" s="25" t="s">
        <v>242</v>
      </c>
      <c r="C54" s="82">
        <v>1547.025593648</v>
      </c>
      <c r="D54" s="82">
        <v>1626.8753526969999</v>
      </c>
      <c r="E54" s="82">
        <v>1729.268067252</v>
      </c>
      <c r="F54" s="27"/>
      <c r="G54" s="28">
        <v>11.780184785066083</v>
      </c>
      <c r="H54" s="29">
        <v>6.2938266527460485</v>
      </c>
    </row>
    <row r="55" spans="1:9" x14ac:dyDescent="0.2">
      <c r="A55" s="30" t="s">
        <v>24</v>
      </c>
      <c r="B55" s="31" t="s">
        <v>3</v>
      </c>
      <c r="C55" s="84">
        <v>633.07374195099999</v>
      </c>
      <c r="D55" s="84">
        <v>653.59528116299998</v>
      </c>
      <c r="E55" s="83">
        <v>709.28264789775437</v>
      </c>
      <c r="F55" s="22" t="s">
        <v>241</v>
      </c>
      <c r="G55" s="23">
        <v>12.037919265438916</v>
      </c>
      <c r="H55" s="24">
        <v>8.5201604631638332</v>
      </c>
    </row>
    <row r="56" spans="1:9" ht="13.5" thickBot="1" x14ac:dyDescent="0.25">
      <c r="A56" s="56"/>
      <c r="B56" s="42" t="s">
        <v>242</v>
      </c>
      <c r="C56" s="86">
        <v>149.61507648099999</v>
      </c>
      <c r="D56" s="86">
        <v>173.387878153</v>
      </c>
      <c r="E56" s="86">
        <v>180.778633125</v>
      </c>
      <c r="F56" s="44"/>
      <c r="G56" s="57">
        <v>20.829155307725671</v>
      </c>
      <c r="H56" s="46">
        <v>4.2625557511455838</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243</v>
      </c>
      <c r="H61" s="193">
        <v>12</v>
      </c>
    </row>
    <row r="62" spans="1:9" ht="12.75" customHeight="1" x14ac:dyDescent="0.2">
      <c r="A62" s="54" t="s">
        <v>244</v>
      </c>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Normal="100" workbookViewId="0"/>
  </sheetViews>
  <sheetFormatPr defaultColWidth="11.42578125" defaultRowHeight="12.75" x14ac:dyDescent="0.2"/>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196" t="s">
        <v>1</v>
      </c>
      <c r="H5" s="197"/>
    </row>
    <row r="6" spans="1:8" x14ac:dyDescent="0.2">
      <c r="A6" s="12"/>
      <c r="B6" s="13"/>
      <c r="C6" s="14" t="s">
        <v>236</v>
      </c>
      <c r="D6" s="15" t="s">
        <v>237</v>
      </c>
      <c r="E6" s="15" t="s">
        <v>238</v>
      </c>
      <c r="F6" s="16"/>
      <c r="G6" s="17" t="s">
        <v>239</v>
      </c>
      <c r="H6" s="18" t="s">
        <v>240</v>
      </c>
    </row>
    <row r="7" spans="1:8" x14ac:dyDescent="0.2">
      <c r="A7" s="198" t="s">
        <v>17</v>
      </c>
      <c r="B7" s="19" t="s">
        <v>3</v>
      </c>
      <c r="C7" s="20">
        <v>296649</v>
      </c>
      <c r="D7" s="20">
        <v>305854.777466667</v>
      </c>
      <c r="E7" s="21">
        <v>311114.09574314568</v>
      </c>
      <c r="F7" s="22" t="s">
        <v>241</v>
      </c>
      <c r="G7" s="23">
        <v>4.8761653479855624</v>
      </c>
      <c r="H7" s="24">
        <v>1.7195475316882636</v>
      </c>
    </row>
    <row r="8" spans="1:8" x14ac:dyDescent="0.2">
      <c r="A8" s="199"/>
      <c r="B8" s="25" t="s">
        <v>242</v>
      </c>
      <c r="C8" s="26">
        <v>67381</v>
      </c>
      <c r="D8" s="26">
        <v>72264</v>
      </c>
      <c r="E8" s="26">
        <v>72534.917199999996</v>
      </c>
      <c r="F8" s="27"/>
      <c r="G8" s="28">
        <v>7.6489176474080267</v>
      </c>
      <c r="H8" s="29">
        <v>0.37489925827520665</v>
      </c>
    </row>
    <row r="9" spans="1:8" x14ac:dyDescent="0.2">
      <c r="A9" s="30" t="s">
        <v>18</v>
      </c>
      <c r="B9" s="31" t="s">
        <v>3</v>
      </c>
      <c r="C9" s="20">
        <v>38637</v>
      </c>
      <c r="D9" s="20">
        <v>25038.106800000001</v>
      </c>
      <c r="E9" s="21">
        <v>23597.594727429292</v>
      </c>
      <c r="F9" s="22" t="s">
        <v>241</v>
      </c>
      <c r="G9" s="32">
        <v>-38.924878413362087</v>
      </c>
      <c r="H9" s="33">
        <v>-5.7532787286086204</v>
      </c>
    </row>
    <row r="10" spans="1:8" x14ac:dyDescent="0.2">
      <c r="A10" s="34"/>
      <c r="B10" s="25" t="s">
        <v>242</v>
      </c>
      <c r="C10" s="26">
        <v>5615</v>
      </c>
      <c r="D10" s="26">
        <v>7913</v>
      </c>
      <c r="E10" s="26">
        <v>5359.2812000000004</v>
      </c>
      <c r="F10" s="27"/>
      <c r="G10" s="35">
        <v>-4.5542083704363279</v>
      </c>
      <c r="H10" s="29">
        <v>-32.272447870592686</v>
      </c>
    </row>
    <row r="11" spans="1:8" x14ac:dyDescent="0.2">
      <c r="A11" s="30" t="s">
        <v>19</v>
      </c>
      <c r="B11" s="31" t="s">
        <v>3</v>
      </c>
      <c r="C11" s="20">
        <v>59334</v>
      </c>
      <c r="D11" s="20">
        <v>57478.356</v>
      </c>
      <c r="E11" s="21">
        <v>59745.438088785399</v>
      </c>
      <c r="F11" s="22" t="s">
        <v>241</v>
      </c>
      <c r="G11" s="37">
        <v>0.69342718978224127</v>
      </c>
      <c r="H11" s="33">
        <v>3.9442361378349062</v>
      </c>
    </row>
    <row r="12" spans="1:8" x14ac:dyDescent="0.2">
      <c r="A12" s="34"/>
      <c r="B12" s="25" t="s">
        <v>242</v>
      </c>
      <c r="C12" s="26">
        <v>15795</v>
      </c>
      <c r="D12" s="26">
        <v>14560</v>
      </c>
      <c r="E12" s="26">
        <v>15382.603999999999</v>
      </c>
      <c r="F12" s="27"/>
      <c r="G12" s="28">
        <v>-2.6109275087052879</v>
      </c>
      <c r="H12" s="29">
        <v>5.649752747252748</v>
      </c>
    </row>
    <row r="13" spans="1:8" x14ac:dyDescent="0.2">
      <c r="A13" s="30" t="s">
        <v>20</v>
      </c>
      <c r="B13" s="31" t="s">
        <v>3</v>
      </c>
      <c r="C13" s="20">
        <v>37089</v>
      </c>
      <c r="D13" s="20">
        <v>33529.788571429002</v>
      </c>
      <c r="E13" s="21">
        <v>29513.868488504031</v>
      </c>
      <c r="F13" s="22" t="s">
        <v>241</v>
      </c>
      <c r="G13" s="23">
        <v>-20.42419992853938</v>
      </c>
      <c r="H13" s="24">
        <v>-11.977170909890461</v>
      </c>
    </row>
    <row r="14" spans="1:8" x14ac:dyDescent="0.2">
      <c r="A14" s="34"/>
      <c r="B14" s="25" t="s">
        <v>242</v>
      </c>
      <c r="C14" s="26">
        <v>7271</v>
      </c>
      <c r="D14" s="26">
        <v>6262</v>
      </c>
      <c r="E14" s="26">
        <v>5600.3828571430004</v>
      </c>
      <c r="F14" s="27"/>
      <c r="G14" s="38">
        <v>-22.976442619405859</v>
      </c>
      <c r="H14" s="24">
        <v>-10.565588356068346</v>
      </c>
    </row>
    <row r="15" spans="1:8" x14ac:dyDescent="0.2">
      <c r="A15" s="30" t="s">
        <v>21</v>
      </c>
      <c r="B15" s="31" t="s">
        <v>3</v>
      </c>
      <c r="C15" s="20">
        <v>4933</v>
      </c>
      <c r="D15" s="20">
        <v>4967.9383333329997</v>
      </c>
      <c r="E15" s="21">
        <v>4916.7257444967781</v>
      </c>
      <c r="F15" s="22" t="s">
        <v>241</v>
      </c>
      <c r="G15" s="37">
        <v>-0.32990584843344095</v>
      </c>
      <c r="H15" s="33">
        <v>-1.0308620075375075</v>
      </c>
    </row>
    <row r="16" spans="1:8" x14ac:dyDescent="0.2">
      <c r="A16" s="34"/>
      <c r="B16" s="25" t="s">
        <v>242</v>
      </c>
      <c r="C16" s="26">
        <v>1068</v>
      </c>
      <c r="D16" s="26">
        <v>1044</v>
      </c>
      <c r="E16" s="26">
        <v>1043.4449999999999</v>
      </c>
      <c r="F16" s="27"/>
      <c r="G16" s="28">
        <v>-2.2991573033707908</v>
      </c>
      <c r="H16" s="29">
        <v>-5.3160919540246709E-2</v>
      </c>
    </row>
    <row r="17" spans="1:8" x14ac:dyDescent="0.2">
      <c r="A17" s="30" t="s">
        <v>22</v>
      </c>
      <c r="B17" s="31" t="s">
        <v>3</v>
      </c>
      <c r="C17" s="20">
        <v>6603</v>
      </c>
      <c r="D17" s="20">
        <v>5735.9383333329997</v>
      </c>
      <c r="E17" s="21">
        <v>4642.6570121852174</v>
      </c>
      <c r="F17" s="22" t="s">
        <v>241</v>
      </c>
      <c r="G17" s="37">
        <v>-29.68867163130065</v>
      </c>
      <c r="H17" s="33">
        <v>-19.060200051218217</v>
      </c>
    </row>
    <row r="18" spans="1:8" x14ac:dyDescent="0.2">
      <c r="A18" s="34"/>
      <c r="B18" s="25" t="s">
        <v>242</v>
      </c>
      <c r="C18" s="26">
        <v>1103</v>
      </c>
      <c r="D18" s="26">
        <v>1505</v>
      </c>
      <c r="E18" s="26">
        <v>1023.4450000000001</v>
      </c>
      <c r="F18" s="27"/>
      <c r="G18" s="28">
        <v>-7.2126019945602877</v>
      </c>
      <c r="H18" s="29">
        <v>-31.997009966777398</v>
      </c>
    </row>
    <row r="19" spans="1:8" x14ac:dyDescent="0.2">
      <c r="A19" s="30" t="s">
        <v>190</v>
      </c>
      <c r="B19" s="31" t="s">
        <v>3</v>
      </c>
      <c r="C19" s="20">
        <v>100920</v>
      </c>
      <c r="D19" s="20">
        <v>117767.47142857101</v>
      </c>
      <c r="E19" s="21">
        <v>129686.71218888815</v>
      </c>
      <c r="F19" s="22" t="s">
        <v>241</v>
      </c>
      <c r="G19" s="23">
        <v>28.504471055180488</v>
      </c>
      <c r="H19" s="24">
        <v>10.120995734842182</v>
      </c>
    </row>
    <row r="20" spans="1:8" x14ac:dyDescent="0.2">
      <c r="A20" s="30"/>
      <c r="B20" s="25" t="s">
        <v>242</v>
      </c>
      <c r="C20" s="26">
        <v>24176</v>
      </c>
      <c r="D20" s="26">
        <v>25088</v>
      </c>
      <c r="E20" s="26">
        <v>28685.957142857002</v>
      </c>
      <c r="F20" s="27"/>
      <c r="G20" s="38">
        <v>18.654687056820833</v>
      </c>
      <c r="H20" s="24">
        <v>14.341347029882812</v>
      </c>
    </row>
    <row r="21" spans="1:8" x14ac:dyDescent="0.2">
      <c r="A21" s="39" t="s">
        <v>12</v>
      </c>
      <c r="B21" s="31" t="s">
        <v>3</v>
      </c>
      <c r="C21" s="20">
        <v>2013</v>
      </c>
      <c r="D21" s="20">
        <v>1933.3630000000001</v>
      </c>
      <c r="E21" s="21">
        <v>1528.8290556122295</v>
      </c>
      <c r="F21" s="22" t="s">
        <v>241</v>
      </c>
      <c r="G21" s="37">
        <v>-24.052207868244935</v>
      </c>
      <c r="H21" s="33">
        <v>-20.923848464451353</v>
      </c>
    </row>
    <row r="22" spans="1:8" x14ac:dyDescent="0.2">
      <c r="A22" s="34"/>
      <c r="B22" s="25" t="s">
        <v>242</v>
      </c>
      <c r="C22" s="26">
        <v>395</v>
      </c>
      <c r="D22" s="26">
        <v>386</v>
      </c>
      <c r="E22" s="26">
        <v>303.46699999999998</v>
      </c>
      <c r="F22" s="27"/>
      <c r="G22" s="28">
        <v>-23.172911392405069</v>
      </c>
      <c r="H22" s="29">
        <v>-21.381606217616593</v>
      </c>
    </row>
    <row r="23" spans="1:8" x14ac:dyDescent="0.2">
      <c r="A23" s="39" t="s">
        <v>23</v>
      </c>
      <c r="B23" s="31" t="s">
        <v>3</v>
      </c>
      <c r="C23" s="20">
        <v>11293</v>
      </c>
      <c r="D23" s="20">
        <v>11701.938333333001</v>
      </c>
      <c r="E23" s="21">
        <v>11126.636625728839</v>
      </c>
      <c r="F23" s="22" t="s">
        <v>241</v>
      </c>
      <c r="G23" s="23">
        <v>-1.473154823972024</v>
      </c>
      <c r="H23" s="24">
        <v>-4.9162941319337961</v>
      </c>
    </row>
    <row r="24" spans="1:8" x14ac:dyDescent="0.2">
      <c r="A24" s="34"/>
      <c r="B24" s="25" t="s">
        <v>242</v>
      </c>
      <c r="C24" s="26">
        <v>3153</v>
      </c>
      <c r="D24" s="26">
        <v>2767</v>
      </c>
      <c r="E24" s="26">
        <v>2772.4450000000002</v>
      </c>
      <c r="F24" s="27"/>
      <c r="G24" s="28">
        <v>-12.069616238503016</v>
      </c>
      <c r="H24" s="29">
        <v>0.19678352005783495</v>
      </c>
    </row>
    <row r="25" spans="1:8" x14ac:dyDescent="0.2">
      <c r="A25" s="30" t="s">
        <v>24</v>
      </c>
      <c r="B25" s="31" t="s">
        <v>3</v>
      </c>
      <c r="C25" s="20">
        <v>41291</v>
      </c>
      <c r="D25" s="20">
        <v>54000.876666666998</v>
      </c>
      <c r="E25" s="21">
        <v>54296.461272433327</v>
      </c>
      <c r="F25" s="22" t="s">
        <v>241</v>
      </c>
      <c r="G25" s="23">
        <v>31.497084770127458</v>
      </c>
      <c r="H25" s="24">
        <v>0.54737001325162282</v>
      </c>
    </row>
    <row r="26" spans="1:8" ht="13.5" thickBot="1" x14ac:dyDescent="0.25">
      <c r="A26" s="41"/>
      <c r="B26" s="42" t="s">
        <v>242</v>
      </c>
      <c r="C26" s="43">
        <v>9965</v>
      </c>
      <c r="D26" s="43">
        <v>14049</v>
      </c>
      <c r="E26" s="43">
        <v>13767.89</v>
      </c>
      <c r="F26" s="44"/>
      <c r="G26" s="45">
        <v>38.162468640240832</v>
      </c>
      <c r="H26" s="46">
        <v>-2.0009253327638987</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2" t="s">
        <v>16</v>
      </c>
      <c r="D33" s="196"/>
      <c r="E33" s="196"/>
      <c r="F33" s="203"/>
      <c r="G33" s="196" t="s">
        <v>1</v>
      </c>
      <c r="H33" s="197"/>
    </row>
    <row r="34" spans="1:8" x14ac:dyDescent="0.2">
      <c r="A34" s="12"/>
      <c r="B34" s="13"/>
      <c r="C34" s="14" t="s">
        <v>236</v>
      </c>
      <c r="D34" s="15" t="s">
        <v>237</v>
      </c>
      <c r="E34" s="15" t="s">
        <v>238</v>
      </c>
      <c r="F34" s="16"/>
      <c r="G34" s="17" t="s">
        <v>239</v>
      </c>
      <c r="H34" s="18" t="s">
        <v>240</v>
      </c>
    </row>
    <row r="35" spans="1:8" x14ac:dyDescent="0.2">
      <c r="A35" s="198" t="s">
        <v>17</v>
      </c>
      <c r="B35" s="19" t="s">
        <v>3</v>
      </c>
      <c r="C35" s="80">
        <v>6807.4207896280004</v>
      </c>
      <c r="D35" s="80">
        <v>6790.1078110569997</v>
      </c>
      <c r="E35" s="83">
        <v>7108.670172041453</v>
      </c>
      <c r="F35" s="22" t="s">
        <v>241</v>
      </c>
      <c r="G35" s="23">
        <v>4.425308670097877</v>
      </c>
      <c r="H35" s="24">
        <v>4.6915655811194483</v>
      </c>
    </row>
    <row r="36" spans="1:8" x14ac:dyDescent="0.2">
      <c r="A36" s="199"/>
      <c r="B36" s="25" t="s">
        <v>242</v>
      </c>
      <c r="C36" s="82">
        <v>1871.2314130980001</v>
      </c>
      <c r="D36" s="82">
        <v>1813.2523659799999</v>
      </c>
      <c r="E36" s="82">
        <v>1916.538155279</v>
      </c>
      <c r="F36" s="27"/>
      <c r="G36" s="28">
        <v>2.4212260367086458</v>
      </c>
      <c r="H36" s="29">
        <v>5.6961618380780408</v>
      </c>
    </row>
    <row r="37" spans="1:8" x14ac:dyDescent="0.2">
      <c r="A37" s="30" t="s">
        <v>18</v>
      </c>
      <c r="B37" s="31" t="s">
        <v>3</v>
      </c>
      <c r="C37" s="80">
        <v>2830.8001216910002</v>
      </c>
      <c r="D37" s="80">
        <v>2564.4249916889999</v>
      </c>
      <c r="E37" s="83">
        <v>2560.6971117220801</v>
      </c>
      <c r="F37" s="22" t="s">
        <v>241</v>
      </c>
      <c r="G37" s="32">
        <v>-9.5415782943930338</v>
      </c>
      <c r="H37" s="33">
        <v>-0.14536903902440201</v>
      </c>
    </row>
    <row r="38" spans="1:8" x14ac:dyDescent="0.2">
      <c r="A38" s="34"/>
      <c r="B38" s="25" t="s">
        <v>242</v>
      </c>
      <c r="C38" s="82">
        <v>840.27027478000002</v>
      </c>
      <c r="D38" s="82">
        <v>751.08028442900002</v>
      </c>
      <c r="E38" s="82">
        <v>753.327376931</v>
      </c>
      <c r="F38" s="27"/>
      <c r="G38" s="35">
        <v>-10.347015770820107</v>
      </c>
      <c r="H38" s="29">
        <v>0.29918139892440365</v>
      </c>
    </row>
    <row r="39" spans="1:8" x14ac:dyDescent="0.2">
      <c r="A39" s="30" t="s">
        <v>19</v>
      </c>
      <c r="B39" s="31" t="s">
        <v>3</v>
      </c>
      <c r="C39" s="80">
        <v>2120.99150964</v>
      </c>
      <c r="D39" s="80">
        <v>2088.270554571</v>
      </c>
      <c r="E39" s="83">
        <v>2407.3752159901974</v>
      </c>
      <c r="F39" s="22" t="s">
        <v>241</v>
      </c>
      <c r="G39" s="37">
        <v>13.502350436037631</v>
      </c>
      <c r="H39" s="33">
        <v>15.280810272438657</v>
      </c>
    </row>
    <row r="40" spans="1:8" x14ac:dyDescent="0.2">
      <c r="A40" s="34"/>
      <c r="B40" s="25" t="s">
        <v>242</v>
      </c>
      <c r="C40" s="82">
        <v>543.40755608300003</v>
      </c>
      <c r="D40" s="82">
        <v>538.69028794899998</v>
      </c>
      <c r="E40" s="82">
        <v>619.59138167000003</v>
      </c>
      <c r="F40" s="27"/>
      <c r="G40" s="28">
        <v>14.019647819428499</v>
      </c>
      <c r="H40" s="29">
        <v>15.018108833745899</v>
      </c>
    </row>
    <row r="41" spans="1:8" x14ac:dyDescent="0.2">
      <c r="A41" s="30" t="s">
        <v>20</v>
      </c>
      <c r="B41" s="31" t="s">
        <v>3</v>
      </c>
      <c r="C41" s="80">
        <v>485.46638707900001</v>
      </c>
      <c r="D41" s="80">
        <v>448.54219735800001</v>
      </c>
      <c r="E41" s="83">
        <v>379.30321488134695</v>
      </c>
      <c r="F41" s="22" t="s">
        <v>241</v>
      </c>
      <c r="G41" s="23">
        <v>-21.868284812966294</v>
      </c>
      <c r="H41" s="24">
        <v>-15.436447871456465</v>
      </c>
    </row>
    <row r="42" spans="1:8" x14ac:dyDescent="0.2">
      <c r="A42" s="34"/>
      <c r="B42" s="25" t="s">
        <v>242</v>
      </c>
      <c r="C42" s="82">
        <v>111.683839467</v>
      </c>
      <c r="D42" s="82">
        <v>105.326052305</v>
      </c>
      <c r="E42" s="82">
        <v>88.456875873000001</v>
      </c>
      <c r="F42" s="27"/>
      <c r="G42" s="38">
        <v>-20.797067601587088</v>
      </c>
      <c r="H42" s="24">
        <v>-16.016148011653144</v>
      </c>
    </row>
    <row r="43" spans="1:8" x14ac:dyDescent="0.2">
      <c r="A43" s="30" t="s">
        <v>21</v>
      </c>
      <c r="B43" s="31" t="s">
        <v>3</v>
      </c>
      <c r="C43" s="80">
        <v>39.793208067999998</v>
      </c>
      <c r="D43" s="80">
        <v>39.498257234</v>
      </c>
      <c r="E43" s="83">
        <v>40.220805277292982</v>
      </c>
      <c r="F43" s="22" t="s">
        <v>241</v>
      </c>
      <c r="G43" s="37">
        <v>1.0745482207975954</v>
      </c>
      <c r="H43" s="33">
        <v>1.8293162632780877</v>
      </c>
    </row>
    <row r="44" spans="1:8" x14ac:dyDescent="0.2">
      <c r="A44" s="34"/>
      <c r="B44" s="25" t="s">
        <v>242</v>
      </c>
      <c r="C44" s="82">
        <v>7.8626554259999999</v>
      </c>
      <c r="D44" s="82">
        <v>8.2774485640000002</v>
      </c>
      <c r="E44" s="82">
        <v>8.2619335389999993</v>
      </c>
      <c r="F44" s="27"/>
      <c r="G44" s="28">
        <v>5.0781586037673492</v>
      </c>
      <c r="H44" s="29">
        <v>-0.18743728674411386</v>
      </c>
    </row>
    <row r="45" spans="1:8" x14ac:dyDescent="0.2">
      <c r="A45" s="30" t="s">
        <v>22</v>
      </c>
      <c r="B45" s="31" t="s">
        <v>3</v>
      </c>
      <c r="C45" s="80">
        <v>34.833901992999998</v>
      </c>
      <c r="D45" s="80">
        <v>29.563462560000001</v>
      </c>
      <c r="E45" s="83">
        <v>23.3902961193557</v>
      </c>
      <c r="F45" s="22" t="s">
        <v>241</v>
      </c>
      <c r="G45" s="37">
        <v>-32.85192074073106</v>
      </c>
      <c r="H45" s="33">
        <v>-20.88106705402204</v>
      </c>
    </row>
    <row r="46" spans="1:8" x14ac:dyDescent="0.2">
      <c r="A46" s="34"/>
      <c r="B46" s="25" t="s">
        <v>242</v>
      </c>
      <c r="C46" s="82">
        <v>6.0132268819999997</v>
      </c>
      <c r="D46" s="82">
        <v>8.5853749629999996</v>
      </c>
      <c r="E46" s="82">
        <v>5.5340621600000004</v>
      </c>
      <c r="F46" s="27"/>
      <c r="G46" s="28">
        <v>-7.9685122714117256</v>
      </c>
      <c r="H46" s="29">
        <v>-35.540821643202577</v>
      </c>
    </row>
    <row r="47" spans="1:8" x14ac:dyDescent="0.2">
      <c r="A47" s="30" t="s">
        <v>190</v>
      </c>
      <c r="B47" s="31" t="s">
        <v>3</v>
      </c>
      <c r="C47" s="80">
        <v>637.97423078500003</v>
      </c>
      <c r="D47" s="80">
        <v>771.24210641699995</v>
      </c>
      <c r="E47" s="83">
        <v>808.60373615150593</v>
      </c>
      <c r="F47" s="22" t="s">
        <v>241</v>
      </c>
      <c r="G47" s="23">
        <v>26.745516845806392</v>
      </c>
      <c r="H47" s="24">
        <v>4.8443451704262941</v>
      </c>
    </row>
    <row r="48" spans="1:8" x14ac:dyDescent="0.2">
      <c r="A48" s="30"/>
      <c r="B48" s="25" t="s">
        <v>242</v>
      </c>
      <c r="C48" s="82">
        <v>165.36497200299999</v>
      </c>
      <c r="D48" s="82">
        <v>190.36536987400001</v>
      </c>
      <c r="E48" s="82">
        <v>202.81459071899999</v>
      </c>
      <c r="F48" s="27"/>
      <c r="G48" s="38">
        <v>22.646645333886426</v>
      </c>
      <c r="H48" s="24">
        <v>6.539645762903163</v>
      </c>
    </row>
    <row r="49" spans="1:8" x14ac:dyDescent="0.2">
      <c r="A49" s="39" t="s">
        <v>12</v>
      </c>
      <c r="B49" s="31" t="s">
        <v>3</v>
      </c>
      <c r="C49" s="80">
        <v>24.998838828</v>
      </c>
      <c r="D49" s="80">
        <v>19.986266241999999</v>
      </c>
      <c r="E49" s="83">
        <v>19.037283788352756</v>
      </c>
      <c r="F49" s="22" t="s">
        <v>241</v>
      </c>
      <c r="G49" s="37">
        <v>-23.847327792561273</v>
      </c>
      <c r="H49" s="33">
        <v>-4.7481727810320535</v>
      </c>
    </row>
    <row r="50" spans="1:8" x14ac:dyDescent="0.2">
      <c r="A50" s="34"/>
      <c r="B50" s="25" t="s">
        <v>242</v>
      </c>
      <c r="C50" s="82">
        <v>3.7195624340000002</v>
      </c>
      <c r="D50" s="82">
        <v>4.1807525769999998</v>
      </c>
      <c r="E50" s="82">
        <v>3.5076693689999998</v>
      </c>
      <c r="F50" s="27"/>
      <c r="G50" s="28">
        <v>-5.6967202126550092</v>
      </c>
      <c r="H50" s="29">
        <v>-16.099570486493292</v>
      </c>
    </row>
    <row r="51" spans="1:8" x14ac:dyDescent="0.2">
      <c r="A51" s="39" t="s">
        <v>23</v>
      </c>
      <c r="B51" s="31" t="s">
        <v>3</v>
      </c>
      <c r="C51" s="80">
        <v>272.01475705500002</v>
      </c>
      <c r="D51" s="80">
        <v>279.49904548299997</v>
      </c>
      <c r="E51" s="83">
        <v>245.04610553969945</v>
      </c>
      <c r="F51" s="22" t="s">
        <v>241</v>
      </c>
      <c r="G51" s="23">
        <v>-9.9144075149745134</v>
      </c>
      <c r="H51" s="24">
        <v>-12.326675350093836</v>
      </c>
    </row>
    <row r="52" spans="1:8" x14ac:dyDescent="0.2">
      <c r="A52" s="34"/>
      <c r="B52" s="25" t="s">
        <v>242</v>
      </c>
      <c r="C52" s="82">
        <v>77.253909499000002</v>
      </c>
      <c r="D52" s="82">
        <v>67.874303505</v>
      </c>
      <c r="E52" s="82">
        <v>62.528604678999997</v>
      </c>
      <c r="F52" s="27"/>
      <c r="G52" s="28">
        <v>-19.060918619517381</v>
      </c>
      <c r="H52" s="29">
        <v>-7.8758801931664806</v>
      </c>
    </row>
    <row r="53" spans="1:8" x14ac:dyDescent="0.2">
      <c r="A53" s="30" t="s">
        <v>24</v>
      </c>
      <c r="B53" s="31" t="s">
        <v>3</v>
      </c>
      <c r="C53" s="80">
        <v>360.54683448999998</v>
      </c>
      <c r="D53" s="80">
        <v>549.080929502</v>
      </c>
      <c r="E53" s="83">
        <v>634.00205458092466</v>
      </c>
      <c r="F53" s="22" t="s">
        <v>241</v>
      </c>
      <c r="G53" s="23">
        <v>75.844576607566665</v>
      </c>
      <c r="H53" s="24">
        <v>15.466048903928538</v>
      </c>
    </row>
    <row r="54" spans="1:8" ht="13.5" thickBot="1" x14ac:dyDescent="0.25">
      <c r="A54" s="41"/>
      <c r="B54" s="42" t="s">
        <v>242</v>
      </c>
      <c r="C54" s="86">
        <v>115.655416524</v>
      </c>
      <c r="D54" s="86">
        <v>138.872491814</v>
      </c>
      <c r="E54" s="86">
        <v>172.51566034000001</v>
      </c>
      <c r="F54" s="44"/>
      <c r="G54" s="45">
        <v>49.163494045435186</v>
      </c>
      <c r="H54" s="46">
        <v>24.225941427666072</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243</v>
      </c>
      <c r="G61" s="53"/>
      <c r="H61" s="201">
        <v>13</v>
      </c>
    </row>
    <row r="62" spans="1:8" ht="12.75" customHeight="1" x14ac:dyDescent="0.2">
      <c r="A62" s="54" t="s">
        <v>244</v>
      </c>
      <c r="G62" s="53"/>
      <c r="H62" s="194"/>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2020-123998358-326</_dlc_DocId>
    <_dlc_DocIdUrl xmlns="6edf9311-6556-4af2-85ff-d57844cfe120">
      <Url>https://finansnorge.sharepoint.com/sites/intranett/arkiv/_layouts/15/DocIdRedir.aspx?ID=2020-123998358-326</Url>
      <Description>2020-123998358-326</Description>
    </_dlc_DocIdUrl>
  </documentManagement>
</p:properties>
</file>

<file path=customXml/itemProps1.xml><?xml version="1.0" encoding="utf-8"?>
<ds:datastoreItem xmlns:ds="http://schemas.openxmlformats.org/officeDocument/2006/customXml" ds:itemID="{6A59F0C8-E77C-43C3-A3A4-EC3A46602157}"/>
</file>

<file path=customXml/itemProps2.xml><?xml version="1.0" encoding="utf-8"?>
<ds:datastoreItem xmlns:ds="http://schemas.openxmlformats.org/officeDocument/2006/customXml" ds:itemID="{C8BB6F92-919E-4D6B-8EDF-0959C583542E}"/>
</file>

<file path=customXml/itemProps3.xml><?xml version="1.0" encoding="utf-8"?>
<ds:datastoreItem xmlns:ds="http://schemas.openxmlformats.org/officeDocument/2006/customXml" ds:itemID="{3EC789C6-98C3-4542-81E4-F9DAA4AC75E1}"/>
</file>

<file path=customXml/itemProps4.xml><?xml version="1.0" encoding="utf-8"?>
<ds:datastoreItem xmlns:ds="http://schemas.openxmlformats.org/officeDocument/2006/customXml" ds:itemID="{2F2EA832-6045-474F-BADC-EC5079D9B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2016-05-23T06:27:55Z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cc36a5c1-1f97-49ef-8620-546c8f7165c0</vt:lpwstr>
  </property>
</Properties>
</file>