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D199" i="19"/>
  <c r="C199"/>
  <c r="B124" i="21"/>
  <c r="I69" i="19"/>
  <c r="T198" s="1"/>
  <c r="C198"/>
  <c r="D198"/>
  <c r="C197"/>
  <c r="D197"/>
  <c r="T199" l="1"/>
  <c r="Q199"/>
  <c r="N199"/>
  <c r="Q198"/>
  <c r="N198"/>
  <c r="H24" i="21"/>
  <c r="D196" i="19"/>
  <c r="C196"/>
  <c r="K195"/>
  <c r="J195"/>
  <c r="D195"/>
  <c r="C195"/>
  <c r="K191"/>
  <c r="D194" l="1"/>
  <c r="C194"/>
  <c r="T197" l="1"/>
  <c r="N197"/>
  <c r="Q197"/>
  <c r="N195"/>
  <c r="T196"/>
  <c r="N196"/>
  <c r="Q196"/>
  <c r="B123" i="21"/>
  <c r="C193" i="19"/>
  <c r="D193"/>
  <c r="D192"/>
  <c r="C192"/>
  <c r="L202"/>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6" i="21"/>
  <c r="L201" i="19" l="1"/>
  <c r="L200" s="1"/>
  <c r="Y112"/>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D61" i="19"/>
  <c r="P62"/>
  <c r="H53" i="24"/>
  <c r="AD62" i="19"/>
  <c r="H28" i="21"/>
  <c r="H29" s="1"/>
  <c r="H31" s="1"/>
  <c r="H32" s="1"/>
  <c r="H27"/>
  <c r="A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A61"/>
  <c r="H52" i="24"/>
  <c r="X125" i="19"/>
  <c r="X84"/>
  <c r="W84"/>
  <c r="W125"/>
  <c r="B62" i="21"/>
  <c r="A52" i="23"/>
  <c r="W62" i="19"/>
  <c r="I62"/>
  <c r="A53" i="24"/>
  <c r="O202" i="19"/>
  <c r="B61" i="21"/>
  <c r="P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202"/>
  <c r="P202"/>
  <c r="W6"/>
  <c r="B17" i="21" s="1"/>
  <c r="W32" i="19"/>
  <c r="B18" i="21" s="1"/>
  <c r="P32" i="19"/>
  <c r="B16" i="21" s="1"/>
  <c r="A6" i="19"/>
  <c r="B11" i="21" s="1"/>
  <c r="A32" i="19"/>
  <c r="B12" i="21" s="1"/>
  <c r="S202" i="19"/>
  <c r="X77"/>
  <c r="X91"/>
  <c r="W83"/>
  <c r="W91"/>
  <c r="X89"/>
  <c r="W87"/>
  <c r="X103"/>
  <c r="W106"/>
  <c r="X129"/>
  <c r="X114"/>
  <c r="W117"/>
  <c r="X106"/>
  <c r="X85"/>
  <c r="W90"/>
  <c r="X102"/>
  <c r="W85"/>
  <c r="W101"/>
  <c r="X75"/>
  <c r="W88"/>
  <c r="Z76"/>
  <c r="Y88"/>
  <c r="W122"/>
  <c r="X122"/>
  <c r="Y133"/>
  <c r="Y85"/>
  <c r="W103"/>
  <c r="W102"/>
  <c r="W113"/>
  <c r="X117"/>
  <c r="X113"/>
  <c r="M202"/>
  <c r="X74"/>
  <c r="X72"/>
  <c r="W89"/>
  <c r="X123"/>
  <c r="X130"/>
  <c r="Y123"/>
  <c r="E201"/>
  <c r="Y129"/>
  <c r="X76"/>
  <c r="Z74"/>
  <c r="X83"/>
  <c r="Y83"/>
  <c r="Y91"/>
  <c r="W92"/>
  <c r="Y92"/>
  <c r="X87"/>
  <c r="X90"/>
  <c r="X88"/>
  <c r="Y122"/>
  <c r="Y124"/>
  <c r="X82"/>
  <c r="X100" s="1"/>
  <c r="X111" s="1"/>
  <c r="W124"/>
  <c r="Y130"/>
  <c r="W130"/>
  <c r="Y72"/>
  <c r="Y74"/>
  <c r="Y76"/>
  <c r="Y77"/>
  <c r="Z72"/>
  <c r="Y75"/>
  <c r="W131"/>
  <c r="Q195" l="1"/>
  <c r="T195"/>
  <c r="H41" i="21"/>
  <c r="Y131" i="19"/>
  <c r="Y106"/>
  <c r="Y117"/>
  <c r="Y125"/>
  <c r="Y103"/>
  <c r="Y87"/>
  <c r="G201"/>
  <c r="Z77"/>
  <c r="Y101"/>
  <c r="Z75"/>
  <c r="X104"/>
  <c r="R201"/>
  <c r="R200" s="1"/>
  <c r="S201"/>
  <c r="P201"/>
  <c r="O201"/>
  <c r="O200" s="1"/>
  <c r="X78"/>
  <c r="Y89"/>
  <c r="M201"/>
  <c r="W93"/>
  <c r="W95" s="1"/>
  <c r="Y114"/>
  <c r="Y102"/>
  <c r="Y113"/>
  <c r="H45" i="21"/>
  <c r="H46" s="1"/>
  <c r="H44"/>
  <c r="X115" i="19"/>
  <c r="Y132"/>
  <c r="Y84"/>
  <c r="Y86"/>
  <c r="Y90"/>
  <c r="W104"/>
  <c r="W115"/>
  <c r="X93"/>
  <c r="X95" s="1"/>
  <c r="N179"/>
  <c r="Y78"/>
  <c r="T194" l="1"/>
  <c r="S200"/>
  <c r="N194"/>
  <c r="M200"/>
  <c r="Q194"/>
  <c r="P200"/>
  <c r="Z78"/>
  <c r="H47" i="21"/>
  <c r="H48" s="1"/>
  <c r="Y93" i="19"/>
  <c r="Y95" s="1"/>
  <c r="Y115"/>
  <c r="Y104"/>
  <c r="N182"/>
  <c r="H66" i="21" l="1"/>
  <c r="H67" s="1"/>
  <c r="H68" s="1"/>
  <c r="H69" s="1"/>
  <c r="H70" s="1"/>
  <c r="H71" s="1"/>
  <c r="H73" s="1"/>
  <c r="H74" s="1"/>
  <c r="H75" s="1"/>
  <c r="H76" s="1"/>
  <c r="H77" s="1"/>
  <c r="H78" s="1"/>
  <c r="H80" s="1"/>
</calcChain>
</file>

<file path=xl/sharedStrings.xml><?xml version="1.0" encoding="utf-8"?>
<sst xmlns="http://schemas.openxmlformats.org/spreadsheetml/2006/main" count="1588" uniqueCount="245">
  <si>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</si>
  <si>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</si>
  <si>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</si>
  <si>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</si>
  <si>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</si>
  <si>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</si>
  <si>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</si>
  <si>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</si>
  <si>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</si>
  <si>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</si>
  <si>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</si>
  <si>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</si>
  <si>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</si>
  <si>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</si>
  <si>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</si>
  <si>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</si>
  <si>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</si>
  <si>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</si>
  <si>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</si>
  <si>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</si>
  <si>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</si>
  <si>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</si>
  <si>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</si>
  <si>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</si>
  <si>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</si>
  <si>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</si>
  <si>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</si>
  <si>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</si>
  <si>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</si>
  <si>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</si>
  <si>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</si>
  <si>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</si>
  <si>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</si>
  <si>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</si>
  <si>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</si>
  <si>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</si>
  <si>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</si>
  <si>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</si>
  <si>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</si>
  <si>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</si>
  <si>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</si>
  <si>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</si>
  <si>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</si>
  <si>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</si>
  <si>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</si>
  <si>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</si>
  <si>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</si>
  <si>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</si>
  <si>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</si>
  <si>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</si>
  <si>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</si>
  <si>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</si>
  <si>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</si>
  <si>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</si>
  <si>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</si>
  <si>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</si>
  <si>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</si>
  <si>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</si>
  <si>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</si>
  <si>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</si>
  <si>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</si>
  <si>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</si>
  <si>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</si>
  <si>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</si>
  <si>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</si>
  <si>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</si>
  <si>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</si>
  <si>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</si>
  <si>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</si>
  <si>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</si>
  <si>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</si>
  <si>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</si>
  <si>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</si>
  <si>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</si>
  <si>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</si>
  <si>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</si>
  <si>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</si>
  <si>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</si>
  <si>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</si>
  <si>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</si>
  <si>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</si>
  <si>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</si>
  <si>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</si>
  <si>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</si>
  <si>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</si>
  <si>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</si>
  <si>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</si>
  <si>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</si>
  <si>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</si>
  <si>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</si>
  <si>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</si>
  <si>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</si>
  <si>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</si>
  <si>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</si>
  <si>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</si>
  <si>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</si>
  <si>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</si>
  <si>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</si>
  <si>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</si>
  <si>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</si>
  <si>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</si>
  <si>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</si>
  <si>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</si>
  <si>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</si>
  <si>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</si>
  <si>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</si>
  <si>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</si>
  <si>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</si>
  <si>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</si>
  <si>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</si>
  <si>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</si>
  <si>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</si>
  <si>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</si>
  <si>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</si>
  <si>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</si>
  <si>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</si>
  <si>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</si>
  <si>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</si>
  <si>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</si>
  <si>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</si>
  <si>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</si>
  <si>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</si>
  <si>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</si>
  <si>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</si>
  <si>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</si>
  <si>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</si>
  <si>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</si>
  <si>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</si>
  <si>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</si>
  <si>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</si>
  <si>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</si>
  <si>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</si>
  <si>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</si>
  <si>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</si>
  <si>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</si>
  <si>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</si>
  <si>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</si>
  <si>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</si>
  <si>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</si>
  <si>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</si>
  <si>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</si>
  <si>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</si>
  <si>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</si>
  <si>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</si>
  <si>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</si>
  <si>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</si>
  <si>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</si>
  <si>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</si>
  <si>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</si>
  <si>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</si>
  <si>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</si>
  <si>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</si>
  <si>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</si>
  <si>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</si>
  <si>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</si>
  <si>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</si>
  <si>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</si>
  <si>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</si>
  <si>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</si>
  <si>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</si>
  <si>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</si>
  <si>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</si>
  <si>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</si>
  <si>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</si>
  <si>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</si>
  <si>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</si>
  <si>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</si>
  <si>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</si>
  <si>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</si>
  <si>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</si>
  <si>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</si>
  <si>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</si>
  <si>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</si>
  <si>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</si>
  <si>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</si>
  <si>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</si>
  <si>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</si>
  <si>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</si>
  <si>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</si>
  <si>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</si>
  <si>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</si>
  <si>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</si>
  <si>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</si>
  <si>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</si>
  <si>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</si>
  <si>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</si>
  <si>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</si>
  <si>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</si>
  <si>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</si>
  <si>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</si>
  <si>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</si>
  <si>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</si>
  <si>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</si>
  <si>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</si>
  <si>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</si>
  <si>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</si>
  <si>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</si>
  <si>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</si>
  <si>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</si>
  <si>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</si>
  <si>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</si>
  <si>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</si>
  <si>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</si>
  <si>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</si>
  <si>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</si>
  <si>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</si>
  <si>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</si>
  <si>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</si>
  <si>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</si>
  <si>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</si>
  <si>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</si>
  <si>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</si>
  <si>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</si>
  <si>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</si>
  <si>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</si>
  <si>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</si>
  <si>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</si>
  <si>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</si>
  <si>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</si>
  <si>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</si>
  <si>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</si>
  <si>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</si>
  <si>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</si>
  <si>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</si>
  <si>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</si>
  <si>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</si>
  <si>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</si>
  <si>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</si>
  <si>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</si>
  <si>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</si>
  <si>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</si>
  <si>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</si>
  <si>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</si>
  <si>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(2014)</t>
  </si>
  <si>
    <t>Uførhet</t>
  </si>
  <si>
    <t>2013</t>
  </si>
  <si>
    <t>2014</t>
  </si>
  <si>
    <t>2015</t>
  </si>
  <si>
    <t>13-15</t>
  </si>
  <si>
    <t>14-15</t>
  </si>
  <si>
    <t>*</t>
  </si>
  <si>
    <t>Hittil i år</t>
  </si>
  <si>
    <t/>
  </si>
  <si>
    <t>Finans Norge / Skadestatistikk</t>
  </si>
  <si>
    <t>Skadestatistikk for landbasert forsikring 1. kvartal 2015</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</si>
</sst>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'Tab2'!$B$71:$B$199</c:f>
              <c:numCache>
                <c:formatCode>General</c:formatCode>
                <c:ptCount val="12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'Tab2'!$C$71:$C$199</c:f>
              <c:numCache>
                <c:formatCode>General</c:formatCode>
                <c:ptCount val="129"/>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'Tab2'!$B$71:$B$199</c:f>
              <c:numCache>
                <c:formatCode>General</c:formatCode>
                <c:ptCount val="12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'Tab2'!$D$71:$D$199</c:f>
              <c:numCache>
                <c:formatCode>General</c:formatCode>
                <c:ptCount val="129"/>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numCache>
            </c:numRef>
          </c:val>
        </c:ser>
        <c:marker val="1"/>
        <c:axId val="274809216"/>
        <c:axId val="274810752"/>
      </c:lineChart>
      <c:catAx>
        <c:axId val="274809216"/>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74810752"/>
        <c:crosses val="autoZero"/>
        <c:auto val="1"/>
        <c:lblAlgn val="ctr"/>
        <c:lblOffset val="100"/>
        <c:tickLblSkip val="1"/>
        <c:tickMarkSkip val="1"/>
      </c:catAx>
      <c:valAx>
        <c:axId val="274810752"/>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4809216"/>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9735"/>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134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59.2723362555355</c:v>
                </c:pt>
                <c:pt idx="1">
                  <c:v>349.75183812765601</c:v>
                </c:pt>
                <c:pt idx="2">
                  <c:v>53.691818764857999</c:v>
                </c:pt>
                <c:pt idx="3">
                  <c:v>501.81498378230003</c:v>
                </c:pt>
                <c:pt idx="4" formatCode="0.000">
                  <c:v>2629.5465436114905</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99"/>
          <c:h val="0.73545163548809589"/>
        </c:manualLayout>
      </c:layout>
      <c:barChart>
        <c:barDir val="col"/>
        <c:grouping val="clustered"/>
        <c:ser>
          <c:idx val="0"/>
          <c:order val="0"/>
          <c:tx>
            <c:strRef>
              <c:f>'Tab2'!$W$82</c:f>
              <c:strCache>
                <c:ptCount val="1"/>
                <c:pt idx="0">
                  <c:v>2013</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1787.5488480332399</c:v>
                </c:pt>
                <c:pt idx="1">
                  <c:v>1178.7579968222501</c:v>
                </c:pt>
                <c:pt idx="2">
                  <c:v>697.50382103852701</c:v>
                </c:pt>
                <c:pt idx="3">
                  <c:v>428.30868661356902</c:v>
                </c:pt>
                <c:pt idx="4">
                  <c:v>161.66765046716699</c:v>
                </c:pt>
                <c:pt idx="5">
                  <c:v>417.48621703025202</c:v>
                </c:pt>
                <c:pt idx="6">
                  <c:v>31.948394489102501</c:v>
                </c:pt>
                <c:pt idx="7">
                  <c:v>207.84476701898799</c:v>
                </c:pt>
                <c:pt idx="8">
                  <c:v>25.357250488457201</c:v>
                </c:pt>
                <c:pt idx="9">
                  <c:v>209.44572730197481</c:v>
                </c:pt>
              </c:numCache>
            </c:numRef>
          </c:val>
        </c:ser>
        <c:ser>
          <c:idx val="1"/>
          <c:order val="1"/>
          <c:tx>
            <c:strRef>
              <c:f>'Tab2'!$X$82</c:f>
              <c:strCache>
                <c:ptCount val="1"/>
                <c:pt idx="0">
                  <c:v>2014</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1871.2314130984701</c:v>
                </c:pt>
                <c:pt idx="1">
                  <c:v>1461.34798724292</c:v>
                </c:pt>
                <c:pt idx="2">
                  <c:v>664.56313096675103</c:v>
                </c:pt>
                <c:pt idx="3">
                  <c:v>407.33637355202001</c:v>
                </c:pt>
                <c:pt idx="4">
                  <c:v>160.152431112503</c:v>
                </c:pt>
                <c:pt idx="5">
                  <c:v>538.80125212963196</c:v>
                </c:pt>
                <c:pt idx="6">
                  <c:v>55.152018347530998</c:v>
                </c:pt>
                <c:pt idx="7">
                  <c:v>274.75587438924902</c:v>
                </c:pt>
                <c:pt idx="8">
                  <c:v>31.601321091686</c:v>
                </c:pt>
                <c:pt idx="9">
                  <c:v>146.768774604486</c:v>
                </c:pt>
              </c:numCache>
            </c:numRef>
          </c:val>
        </c:ser>
        <c:ser>
          <c:idx val="2"/>
          <c:order val="2"/>
          <c:tx>
            <c:strRef>
              <c:f>'Tab2'!$Y$82</c:f>
              <c:strCache>
                <c:ptCount val="1"/>
                <c:pt idx="0">
                  <c:v>2015</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1813.2523659795199</c:v>
                </c:pt>
                <c:pt idx="1">
                  <c:v>1355.8104302935401</c:v>
                </c:pt>
                <c:pt idx="2">
                  <c:v>593.13974705259102</c:v>
                </c:pt>
                <c:pt idx="3">
                  <c:v>562.93635801628704</c:v>
                </c:pt>
                <c:pt idx="4">
                  <c:v>174.30084542980001</c:v>
                </c:pt>
                <c:pt idx="5">
                  <c:v>576.20711148781299</c:v>
                </c:pt>
                <c:pt idx="6">
                  <c:v>105.770330946149</c:v>
                </c:pt>
                <c:pt idx="7">
                  <c:v>595.91938321694704</c:v>
                </c:pt>
                <c:pt idx="8">
                  <c:v>56.686241964478803</c:v>
                </c:pt>
                <c:pt idx="9">
                  <c:v>221.93711625382522</c:v>
                </c:pt>
              </c:numCache>
            </c:numRef>
          </c:val>
        </c:ser>
        <c:axId val="285620096"/>
        <c:axId val="285621632"/>
      </c:barChart>
      <c:catAx>
        <c:axId val="285620096"/>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85621632"/>
        <c:crosses val="autoZero"/>
        <c:auto val="1"/>
        <c:lblAlgn val="ctr"/>
        <c:lblOffset val="100"/>
        <c:tickLblSkip val="1"/>
        <c:tickMarkSkip val="1"/>
      </c:catAx>
      <c:valAx>
        <c:axId val="285621632"/>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85620096"/>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2118"/>
          <c:h val="0.81504826950719111"/>
        </c:manualLayout>
      </c:layout>
      <c:barChart>
        <c:barDir val="col"/>
        <c:grouping val="clustered"/>
        <c:ser>
          <c:idx val="0"/>
          <c:order val="0"/>
          <c:tx>
            <c:strRef>
              <c:f>'Tab2'!$W$100</c:f>
              <c:strCache>
                <c:ptCount val="1"/>
                <c:pt idx="0">
                  <c:v>2013</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5520.4451678348696</c:v>
                </c:pt>
                <c:pt idx="1">
                  <c:v>21974.571815476171</c:v>
                </c:pt>
                <c:pt idx="2">
                  <c:v>5958.3970505452753</c:v>
                </c:pt>
                <c:pt idx="3" formatCode="_ * #,##0_ ;_ * \-#,##0_ ;_ * &quot;-&quot;??_ ;_ @_ ">
                  <c:v>34036.539075749679</c:v>
                </c:pt>
              </c:numCache>
            </c:numRef>
          </c:val>
        </c:ser>
        <c:ser>
          <c:idx val="1"/>
          <c:order val="1"/>
          <c:tx>
            <c:strRef>
              <c:f>'Tab2'!$X$100</c:f>
              <c:strCache>
                <c:ptCount val="1"/>
                <c:pt idx="0">
                  <c:v>2014</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7032</c:v>
                </c:pt>
                <c:pt idx="1">
                  <c:v>19713</c:v>
                </c:pt>
                <c:pt idx="2">
                  <c:v>8004</c:v>
                </c:pt>
                <c:pt idx="3" formatCode="_ * #,##0_ ;_ * \-#,##0_ ;_ * &quot;-&quot;??_ ;_ @_ ">
                  <c:v>44550</c:v>
                </c:pt>
              </c:numCache>
            </c:numRef>
          </c:val>
        </c:ser>
        <c:ser>
          <c:idx val="2"/>
          <c:order val="2"/>
          <c:tx>
            <c:strRef>
              <c:f>'Tab2'!$Y$100</c:f>
              <c:strCache>
                <c:ptCount val="1"/>
                <c:pt idx="0">
                  <c:v>2015</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9848</c:v>
                </c:pt>
                <c:pt idx="1">
                  <c:v>19630</c:v>
                </c:pt>
                <c:pt idx="2">
                  <c:v>7135</c:v>
                </c:pt>
                <c:pt idx="3" formatCode="_ * #,##0_ ;_ * \-#,##0_ ;_ * &quot;-&quot;??_ ;_ @_ ">
                  <c:v>48068</c:v>
                </c:pt>
              </c:numCache>
            </c:numRef>
          </c:val>
        </c:ser>
        <c:axId val="266998528"/>
        <c:axId val="267000064"/>
      </c:barChart>
      <c:catAx>
        <c:axId val="2669985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7000064"/>
        <c:crosses val="autoZero"/>
        <c:auto val="1"/>
        <c:lblAlgn val="ctr"/>
        <c:lblOffset val="100"/>
        <c:tickLblSkip val="1"/>
        <c:tickMarkSkip val="1"/>
      </c:catAx>
      <c:valAx>
        <c:axId val="267000064"/>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99852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066"/>
          <c:h val="0.1630097335011849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2013</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1148.1840804128569</c:v>
                </c:pt>
                <c:pt idx="1">
                  <c:v>1023.0812127444319</c:v>
                </c:pt>
                <c:pt idx="2">
                  <c:v>167.84779905693759</c:v>
                </c:pt>
                <c:pt idx="3">
                  <c:v>627.19375264126347</c:v>
                </c:pt>
              </c:numCache>
            </c:numRef>
          </c:val>
        </c:ser>
        <c:ser>
          <c:idx val="1"/>
          <c:order val="1"/>
          <c:tx>
            <c:strRef>
              <c:f>'Tab2'!$X$111</c:f>
              <c:strCache>
                <c:ptCount val="1"/>
                <c:pt idx="0">
                  <c:v>2014</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1484.9150299297401</c:v>
                </c:pt>
                <c:pt idx="1">
                  <c:v>886.67647724495987</c:v>
                </c:pt>
                <c:pt idx="2">
                  <c:v>165.16263465729782</c:v>
                </c:pt>
                <c:pt idx="3">
                  <c:v>795.82525850939237</c:v>
                </c:pt>
              </c:numCache>
            </c:numRef>
          </c:val>
        </c:ser>
        <c:ser>
          <c:idx val="2"/>
          <c:order val="2"/>
          <c:tx>
            <c:strRef>
              <c:f>'Tab2'!$Y$111</c:f>
              <c:strCache>
                <c:ptCount val="1"/>
                <c:pt idx="0">
                  <c:v>2015</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1279.8360091262539</c:v>
                </c:pt>
                <c:pt idx="1">
                  <c:v>957.60520650282388</c:v>
                </c:pt>
                <c:pt idx="2">
                  <c:v>155.36971992416409</c:v>
                </c:pt>
                <c:pt idx="3">
                  <c:v>776.25186071981807</c:v>
                </c:pt>
              </c:numCache>
            </c:numRef>
          </c:val>
        </c:ser>
        <c:axId val="267029120"/>
        <c:axId val="285671808"/>
      </c:barChart>
      <c:catAx>
        <c:axId val="26702912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85671808"/>
        <c:crosses val="autoZero"/>
        <c:auto val="1"/>
        <c:lblAlgn val="ctr"/>
        <c:lblOffset val="100"/>
        <c:tickLblSkip val="1"/>
        <c:tickMarkSkip val="1"/>
      </c:catAx>
      <c:valAx>
        <c:axId val="285671808"/>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16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7029120"/>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66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788"/>
          <c:y val="1.0723874628062086E-2"/>
          <c:w val="0.81766992340769262"/>
          <c:h val="0.80965253441863694"/>
        </c:manualLayout>
      </c:layout>
      <c:bar3DChart>
        <c:barDir val="bar"/>
        <c:grouping val="clustered"/>
        <c:ser>
          <c:idx val="0"/>
          <c:order val="0"/>
          <c:tx>
            <c:strRef>
              <c:f>'Tab2'!$W$121</c:f>
              <c:strCache>
                <c:ptCount val="1"/>
                <c:pt idx="0">
                  <c:v>2013</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65994.352272727294</c:v>
                </c:pt>
                <c:pt idx="1">
                  <c:v>26063.8685714286</c:v>
                </c:pt>
                <c:pt idx="2">
                  <c:v>23110.982857142899</c:v>
                </c:pt>
                <c:pt idx="3">
                  <c:v>10340.0102524631</c:v>
                </c:pt>
              </c:numCache>
            </c:numRef>
          </c:val>
        </c:ser>
        <c:ser>
          <c:idx val="1"/>
          <c:order val="1"/>
          <c:tx>
            <c:strRef>
              <c:f>'Tab2'!$X$121</c:f>
              <c:strCache>
                <c:ptCount val="1"/>
                <c:pt idx="0">
                  <c:v>2014</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82399</c:v>
                </c:pt>
                <c:pt idx="1">
                  <c:v>27679</c:v>
                </c:pt>
                <c:pt idx="2">
                  <c:v>25150</c:v>
                </c:pt>
                <c:pt idx="3">
                  <c:v>11918</c:v>
                </c:pt>
              </c:numCache>
            </c:numRef>
          </c:val>
        </c:ser>
        <c:ser>
          <c:idx val="2"/>
          <c:order val="2"/>
          <c:tx>
            <c:strRef>
              <c:f>'Tab2'!$Y$121</c:f>
              <c:strCache>
                <c:ptCount val="1"/>
                <c:pt idx="0">
                  <c:v>2015</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85093</c:v>
                </c:pt>
                <c:pt idx="1">
                  <c:v>29310</c:v>
                </c:pt>
                <c:pt idx="2">
                  <c:v>27189</c:v>
                </c:pt>
                <c:pt idx="3">
                  <c:v>12417</c:v>
                </c:pt>
              </c:numCache>
            </c:numRef>
          </c:val>
        </c:ser>
        <c:shape val="cylinder"/>
        <c:axId val="285706112"/>
        <c:axId val="285707648"/>
        <c:axId val="0"/>
      </c:bar3DChart>
      <c:catAx>
        <c:axId val="28570611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85707648"/>
        <c:crosses val="autoZero"/>
        <c:auto val="1"/>
        <c:lblAlgn val="ctr"/>
        <c:lblOffset val="100"/>
        <c:tickLblSkip val="1"/>
        <c:tickMarkSkip val="1"/>
      </c:catAx>
      <c:valAx>
        <c:axId val="285707648"/>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85706112"/>
        <c:crosses val="autoZero"/>
        <c:crossBetween val="between"/>
      </c:valAx>
      <c:spPr>
        <a:noFill/>
        <a:ln w="25400">
          <a:noFill/>
        </a:ln>
      </c:spPr>
    </c:plotArea>
    <c:legend>
      <c:legendPos val="r"/>
      <c:layout>
        <c:manualLayout>
          <c:xMode val="edge"/>
          <c:yMode val="edge"/>
          <c:x val="0.82142936080358375"/>
          <c:y val="0.1179627479540956"/>
          <c:w val="9.7744360902260671E-2"/>
          <c:h val="0.2305632841471323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146"/>
          <c:y val="3.8990869354381667E-2"/>
          <c:w val="0.79213628009473036"/>
          <c:h val="0.80045961203995464"/>
        </c:manualLayout>
      </c:layout>
      <c:bar3DChart>
        <c:barDir val="bar"/>
        <c:grouping val="clustered"/>
        <c:ser>
          <c:idx val="0"/>
          <c:order val="0"/>
          <c:tx>
            <c:strRef>
              <c:f>'Tab2'!$W$128</c:f>
              <c:strCache>
                <c:ptCount val="1"/>
                <c:pt idx="0">
                  <c:v>2013</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760.32167832167795</c:v>
                </c:pt>
                <c:pt idx="1">
                  <c:v>1440.34747252747</c:v>
                </c:pt>
                <c:pt idx="2">
                  <c:v>2444.9848950892901</c:v>
                </c:pt>
                <c:pt idx="3">
                  <c:v>3055.9542857142901</c:v>
                </c:pt>
                <c:pt idx="4">
                  <c:v>4526.8953644940002</c:v>
                </c:pt>
              </c:numCache>
            </c:numRef>
          </c:val>
        </c:ser>
        <c:ser>
          <c:idx val="1"/>
          <c:order val="1"/>
          <c:tx>
            <c:strRef>
              <c:f>'Tab2'!$X$128</c:f>
              <c:strCache>
                <c:ptCount val="1"/>
                <c:pt idx="0">
                  <c:v>2014</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1365</c:v>
                </c:pt>
                <c:pt idx="1">
                  <c:v>2323</c:v>
                </c:pt>
                <c:pt idx="2">
                  <c:v>2692</c:v>
                </c:pt>
                <c:pt idx="3">
                  <c:v>3502</c:v>
                </c:pt>
                <c:pt idx="4">
                  <c:v>5572.09083333333</c:v>
                </c:pt>
              </c:numCache>
            </c:numRef>
          </c:val>
        </c:ser>
        <c:ser>
          <c:idx val="2"/>
          <c:order val="2"/>
          <c:tx>
            <c:strRef>
              <c:f>'Tab2'!$Y$128</c:f>
              <c:strCache>
                <c:ptCount val="1"/>
                <c:pt idx="0">
                  <c:v>2015</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2137</c:v>
                </c:pt>
                <c:pt idx="1">
                  <c:v>3048</c:v>
                </c:pt>
                <c:pt idx="2">
                  <c:v>2628</c:v>
                </c:pt>
                <c:pt idx="3">
                  <c:v>4262</c:v>
                </c:pt>
                <c:pt idx="4">
                  <c:v>6525</c:v>
                </c:pt>
              </c:numCache>
            </c:numRef>
          </c:val>
        </c:ser>
        <c:shape val="cylinder"/>
        <c:axId val="285762304"/>
        <c:axId val="285763840"/>
        <c:axId val="0"/>
      </c:bar3DChart>
      <c:catAx>
        <c:axId val="285762304"/>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85763840"/>
        <c:crosses val="autoZero"/>
        <c:auto val="1"/>
        <c:lblAlgn val="ctr"/>
        <c:lblOffset val="100"/>
        <c:tickLblSkip val="1"/>
        <c:tickMarkSkip val="1"/>
      </c:catAx>
      <c:valAx>
        <c:axId val="28576384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85762304"/>
        <c:crosses val="autoZero"/>
        <c:crossBetween val="between"/>
      </c:valAx>
      <c:spPr>
        <a:noFill/>
        <a:ln w="25400">
          <a:noFill/>
        </a:ln>
      </c:spPr>
    </c:plotArea>
    <c:legend>
      <c:legendPos val="r"/>
      <c:layout>
        <c:manualLayout>
          <c:xMode val="edge"/>
          <c:yMode val="edge"/>
          <c:x val="0.80711767770601706"/>
          <c:y val="0.56422090587300433"/>
          <c:w val="0.10299645128629162"/>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566"/>
          <c:h val="0.755451382530689"/>
        </c:manualLayout>
      </c:layout>
      <c:lineChart>
        <c:grouping val="standard"/>
        <c:ser>
          <c:idx val="0"/>
          <c:order val="0"/>
          <c:tx>
            <c:strRef>
              <c:f>'Tab2'!$M$70</c:f>
              <c:strCache>
                <c:ptCount val="1"/>
                <c:pt idx="0">
                  <c:v>Erstatning</c:v>
                </c:pt>
              </c:strCache>
            </c:strRef>
          </c:tx>
          <c:spPr>
            <a:ln w="50800"/>
          </c:spPr>
          <c:marker>
            <c:symbol val="none"/>
          </c:marker>
          <c:cat>
            <c:numRef>
              <c:f>'Tab2'!$K$71:$K$199</c:f>
              <c:numCache>
                <c:formatCode>General</c:formatCode>
                <c:ptCount val="12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'Tab2'!$N$71:$N$199</c:f>
              <c:numCache>
                <c:formatCode>#,##0.0</c:formatCode>
                <c:ptCount val="129"/>
                <c:pt idx="0">
                  <c:v>205.85892193308553</c:v>
                </c:pt>
                <c:pt idx="1">
                  <c:v>172.43893967093237</c:v>
                </c:pt>
                <c:pt idx="2">
                  <c:v>157.69493670886078</c:v>
                </c:pt>
                <c:pt idx="3">
                  <c:v>193.17028469750889</c:v>
                </c:pt>
                <c:pt idx="4">
                  <c:v>207.14188481675396</c:v>
                </c:pt>
                <c:pt idx="5">
                  <c:v>195.9410652920962</c:v>
                </c:pt>
                <c:pt idx="6">
                  <c:v>194.27206132879044</c:v>
                </c:pt>
                <c:pt idx="7">
                  <c:v>217.29429530201341</c:v>
                </c:pt>
                <c:pt idx="8">
                  <c:v>234.81523178807947</c:v>
                </c:pt>
                <c:pt idx="9">
                  <c:v>256.65967479674799</c:v>
                </c:pt>
                <c:pt idx="10">
                  <c:v>227.43064516129033</c:v>
                </c:pt>
                <c:pt idx="11">
                  <c:v>257.93698412698416</c:v>
                </c:pt>
                <c:pt idx="12">
                  <c:v>239.1471875</c:v>
                </c:pt>
                <c:pt idx="13">
                  <c:v>255.89769230769232</c:v>
                </c:pt>
                <c:pt idx="14">
                  <c:v>205.96298507462689</c:v>
                </c:pt>
                <c:pt idx="15">
                  <c:v>241.02394160583941</c:v>
                </c:pt>
                <c:pt idx="16">
                  <c:v>263.31404255319148</c:v>
                </c:pt>
                <c:pt idx="17">
                  <c:v>259.84231843575424</c:v>
                </c:pt>
                <c:pt idx="18">
                  <c:v>212.63997233748273</c:v>
                </c:pt>
                <c:pt idx="19">
                  <c:v>250.17730978260872</c:v>
                </c:pt>
                <c:pt idx="20">
                  <c:v>238.11861702127663</c:v>
                </c:pt>
                <c:pt idx="21">
                  <c:v>169.74172099087355</c:v>
                </c:pt>
                <c:pt idx="22">
                  <c:v>264.37701298701296</c:v>
                </c:pt>
                <c:pt idx="23">
                  <c:v>350.22560819462234</c:v>
                </c:pt>
                <c:pt idx="24">
                  <c:v>247.42636248415715</c:v>
                </c:pt>
                <c:pt idx="25">
                  <c:v>199.97970112079702</c:v>
                </c:pt>
                <c:pt idx="26">
                  <c:v>175.96575682382132</c:v>
                </c:pt>
                <c:pt idx="27">
                  <c:v>222</c:v>
                </c:pt>
                <c:pt idx="28">
                  <c:v>237.70364520048605</c:v>
                </c:pt>
                <c:pt idx="29">
                  <c:v>191.23321342925661</c:v>
                </c:pt>
                <c:pt idx="30">
                  <c:v>165.85017921146957</c:v>
                </c:pt>
                <c:pt idx="31">
                  <c:v>193.04347826086959</c:v>
                </c:pt>
                <c:pt idx="32">
                  <c:v>208.3121637426901</c:v>
                </c:pt>
                <c:pt idx="33">
                  <c:v>200.29133949191677</c:v>
                </c:pt>
                <c:pt idx="34">
                  <c:v>209.61824480369521</c:v>
                </c:pt>
                <c:pt idx="35">
                  <c:v>216.71912943871715</c:v>
                </c:pt>
                <c:pt idx="36">
                  <c:v>202.45554285714286</c:v>
                </c:pt>
                <c:pt idx="37">
                  <c:v>174.44706546275398</c:v>
                </c:pt>
                <c:pt idx="38">
                  <c:v>201.56865839909801</c:v>
                </c:pt>
                <c:pt idx="39">
                  <c:v>166.33426651735732</c:v>
                </c:pt>
                <c:pt idx="40">
                  <c:v>208.70389755011135</c:v>
                </c:pt>
                <c:pt idx="41">
                  <c:v>173.68810572687229</c:v>
                </c:pt>
                <c:pt idx="42">
                  <c:v>200.66578366445916</c:v>
                </c:pt>
                <c:pt idx="43">
                  <c:v>237.39362637362629</c:v>
                </c:pt>
                <c:pt idx="44">
                  <c:v>284.33076923076925</c:v>
                </c:pt>
                <c:pt idx="45">
                  <c:v>248.56979280261723</c:v>
                </c:pt>
                <c:pt idx="46">
                  <c:v>252.54408251900108</c:v>
                </c:pt>
                <c:pt idx="47">
                  <c:v>208.15896328293746</c:v>
                </c:pt>
                <c:pt idx="48">
                  <c:v>250.78790149892933</c:v>
                </c:pt>
                <c:pt idx="49">
                  <c:v>215.75207226354951</c:v>
                </c:pt>
                <c:pt idx="50">
                  <c:v>262.16131774707753</c:v>
                </c:pt>
                <c:pt idx="51">
                  <c:v>248.90909090909099</c:v>
                </c:pt>
                <c:pt idx="52">
                  <c:v>545.85605095541393</c:v>
                </c:pt>
                <c:pt idx="53">
                  <c:v>338.0033648790747</c:v>
                </c:pt>
                <c:pt idx="54">
                  <c:v>344.04188481675413</c:v>
                </c:pt>
                <c:pt idx="55">
                  <c:v>331.80124610591912</c:v>
                </c:pt>
                <c:pt idx="56">
                  <c:v>359.2042137718397</c:v>
                </c:pt>
                <c:pt idx="57">
                  <c:v>394.16550665301958</c:v>
                </c:pt>
                <c:pt idx="58">
                  <c:v>417.42589559877172</c:v>
                </c:pt>
                <c:pt idx="59">
                  <c:v>372.44034552845534</c:v>
                </c:pt>
                <c:pt idx="60">
                  <c:v>392.91540785498489</c:v>
                </c:pt>
                <c:pt idx="61">
                  <c:v>348.08575727181545</c:v>
                </c:pt>
                <c:pt idx="62">
                  <c:v>353.77264529058118</c:v>
                </c:pt>
                <c:pt idx="63">
                  <c:v>406.62154915590867</c:v>
                </c:pt>
                <c:pt idx="64">
                  <c:v>443.50739644970423</c:v>
                </c:pt>
                <c:pt idx="65">
                  <c:v>445.66174168297454</c:v>
                </c:pt>
                <c:pt idx="66">
                  <c:v>599.69469026548666</c:v>
                </c:pt>
                <c:pt idx="67">
                  <c:v>543.10280193236679</c:v>
                </c:pt>
                <c:pt idx="68">
                  <c:v>452.71233269598474</c:v>
                </c:pt>
                <c:pt idx="69">
                  <c:v>328.76841103710751</c:v>
                </c:pt>
                <c:pt idx="70">
                  <c:v>407.57977207977211</c:v>
                </c:pt>
                <c:pt idx="71">
                  <c:v>621.43370786516846</c:v>
                </c:pt>
                <c:pt idx="72">
                  <c:v>852.84658671586715</c:v>
                </c:pt>
                <c:pt idx="73">
                  <c:v>564.58759124087601</c:v>
                </c:pt>
                <c:pt idx="74">
                  <c:v>507.07456059204458</c:v>
                </c:pt>
                <c:pt idx="75">
                  <c:v>641.55344986200532</c:v>
                </c:pt>
                <c:pt idx="76">
                  <c:v>584.29871912168346</c:v>
                </c:pt>
                <c:pt idx="77">
                  <c:v>508.39681818181822</c:v>
                </c:pt>
                <c:pt idx="78">
                  <c:v>628.29105839416059</c:v>
                </c:pt>
                <c:pt idx="79">
                  <c:v>572.51333333333343</c:v>
                </c:pt>
                <c:pt idx="80">
                  <c:v>748.76893542757421</c:v>
                </c:pt>
                <c:pt idx="81">
                  <c:v>495.05868210151397</c:v>
                </c:pt>
                <c:pt idx="82">
                  <c:v>526.67962466487938</c:v>
                </c:pt>
                <c:pt idx="83">
                  <c:v>573.73987566607445</c:v>
                </c:pt>
                <c:pt idx="84">
                  <c:v>629.42388987566596</c:v>
                </c:pt>
                <c:pt idx="85">
                  <c:v>416.13253968253963</c:v>
                </c:pt>
                <c:pt idx="86">
                  <c:v>550.14415929203528</c:v>
                </c:pt>
                <c:pt idx="87">
                  <c:v>514.21561403508804</c:v>
                </c:pt>
                <c:pt idx="88">
                  <c:v>503.29111697449429</c:v>
                </c:pt>
                <c:pt idx="89">
                  <c:v>384.08055555555558</c:v>
                </c:pt>
                <c:pt idx="90">
                  <c:v>533.2082536924413</c:v>
                </c:pt>
                <c:pt idx="91">
                  <c:v>565.06655172413787</c:v>
                </c:pt>
                <c:pt idx="92">
                  <c:v>686.8481989708406</c:v>
                </c:pt>
                <c:pt idx="93">
                  <c:v>503.70839694656479</c:v>
                </c:pt>
                <c:pt idx="94">
                  <c:v>579.57834612105705</c:v>
                </c:pt>
                <c:pt idx="95">
                  <c:v>604.6608403361347</c:v>
                </c:pt>
                <c:pt idx="96">
                  <c:v>756.85310638297869</c:v>
                </c:pt>
                <c:pt idx="97">
                  <c:v>595.04632290786139</c:v>
                </c:pt>
                <c:pt idx="98">
                  <c:v>760.27147707979668</c:v>
                </c:pt>
                <c:pt idx="99">
                  <c:v>642.79536423841023</c:v>
                </c:pt>
                <c:pt idx="100">
                  <c:v>664.73429040196879</c:v>
                </c:pt>
                <c:pt idx="101">
                  <c:v>615.37672131147542</c:v>
                </c:pt>
                <c:pt idx="102">
                  <c:v>803.71754670999235</c:v>
                </c:pt>
                <c:pt idx="103">
                  <c:v>771.88765036086625</c:v>
                </c:pt>
                <c:pt idx="104">
                  <c:v>810.00991999999997</c:v>
                </c:pt>
                <c:pt idx="105">
                  <c:v>657.5992044550519</c:v>
                </c:pt>
                <c:pt idx="106">
                  <c:v>868.67089314194561</c:v>
                </c:pt>
                <c:pt idx="107">
                  <c:v>821.0755924170619</c:v>
                </c:pt>
                <c:pt idx="108">
                  <c:v>1801.1073674622758</c:v>
                </c:pt>
                <c:pt idx="109">
                  <c:v>918.65421547355038</c:v>
                </c:pt>
                <c:pt idx="110">
                  <c:v>923.07360115536778</c:v>
                </c:pt>
                <c:pt idx="111">
                  <c:v>944.34357461592504</c:v>
                </c:pt>
                <c:pt idx="112">
                  <c:v>1116.0409239285973</c:v>
                </c:pt>
                <c:pt idx="113">
                  <c:v>811.55896774618532</c:v>
                </c:pt>
                <c:pt idx="114">
                  <c:v>967.65945109260338</c:v>
                </c:pt>
                <c:pt idx="115">
                  <c:v>815.508786352372</c:v>
                </c:pt>
                <c:pt idx="116">
                  <c:v>903.47203616031004</c:v>
                </c:pt>
                <c:pt idx="117">
                  <c:v>660.52069581151557</c:v>
                </c:pt>
                <c:pt idx="118">
                  <c:v>910.67319739848347</c:v>
                </c:pt>
                <c:pt idx="119">
                  <c:v>857.48505382604378</c:v>
                </c:pt>
                <c:pt idx="120">
                  <c:v>1053.0813385316749</c:v>
                </c:pt>
                <c:pt idx="121">
                  <c:v>1031.1654179210925</c:v>
                </c:pt>
                <c:pt idx="122">
                  <c:v>750.32348366973861</c:v>
                </c:pt>
                <c:pt idx="123">
                  <c:v>906.30319950156309</c:v>
                </c:pt>
                <c:pt idx="124">
                  <c:v>893.85868729628135</c:v>
                </c:pt>
                <c:pt idx="125">
                  <c:v>734.03443521145448</c:v>
                </c:pt>
                <c:pt idx="126">
                  <c:v>1079.8035664507145</c:v>
                </c:pt>
                <c:pt idx="127">
                  <c:v>863.36770677136258</c:v>
                </c:pt>
                <c:pt idx="128">
                  <c:v>947.22653735720087</c:v>
                </c:pt>
              </c:numCache>
            </c:numRef>
          </c:val>
        </c:ser>
        <c:marker val="1"/>
        <c:axId val="285798784"/>
        <c:axId val="285800704"/>
      </c:lineChart>
      <c:lineChart>
        <c:grouping val="standard"/>
        <c:ser>
          <c:idx val="1"/>
          <c:order val="1"/>
          <c:tx>
            <c:strRef>
              <c:f>'Tab2'!$L$70</c:f>
              <c:strCache>
                <c:ptCount val="1"/>
                <c:pt idx="0">
                  <c:v>Antall</c:v>
                </c:pt>
              </c:strCache>
            </c:strRef>
          </c:tx>
          <c:spPr>
            <a:ln w="25400"/>
          </c:spPr>
          <c:marker>
            <c:symbol val="none"/>
          </c:marker>
          <c:val>
            <c:numRef>
              <c:f>'Tab2'!$L$71:$L$199</c:f>
              <c:numCache>
                <c:formatCode>#,##0</c:formatCode>
                <c:ptCount val="129"/>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numCache>
            </c:numRef>
          </c:val>
        </c:ser>
        <c:upDownBars>
          <c:gapWidth val="150"/>
          <c:upBars/>
          <c:downBars/>
        </c:upDownBars>
        <c:marker val="1"/>
        <c:axId val="288037120"/>
        <c:axId val="288035200"/>
      </c:lineChart>
      <c:catAx>
        <c:axId val="285798784"/>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285800704"/>
        <c:crosses val="autoZero"/>
        <c:auto val="1"/>
        <c:lblAlgn val="ctr"/>
        <c:lblOffset val="100"/>
        <c:tickLblSkip val="1"/>
        <c:tickMarkSkip val="4"/>
      </c:catAx>
      <c:valAx>
        <c:axId val="28580070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85798784"/>
        <c:crosses val="autoZero"/>
        <c:crossBetween val="between"/>
      </c:valAx>
      <c:valAx>
        <c:axId val="288035200"/>
        <c:scaling>
          <c:orientation val="minMax"/>
        </c:scaling>
        <c:axPos val="r"/>
        <c:title>
          <c:tx>
            <c:rich>
              <a:bodyPr rot="-5400000" vert="horz"/>
              <a:lstStyle/>
              <a:p>
                <a:pPr>
                  <a:defRPr/>
                </a:pPr>
                <a:r>
                  <a:rPr lang="en-US"/>
                  <a:t>Antall meldte vannskader</a:t>
                </a:r>
              </a:p>
            </c:rich>
          </c:tx>
        </c:title>
        <c:numFmt formatCode="#,##0" sourceLinked="1"/>
        <c:tickLblPos val="nextTo"/>
        <c:crossAx val="288037120"/>
        <c:crosses val="max"/>
        <c:crossBetween val="between"/>
      </c:valAx>
      <c:catAx>
        <c:axId val="288037120"/>
        <c:scaling>
          <c:orientation val="minMax"/>
        </c:scaling>
        <c:delete val="1"/>
        <c:axPos val="b"/>
        <c:tickLblPos val="none"/>
        <c:crossAx val="288035200"/>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588"/>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'Tab2'!$K$103:$K$199</c:f>
              <c:numCache>
                <c:formatCode>General</c:formatCode>
                <c:ptCount val="9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'Tab2'!$Q$103:$Q$199</c:f>
              <c:numCache>
                <c:formatCode>#,##0.0</c:formatCode>
                <c:ptCount val="97"/>
                <c:pt idx="0">
                  <c:v>603.48081871345028</c:v>
                </c:pt>
                <c:pt idx="1">
                  <c:v>583.8010392609699</c:v>
                </c:pt>
                <c:pt idx="2">
                  <c:v>681.18025404157038</c:v>
                </c:pt>
                <c:pt idx="3">
                  <c:v>669.60252004581946</c:v>
                </c:pt>
                <c:pt idx="4">
                  <c:v>640.69200000000001</c:v>
                </c:pt>
                <c:pt idx="5">
                  <c:v>636.60045146726861</c:v>
                </c:pt>
                <c:pt idx="6">
                  <c:v>679.71544532130793</c:v>
                </c:pt>
                <c:pt idx="7">
                  <c:v>652.45957446808495</c:v>
                </c:pt>
                <c:pt idx="8">
                  <c:v>685.10979955456571</c:v>
                </c:pt>
                <c:pt idx="9">
                  <c:v>532.07059471365642</c:v>
                </c:pt>
                <c:pt idx="10">
                  <c:v>587.03807947019902</c:v>
                </c:pt>
                <c:pt idx="11">
                  <c:v>702.55274725274694</c:v>
                </c:pt>
                <c:pt idx="12">
                  <c:v>643.27956043956044</c:v>
                </c:pt>
                <c:pt idx="13">
                  <c:v>737.94623773173396</c:v>
                </c:pt>
                <c:pt idx="14">
                  <c:v>632.47502714440839</c:v>
                </c:pt>
                <c:pt idx="15">
                  <c:v>577.46371490280774</c:v>
                </c:pt>
                <c:pt idx="16">
                  <c:v>795.89614561027838</c:v>
                </c:pt>
                <c:pt idx="17">
                  <c:v>672.71583421891626</c:v>
                </c:pt>
                <c:pt idx="18">
                  <c:v>709.81413390010607</c:v>
                </c:pt>
                <c:pt idx="19">
                  <c:v>535.29926004228321</c:v>
                </c:pt>
                <c:pt idx="20">
                  <c:v>697.43428874734605</c:v>
                </c:pt>
                <c:pt idx="21">
                  <c:v>842.56119873817045</c:v>
                </c:pt>
                <c:pt idx="22">
                  <c:v>834.15821989528786</c:v>
                </c:pt>
                <c:pt idx="23">
                  <c:v>946.50072689511978</c:v>
                </c:pt>
                <c:pt idx="24">
                  <c:v>880.35282631038035</c:v>
                </c:pt>
                <c:pt idx="25">
                  <c:v>930.97604912998952</c:v>
                </c:pt>
                <c:pt idx="26">
                  <c:v>1009.304708290686</c:v>
                </c:pt>
                <c:pt idx="27">
                  <c:v>784.67073170731703</c:v>
                </c:pt>
                <c:pt idx="28">
                  <c:v>826.6388721047332</c:v>
                </c:pt>
                <c:pt idx="29">
                  <c:v>792.15255767301903</c:v>
                </c:pt>
                <c:pt idx="30">
                  <c:v>593.69058116232497</c:v>
                </c:pt>
                <c:pt idx="31">
                  <c:v>1004.1145978152922</c:v>
                </c:pt>
                <c:pt idx="32">
                  <c:v>930.35295857988172</c:v>
                </c:pt>
                <c:pt idx="33">
                  <c:v>1171.5532289628181</c:v>
                </c:pt>
                <c:pt idx="34">
                  <c:v>763.24778761061918</c:v>
                </c:pt>
                <c:pt idx="35">
                  <c:v>1237.3908212560386</c:v>
                </c:pt>
                <c:pt idx="36">
                  <c:v>1073.0813575525815</c:v>
                </c:pt>
                <c:pt idx="37">
                  <c:v>878.19200761179832</c:v>
                </c:pt>
                <c:pt idx="38">
                  <c:v>918.12706552706595</c:v>
                </c:pt>
                <c:pt idx="39">
                  <c:v>947.53258426966272</c:v>
                </c:pt>
                <c:pt idx="40">
                  <c:v>1107.5765682656827</c:v>
                </c:pt>
                <c:pt idx="41">
                  <c:v>1152.9078467153286</c:v>
                </c:pt>
                <c:pt idx="42">
                  <c:v>1484.4975023126733</c:v>
                </c:pt>
                <c:pt idx="43">
                  <c:v>1011.69981600736</c:v>
                </c:pt>
                <c:pt idx="44">
                  <c:v>1027.5641354071365</c:v>
                </c:pt>
                <c:pt idx="45">
                  <c:v>857.61627272727264</c:v>
                </c:pt>
                <c:pt idx="46">
                  <c:v>1119.0575729927009</c:v>
                </c:pt>
                <c:pt idx="47">
                  <c:v>1157.4833333333333</c:v>
                </c:pt>
                <c:pt idx="48">
                  <c:v>1298.7581151832462</c:v>
                </c:pt>
                <c:pt idx="49">
                  <c:v>996.94407836153164</c:v>
                </c:pt>
                <c:pt idx="50">
                  <c:v>1052.3805183199283</c:v>
                </c:pt>
                <c:pt idx="51">
                  <c:v>926.81056838365919</c:v>
                </c:pt>
                <c:pt idx="52">
                  <c:v>893.86216696270003</c:v>
                </c:pt>
                <c:pt idx="53">
                  <c:v>855.08174603174598</c:v>
                </c:pt>
                <c:pt idx="54">
                  <c:v>790.74893805309716</c:v>
                </c:pt>
                <c:pt idx="55">
                  <c:v>851.9022807017551</c:v>
                </c:pt>
                <c:pt idx="56">
                  <c:v>861.13350923482847</c:v>
                </c:pt>
                <c:pt idx="57">
                  <c:v>885.92838541666663</c:v>
                </c:pt>
                <c:pt idx="58">
                  <c:v>989.70017376194642</c:v>
                </c:pt>
                <c:pt idx="59">
                  <c:v>939.18120689655143</c:v>
                </c:pt>
                <c:pt idx="60">
                  <c:v>1112.1070325900516</c:v>
                </c:pt>
                <c:pt idx="61">
                  <c:v>941.92773536895686</c:v>
                </c:pt>
                <c:pt idx="62">
                  <c:v>998.91483375959103</c:v>
                </c:pt>
                <c:pt idx="63">
                  <c:v>950.24705882352953</c:v>
                </c:pt>
                <c:pt idx="64">
                  <c:v>1272.5291914893617</c:v>
                </c:pt>
                <c:pt idx="65">
                  <c:v>1205.4837700760777</c:v>
                </c:pt>
                <c:pt idx="66">
                  <c:v>789.78981324278482</c:v>
                </c:pt>
                <c:pt idx="67">
                  <c:v>1033.2096854304634</c:v>
                </c:pt>
                <c:pt idx="68">
                  <c:v>1082.1726004922068</c:v>
                </c:pt>
                <c:pt idx="69">
                  <c:v>1294.7149180327872</c:v>
                </c:pt>
                <c:pt idx="70">
                  <c:v>1653.1425670186836</c:v>
                </c:pt>
                <c:pt idx="71">
                  <c:v>1273.4883720930234</c:v>
                </c:pt>
                <c:pt idx="72">
                  <c:v>1149.8504800000001</c:v>
                </c:pt>
                <c:pt idx="73">
                  <c:v>1173.9420047732697</c:v>
                </c:pt>
                <c:pt idx="74">
                  <c:v>1395.3101275917063</c:v>
                </c:pt>
                <c:pt idx="75">
                  <c:v>1289.1957345971568</c:v>
                </c:pt>
                <c:pt idx="76">
                  <c:v>1753.5326340326344</c:v>
                </c:pt>
                <c:pt idx="77">
                  <c:v>1467.4532971295575</c:v>
                </c:pt>
                <c:pt idx="78">
                  <c:v>1377.7838810641626</c:v>
                </c:pt>
                <c:pt idx="79">
                  <c:v>1391.0737984496136</c:v>
                </c:pt>
                <c:pt idx="80">
                  <c:v>1786.1139016897084</c:v>
                </c:pt>
                <c:pt idx="81">
                  <c:v>1602.4615267175575</c:v>
                </c:pt>
                <c:pt idx="82">
                  <c:v>1359.9015455950539</c:v>
                </c:pt>
                <c:pt idx="83">
                  <c:v>1349.9732052721079</c:v>
                </c:pt>
                <c:pt idx="84">
                  <c:v>1195.7326837039211</c:v>
                </c:pt>
                <c:pt idx="85">
                  <c:v>1078.7731085994856</c:v>
                </c:pt>
                <c:pt idx="86">
                  <c:v>1192.1472318051713</c:v>
                </c:pt>
                <c:pt idx="87">
                  <c:v>1110.7691160754393</c:v>
                </c:pt>
                <c:pt idx="88">
                  <c:v>1181.8526361542863</c:v>
                </c:pt>
                <c:pt idx="89">
                  <c:v>1155.654671532797</c:v>
                </c:pt>
                <c:pt idx="90">
                  <c:v>1350.0145151901929</c:v>
                </c:pt>
                <c:pt idx="91">
                  <c:v>1227.0034762539244</c:v>
                </c:pt>
                <c:pt idx="92">
                  <c:v>1496.9430603636333</c:v>
                </c:pt>
                <c:pt idx="93">
                  <c:v>1160.4631054006115</c:v>
                </c:pt>
                <c:pt idx="94">
                  <c:v>1258.9544330177573</c:v>
                </c:pt>
                <c:pt idx="95">
                  <c:v>1098.8242879290115</c:v>
                </c:pt>
                <c:pt idx="96">
                  <c:v>1265.9649541140473</c:v>
                </c:pt>
              </c:numCache>
            </c:numRef>
          </c:val>
        </c:ser>
        <c:marker val="1"/>
        <c:axId val="288067968"/>
        <c:axId val="288069504"/>
      </c:lineChart>
      <c:lineChart>
        <c:grouping val="standard"/>
        <c:ser>
          <c:idx val="1"/>
          <c:order val="1"/>
          <c:tx>
            <c:strRef>
              <c:f>'Tab2'!$L$70</c:f>
              <c:strCache>
                <c:ptCount val="1"/>
                <c:pt idx="0">
                  <c:v>Antall</c:v>
                </c:pt>
              </c:strCache>
            </c:strRef>
          </c:tx>
          <c:spPr>
            <a:ln w="25400"/>
          </c:spPr>
          <c:marker>
            <c:symbol val="none"/>
          </c:marker>
          <c:val>
            <c:numRef>
              <c:f>'Tab2'!$O$103:$O$199</c:f>
              <c:numCache>
                <c:formatCode>#,##0</c:formatCode>
                <c:ptCount val="97"/>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numCache>
            </c:numRef>
          </c:val>
        </c:ser>
        <c:upDownBars>
          <c:gapWidth val="150"/>
          <c:upBars/>
          <c:downBars/>
        </c:upDownBars>
        <c:marker val="1"/>
        <c:axId val="288077696"/>
        <c:axId val="288075776"/>
      </c:lineChart>
      <c:catAx>
        <c:axId val="288067968"/>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88069504"/>
        <c:crosses val="autoZero"/>
        <c:auto val="1"/>
        <c:lblAlgn val="ctr"/>
        <c:lblOffset val="100"/>
        <c:tickLblSkip val="1"/>
        <c:tickMarkSkip val="4"/>
      </c:catAx>
      <c:valAx>
        <c:axId val="28806950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88067968"/>
        <c:crosses val="autoZero"/>
        <c:crossBetween val="between"/>
      </c:valAx>
      <c:valAx>
        <c:axId val="288075776"/>
        <c:scaling>
          <c:orientation val="minMax"/>
        </c:scaling>
        <c:axPos val="r"/>
        <c:title>
          <c:tx>
            <c:rich>
              <a:bodyPr rot="-5400000" vert="horz"/>
              <a:lstStyle/>
              <a:p>
                <a:pPr>
                  <a:defRPr/>
                </a:pPr>
                <a:r>
                  <a:rPr lang="en-US"/>
                  <a:t>Antall meldte brannskader</a:t>
                </a:r>
              </a:p>
            </c:rich>
          </c:tx>
        </c:title>
        <c:numFmt formatCode="#,##0" sourceLinked="1"/>
        <c:tickLblPos val="nextTo"/>
        <c:crossAx val="288077696"/>
        <c:crosses val="max"/>
        <c:crossBetween val="between"/>
      </c:valAx>
      <c:catAx>
        <c:axId val="288077696"/>
        <c:scaling>
          <c:orientation val="minMax"/>
        </c:scaling>
        <c:delete val="1"/>
        <c:axPos val="b"/>
        <c:tickLblPos val="none"/>
        <c:crossAx val="288075776"/>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61"/>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'Tab2'!$K$103:$K$199</c:f>
              <c:numCache>
                <c:formatCode>General</c:formatCode>
                <c:ptCount val="9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'Tab2'!$T$103:$T$199</c:f>
              <c:numCache>
                <c:formatCode>#,##0.0</c:formatCode>
                <c:ptCount val="97"/>
                <c:pt idx="0">
                  <c:v>224.00362573099417</c:v>
                </c:pt>
                <c:pt idx="1">
                  <c:v>278.70057736720554</c:v>
                </c:pt>
                <c:pt idx="2">
                  <c:v>323.91235565819869</c:v>
                </c:pt>
                <c:pt idx="3">
                  <c:v>290.10882016036658</c:v>
                </c:pt>
                <c:pt idx="4">
                  <c:v>282.40514285714283</c:v>
                </c:pt>
                <c:pt idx="5">
                  <c:v>258.03950338600453</c:v>
                </c:pt>
                <c:pt idx="6">
                  <c:v>338.15997745208568</c:v>
                </c:pt>
                <c:pt idx="7">
                  <c:v>167.71399776035832</c:v>
                </c:pt>
                <c:pt idx="8">
                  <c:v>267.54955456570161</c:v>
                </c:pt>
                <c:pt idx="9">
                  <c:v>288.27400881057275</c:v>
                </c:pt>
                <c:pt idx="10">
                  <c:v>327.74403973509936</c:v>
                </c:pt>
                <c:pt idx="11">
                  <c:v>247.47307692307695</c:v>
                </c:pt>
                <c:pt idx="12">
                  <c:v>243.26076923076923</c:v>
                </c:pt>
                <c:pt idx="13">
                  <c:v>292.90926935659763</c:v>
                </c:pt>
                <c:pt idx="14">
                  <c:v>326.71682953311631</c:v>
                </c:pt>
                <c:pt idx="15">
                  <c:v>316.96933045356371</c:v>
                </c:pt>
                <c:pt idx="16">
                  <c:v>268.3767665952891</c:v>
                </c:pt>
                <c:pt idx="17">
                  <c:v>310.46184909670563</c:v>
                </c:pt>
                <c:pt idx="18">
                  <c:v>326.02858660998925</c:v>
                </c:pt>
                <c:pt idx="19">
                  <c:v>298.54619450317153</c:v>
                </c:pt>
                <c:pt idx="20">
                  <c:v>288.62356687898091</c:v>
                </c:pt>
                <c:pt idx="21">
                  <c:v>316.84216614090428</c:v>
                </c:pt>
                <c:pt idx="22">
                  <c:v>334.29403141361257</c:v>
                </c:pt>
                <c:pt idx="23">
                  <c:v>267.26064382139168</c:v>
                </c:pt>
                <c:pt idx="24">
                  <c:v>264.23247687564236</c:v>
                </c:pt>
                <c:pt idx="25">
                  <c:v>314.71586489252809</c:v>
                </c:pt>
                <c:pt idx="26">
                  <c:v>278.56417604913008</c:v>
                </c:pt>
                <c:pt idx="27">
                  <c:v>257.52225609756084</c:v>
                </c:pt>
                <c:pt idx="28">
                  <c:v>255.60181268882178</c:v>
                </c:pt>
                <c:pt idx="29">
                  <c:v>280.39097291875629</c:v>
                </c:pt>
                <c:pt idx="30">
                  <c:v>287.51743486973953</c:v>
                </c:pt>
                <c:pt idx="31">
                  <c:v>279.78172790466726</c:v>
                </c:pt>
                <c:pt idx="32">
                  <c:v>219.79605522682448</c:v>
                </c:pt>
                <c:pt idx="33">
                  <c:v>266.70048923679059</c:v>
                </c:pt>
                <c:pt idx="34">
                  <c:v>306.51061946902666</c:v>
                </c:pt>
                <c:pt idx="35">
                  <c:v>254.22396135265691</c:v>
                </c:pt>
                <c:pt idx="36">
                  <c:v>259.14149139579354</c:v>
                </c:pt>
                <c:pt idx="37">
                  <c:v>240.32397716460517</c:v>
                </c:pt>
                <c:pt idx="38">
                  <c:v>252.0884140550807</c:v>
                </c:pt>
                <c:pt idx="39">
                  <c:v>275.59456928838955</c:v>
                </c:pt>
                <c:pt idx="40">
                  <c:v>207.24437269372692</c:v>
                </c:pt>
                <c:pt idx="41">
                  <c:v>237.70136861313867</c:v>
                </c:pt>
                <c:pt idx="42">
                  <c:v>200.72756706753006</c:v>
                </c:pt>
                <c:pt idx="43">
                  <c:v>325.56255749770008</c:v>
                </c:pt>
                <c:pt idx="44">
                  <c:v>247.87291857273561</c:v>
                </c:pt>
                <c:pt idx="45">
                  <c:v>290.6013636363636</c:v>
                </c:pt>
                <c:pt idx="46">
                  <c:v>230.45666058394164</c:v>
                </c:pt>
                <c:pt idx="47">
                  <c:v>239.26666666666682</c:v>
                </c:pt>
                <c:pt idx="48">
                  <c:v>218.60994764397907</c:v>
                </c:pt>
                <c:pt idx="49">
                  <c:v>247.71219946571682</c:v>
                </c:pt>
                <c:pt idx="50">
                  <c:v>230.98051831992851</c:v>
                </c:pt>
                <c:pt idx="51">
                  <c:v>268.57202486678523</c:v>
                </c:pt>
                <c:pt idx="52">
                  <c:v>217.50808170515094</c:v>
                </c:pt>
                <c:pt idx="53">
                  <c:v>275.73156966490302</c:v>
                </c:pt>
                <c:pt idx="54">
                  <c:v>194.80991150442466</c:v>
                </c:pt>
                <c:pt idx="55">
                  <c:v>195.62289473684223</c:v>
                </c:pt>
                <c:pt idx="56">
                  <c:v>192.28610378188213</c:v>
                </c:pt>
                <c:pt idx="57">
                  <c:v>181.22612847222231</c:v>
                </c:pt>
                <c:pt idx="58">
                  <c:v>181.9782797567332</c:v>
                </c:pt>
                <c:pt idx="59">
                  <c:v>167.58448275862077</c:v>
                </c:pt>
                <c:pt idx="60">
                  <c:v>176.81938250428817</c:v>
                </c:pt>
                <c:pt idx="61">
                  <c:v>204.47913486005089</c:v>
                </c:pt>
                <c:pt idx="62">
                  <c:v>195.0212276214834</c:v>
                </c:pt>
                <c:pt idx="63">
                  <c:v>165.77554621848736</c:v>
                </c:pt>
                <c:pt idx="64">
                  <c:v>195.03880851063832</c:v>
                </c:pt>
                <c:pt idx="65">
                  <c:v>186.31360946745562</c:v>
                </c:pt>
                <c:pt idx="66">
                  <c:v>177.6910865874363</c:v>
                </c:pt>
                <c:pt idx="67">
                  <c:v>161.83211920529811</c:v>
                </c:pt>
                <c:pt idx="68">
                  <c:v>179.80057424118129</c:v>
                </c:pt>
                <c:pt idx="69">
                  <c:v>211.40950819672133</c:v>
                </c:pt>
                <c:pt idx="70">
                  <c:v>207.18497156783098</c:v>
                </c:pt>
                <c:pt idx="71">
                  <c:v>295.97626303127521</c:v>
                </c:pt>
                <c:pt idx="72">
                  <c:v>233.49664000000001</c:v>
                </c:pt>
                <c:pt idx="73">
                  <c:v>256.26547334924425</c:v>
                </c:pt>
                <c:pt idx="74">
                  <c:v>253.05757575757571</c:v>
                </c:pt>
                <c:pt idx="75">
                  <c:v>298.8875197472355</c:v>
                </c:pt>
                <c:pt idx="76">
                  <c:v>258.58888888888896</c:v>
                </c:pt>
                <c:pt idx="77">
                  <c:v>214.1120248254461</c:v>
                </c:pt>
                <c:pt idx="78">
                  <c:v>214.99084507042247</c:v>
                </c:pt>
                <c:pt idx="79">
                  <c:v>217.55426356589146</c:v>
                </c:pt>
                <c:pt idx="80">
                  <c:v>164.55337941628267</c:v>
                </c:pt>
                <c:pt idx="81">
                  <c:v>206.70854961832055</c:v>
                </c:pt>
                <c:pt idx="82">
                  <c:v>176.99667697063364</c:v>
                </c:pt>
                <c:pt idx="83">
                  <c:v>189.98515386957811</c:v>
                </c:pt>
                <c:pt idx="84">
                  <c:v>182.67644238944894</c:v>
                </c:pt>
                <c:pt idx="85">
                  <c:v>191.4806312903645</c:v>
                </c:pt>
                <c:pt idx="86">
                  <c:v>200.1147273342454</c:v>
                </c:pt>
                <c:pt idx="87">
                  <c:v>197.48584669079341</c:v>
                </c:pt>
                <c:pt idx="88">
                  <c:v>172.76965181123882</c:v>
                </c:pt>
                <c:pt idx="89">
                  <c:v>179.57785383467686</c:v>
                </c:pt>
                <c:pt idx="90">
                  <c:v>175.88694138392157</c:v>
                </c:pt>
                <c:pt idx="91">
                  <c:v>182.23016149112533</c:v>
                </c:pt>
                <c:pt idx="92">
                  <c:v>166.50047632241581</c:v>
                </c:pt>
                <c:pt idx="93">
                  <c:v>167.56582878565968</c:v>
                </c:pt>
                <c:pt idx="94">
                  <c:v>176.90262260876108</c:v>
                </c:pt>
                <c:pt idx="95">
                  <c:v>174.14892812337197</c:v>
                </c:pt>
                <c:pt idx="96">
                  <c:v>153.68579954926346</c:v>
                </c:pt>
              </c:numCache>
            </c:numRef>
          </c:val>
        </c:ser>
        <c:marker val="1"/>
        <c:axId val="288116736"/>
        <c:axId val="288118272"/>
      </c:lineChart>
      <c:lineChart>
        <c:grouping val="standard"/>
        <c:ser>
          <c:idx val="1"/>
          <c:order val="1"/>
          <c:tx>
            <c:strRef>
              <c:f>'Tab2'!$L$70</c:f>
              <c:strCache>
                <c:ptCount val="1"/>
                <c:pt idx="0">
                  <c:v>Antall</c:v>
                </c:pt>
              </c:strCache>
            </c:strRef>
          </c:tx>
          <c:spPr>
            <a:ln w="25400"/>
          </c:spPr>
          <c:marker>
            <c:symbol val="none"/>
          </c:marker>
          <c:val>
            <c:numRef>
              <c:f>'Tab2'!$R$103:$R$199</c:f>
              <c:numCache>
                <c:formatCode>#,##0</c:formatCode>
                <c:ptCount val="97"/>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numCache>
            </c:numRef>
          </c:val>
        </c:ser>
        <c:upDownBars>
          <c:gapWidth val="150"/>
          <c:upBars/>
          <c:downBars/>
        </c:upDownBars>
        <c:marker val="1"/>
        <c:axId val="288134656"/>
        <c:axId val="288120192"/>
      </c:lineChart>
      <c:catAx>
        <c:axId val="288116736"/>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88118272"/>
        <c:crosses val="autoZero"/>
        <c:auto val="1"/>
        <c:lblAlgn val="ctr"/>
        <c:lblOffset val="100"/>
        <c:tickLblSkip val="1"/>
        <c:tickMarkSkip val="4"/>
      </c:catAx>
      <c:valAx>
        <c:axId val="288118272"/>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88116736"/>
        <c:crosses val="autoZero"/>
        <c:crossBetween val="between"/>
      </c:valAx>
      <c:valAx>
        <c:axId val="288120192"/>
        <c:scaling>
          <c:orientation val="minMax"/>
        </c:scaling>
        <c:axPos val="r"/>
        <c:title>
          <c:tx>
            <c:rich>
              <a:bodyPr rot="-5400000" vert="horz"/>
              <a:lstStyle/>
              <a:p>
                <a:pPr>
                  <a:defRPr/>
                </a:pPr>
                <a:r>
                  <a:rPr lang="en-US"/>
                  <a:t>Antall meldte innbrudd/tyveri/ran</a:t>
                </a:r>
              </a:p>
            </c:rich>
          </c:tx>
        </c:title>
        <c:numFmt formatCode="#,##0" sourceLinked="1"/>
        <c:tickLblPos val="nextTo"/>
        <c:crossAx val="288134656"/>
        <c:crosses val="max"/>
        <c:crossBetween val="between"/>
      </c:valAx>
      <c:catAx>
        <c:axId val="288134656"/>
        <c:scaling>
          <c:orientation val="minMax"/>
        </c:scaling>
        <c:delete val="1"/>
        <c:axPos val="b"/>
        <c:tickLblPos val="none"/>
        <c:crossAx val="288120192"/>
        <c:crosses val="autoZero"/>
        <c:lblAlgn val="ctr"/>
        <c:lblOffset val="100"/>
      </c:catAx>
    </c:plotArea>
    <c:legend>
      <c:legendPos val="r"/>
      <c:layout>
        <c:manualLayout>
          <c:xMode val="edge"/>
          <c:yMode val="edge"/>
          <c:x val="0.54813905737860946"/>
          <c:y val="5.4665550527114352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2015 </a:t>
          </a:r>
          <a:r>
            <a:rPr lang="nb-NO" sz="1000">
              <a:effectLst/>
              <a:latin typeface="Arial"/>
              <a:ea typeface="ＭＳ 明朝"/>
              <a:cs typeface="Times New Roman"/>
            </a:rPr>
            <a:t>(20. mai 2015)</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99</xdr:row>
      <xdr:rowOff>133349</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6163924"/>
          <a:ext cx="2524125" cy="3362325"/>
        </a:xfrm>
        <a:prstGeom prst="rect">
          <a:avLst/>
        </a:prstGeom>
        <a:solidFill>
          <a:srgbClr val="FFFFFF"/>
        </a:solidFill>
        <a:ln w="9525">
          <a:noFill/>
          <a:miter lim="800000"/>
          <a:headEnd/>
          <a:tailEnd/>
        </a:ln>
      </xdr:spPr>
      <xdr:txBody>
        <a:bodyPr/>
        <a:lstStyle/>
        <a:p>
          <a:pPr rtl="0"/>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38098</xdr:rowOff>
    </xdr:from>
    <xdr:to>
      <xdr:col>7</xdr:col>
      <xdr:colOff>457200</xdr:colOff>
      <xdr:row>109</xdr:row>
      <xdr:rowOff>142875</xdr:rowOff>
    </xdr:to>
    <xdr:sp macro="" textlink="">
      <xdr:nvSpPr>
        <xdr:cNvPr id="4" name="TextBox 3"/>
        <xdr:cNvSpPr txBox="1"/>
      </xdr:nvSpPr>
      <xdr:spPr>
        <a:xfrm>
          <a:off x="790575" y="14773273"/>
          <a:ext cx="5400675" cy="3019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mange lynnedslag hittil i år</a:t>
          </a:r>
          <a:endParaRPr lang="nb-NO" sz="1200">
            <a:solidFill>
              <a:schemeClr val="dk1"/>
            </a:solidFill>
            <a:latin typeface="Times New Roman" pitchFamily="18" charset="0"/>
            <a:ea typeface="+mn-ea"/>
            <a:cs typeface="Times New Roman" pitchFamily="18" charset="0"/>
          </a:endParaRP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Erstatningene for landbasert forsikring totalt har økt med nesten 8 prosent fra 1. kvartal i fjor. Brannerstatningene hittil i år er på 1,3 milliarder kr og dette er en reduksjon på 14 prosent fra samme tid i fjor. Men i fjor var det to større branner i Flatanger og Lærdal som til sammen ble på nesten 250 mill kr. Derimot er det stor økning i antall branner som skyldes mange skader etter lynnedslag i 1. kvartal i år. Særlig vestlandsfylkene inklusive Rogaland, har hatt mange skader etter lynnedslag hittil i år. I 2014 var det særlig 3. kvartal som hadde ekstraordinært mange skader etter lynnedslag.</a:t>
          </a: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Vannskadeerstatningen hittil i år økte med 8 prosent fra i fjor, og er på nesten 958 mill kr, hvor økningen er størst innen næring, mens det er en svak reduksjon på privat. Kilden til økningen fra i fjor er blant annet nedbør, smeltevann, grunnvann og innvendige rørbrudd. Det har også vært noe mer frostskader denne vinteren enn det var i fjor.</a:t>
          </a:r>
        </a:p>
        <a:p>
          <a:pPr rtl="0"/>
          <a:endParaRPr lang="nb-NO" sz="1200">
            <a:latin typeface="Times New Roman" pitchFamily="18" charset="0"/>
            <a:cs typeface="Times New Roman" pitchFamily="18" charset="0"/>
          </a:endParaRPr>
        </a:p>
      </xdr:txBody>
    </xdr:sp>
    <xdr:clientData/>
  </xdr:twoCellAnchor>
  <xdr:twoCellAnchor>
    <xdr:from>
      <xdr:col>1</xdr:col>
      <xdr:colOff>38099</xdr:colOff>
      <xdr:row>111</xdr:row>
      <xdr:rowOff>57150</xdr:rowOff>
    </xdr:from>
    <xdr:to>
      <xdr:col>7</xdr:col>
      <xdr:colOff>380999</xdr:colOff>
      <xdr:row>120</xdr:row>
      <xdr:rowOff>104140</xdr:rowOff>
    </xdr:to>
    <xdr:sp macro="" textlink="">
      <xdr:nvSpPr>
        <xdr:cNvPr id="3309" name="Text Box 3"/>
        <xdr:cNvSpPr txBox="1">
          <a:spLocks noChangeArrowheads="1"/>
        </xdr:cNvSpPr>
      </xdr:nvSpPr>
      <xdr:spPr bwMode="auto">
        <a:xfrm>
          <a:off x="790574" y="18030825"/>
          <a:ext cx="5324475" cy="1504315"/>
        </a:xfrm>
        <a:prstGeom prst="rect">
          <a:avLst/>
        </a:prstGeom>
        <a:solidFill>
          <a:srgbClr val="FFFFFF"/>
        </a:solidFill>
        <a:ln w="9525">
          <a:noFill/>
          <a:miter lim="800000"/>
          <a:headEnd/>
          <a:tailEnd/>
        </a:ln>
      </xdr:spPr>
      <xdr:txBody>
        <a:bodyPr/>
        <a:lstStyle/>
        <a:p>
          <a:pPr rtl="0"/>
          <a:r>
            <a:rPr lang="en-US" sz="1100" b="1" i="0">
              <a:latin typeface="Times New Roman" pitchFamily="18" charset="0"/>
              <a:ea typeface="+mn-ea"/>
              <a:cs typeface="Times New Roman" pitchFamily="18" charset="0"/>
            </a:rPr>
            <a:t>Motorvogn – krevende vinter</a:t>
          </a:r>
        </a:p>
        <a:p>
          <a:r>
            <a:rPr lang="en-US" sz="1100" b="0" i="0">
              <a:latin typeface="Times New Roman" pitchFamily="18" charset="0"/>
              <a:ea typeface="+mn-ea"/>
              <a:cs typeface="Times New Roman" pitchFamily="18" charset="0"/>
            </a:rPr>
            <a:t>Antall skader innen motorvognforsikringer økte med nesten 12 prosent fra i fjor. Dette kan skyldes at vinteren i år var mer ”krevende” enn i fjor slik at kasko, redning og glasskadene økte mye. Erstatningen økte med nesten 5 prosent fra i fjor, mens det fortsatt er reduksjon i personskadeerstatningene, og på tyveri av og fra motorkjøretøy. Personskadene var nesten 10 prosent færre enn i fjor, og erstatningene var 8,5 prosent lavere; noe effekt av økt kapitaliseringsrente kan bidra til økt snitterstatning per skadelidt.</a:t>
          </a:r>
          <a:endParaRPr lang="nb-NO" sz="1100" b="0" i="0" strike="noStrike" baseline="0">
            <a:solidFill>
              <a:srgbClr val="000000"/>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12</xdr:row>
      <xdr:rowOff>123824</xdr:rowOff>
    </xdr:from>
    <xdr:to>
      <xdr:col>1</xdr:col>
      <xdr:colOff>542926</xdr:colOff>
      <xdr:row>44</xdr:row>
      <xdr:rowOff>171457</xdr:rowOff>
    </xdr:to>
    <xdr:sp macro="" textlink="">
      <xdr:nvSpPr>
        <xdr:cNvPr id="5121" name="Text Box 1"/>
        <xdr:cNvSpPr txBox="1">
          <a:spLocks noChangeArrowheads="1"/>
        </xdr:cNvSpPr>
      </xdr:nvSpPr>
      <xdr:spPr bwMode="auto">
        <a:xfrm>
          <a:off x="87951" y="2181224"/>
          <a:ext cx="2264725" cy="614363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 – mange branner</a:t>
          </a:r>
          <a:endParaRPr lang="nb-NO">
            <a:latin typeface="Times New Roman" pitchFamily="18" charset="0"/>
            <a:cs typeface="Times New Roman" pitchFamily="18" charset="0"/>
          </a:endParaRPr>
        </a:p>
        <a:p>
          <a:pPr rtl="0" fontAlgn="base"/>
          <a:r>
            <a:rPr lang="en-US" sz="1100" b="0" i="0">
              <a:latin typeface="Times New Roman" pitchFamily="18" charset="0"/>
              <a:ea typeface="+mn-ea"/>
              <a:cs typeface="Times New Roman" pitchFamily="18" charset="0"/>
            </a:rPr>
            <a:t>Antall meldte brannskader økte med hele 41 prosent fra samme periode i fjor mens brannerstatningene ble redusert med nesten 11 prosent. De mange brannene hittil i år skyldes skader etter lynnedslag. Mens det i fjor i januar, var to store branner i Lærdal og Flatanger som forklarer mye av erstatningsreduksjonen hittil i år. Første kvartal i fjor var det mange meldte tyveri, innbrudd og ran, mens det hittil i år igjen er en reduksjon. Erstatningene etter vannskader er omtrent uendret fra i fjor.</a:t>
          </a:r>
          <a:endParaRPr lang="nb-NO" sz="1100" b="0" i="0" baseline="0">
            <a:latin typeface="Times New Roman" pitchFamily="18" charset="0"/>
            <a:ea typeface="+mn-ea"/>
            <a:cs typeface="Times New Roman" pitchFamily="18" charset="0"/>
          </a:endParaRPr>
        </a:p>
        <a:p>
          <a:pPr fontAlgn="base"/>
          <a:endParaRPr lang="nb-NO" sz="1100" b="1" i="0" baseline="0">
            <a:latin typeface="Times New Roman" pitchFamily="18" charset="0"/>
            <a:ea typeface="+mn-ea"/>
            <a:cs typeface="Times New Roman" pitchFamily="18" charset="0"/>
          </a:endParaRPr>
        </a:p>
        <a:p>
          <a:pPr fontAlgn="base"/>
          <a:r>
            <a:rPr lang="nb-NO" sz="1100" b="1" i="0" baseline="0">
              <a:latin typeface="Times New Roman" pitchFamily="18" charset="0"/>
              <a:ea typeface="+mn-ea"/>
              <a:cs typeface="Times New Roman" pitchFamily="18" charset="0"/>
            </a:rPr>
            <a:t>Brann-kombinert næring – få storskader</a:t>
          </a:r>
          <a:endParaRPr lang="nb-NO">
            <a:latin typeface="Times New Roman" pitchFamily="18" charset="0"/>
            <a:cs typeface="Times New Roman" pitchFamily="18" charset="0"/>
          </a:endParaRPr>
        </a:p>
        <a:p>
          <a:pPr fontAlgn="base"/>
          <a:r>
            <a:rPr lang="nb-NO" sz="1100" b="0" i="0" baseline="0">
              <a:latin typeface="Times New Roman" pitchFamily="18" charset="0"/>
              <a:ea typeface="+mn-ea"/>
              <a:cs typeface="Times New Roman" pitchFamily="18" charset="0"/>
            </a:rPr>
            <a:t>På næringsrelaterte bransjer er brannerstatningene 18 prosent lavere enn i fjor. Starten på fjoråret var preget av tørke særlig i midt-Norge slik at gressbrann spredde seg til bebyggelse og næringsbygg. Erstatning etter vannskader økte med 22 prosent fra i fjor og utgjør 419 mill kr av en total på 1,355 milliarder kr. Erstatning etter innbrudd, tyveri og ran utgjør bare 50 mill kr og her er det reduksjon på drøyt 6 prosent fra i fjor, til tross for flere meldte skader; økningen i antall er på 19 prosent fra i fjor.</a:t>
          </a:r>
          <a:endParaRPr lang="nb-NO">
            <a:latin typeface="Times New Roman" pitchFamily="18" charset="0"/>
            <a:cs typeface="Times New Roman" pitchFamily="18" charset="0"/>
          </a:endParaRPr>
        </a:p>
      </xdr:txBody>
    </xdr:sp>
    <xdr:clientData/>
  </xdr:twoCellAnchor>
  <xdr:twoCellAnchor>
    <xdr:from>
      <xdr:col>2</xdr:col>
      <xdr:colOff>400050</xdr:colOff>
      <xdr:row>12</xdr:row>
      <xdr:rowOff>122925</xdr:rowOff>
    </xdr:from>
    <xdr:to>
      <xdr:col>6</xdr:col>
      <xdr:colOff>395305</xdr:colOff>
      <xdr:row>44</xdr:row>
      <xdr:rowOff>171450</xdr:rowOff>
    </xdr:to>
    <xdr:sp macro="" textlink="">
      <xdr:nvSpPr>
        <xdr:cNvPr id="5122" name="Text Box 2"/>
        <xdr:cNvSpPr txBox="1">
          <a:spLocks noChangeArrowheads="1"/>
        </xdr:cNvSpPr>
      </xdr:nvSpPr>
      <xdr:spPr bwMode="auto">
        <a:xfrm>
          <a:off x="2924175" y="2180325"/>
          <a:ext cx="2452705" cy="6144525"/>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Reiseforsikring – reduksjon i reisesykdomskader</a:t>
          </a:r>
          <a:endParaRPr lang="nb-NO" sz="110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Hittil i år er veksten i antall meldte reiseskader på 3 prosent og erstatningene økte med 7 prosent. Etter mange år med økning på reisesykdom, er det nå en reduksjon både i antall og erstatning, mens erstatning etter avbestilling av reisen økte mest fra i fjor til i år.</a:t>
          </a:r>
        </a:p>
        <a:p>
          <a:pPr algn="l" rtl="0">
            <a:defRPr sz="1000"/>
          </a:pPr>
          <a:endParaRPr lang="nb-NO" sz="1100" b="1" i="0" strike="noStrike" baseline="0">
            <a:solidFill>
              <a:srgbClr val="000000"/>
            </a:solidFill>
            <a:latin typeface="Times New Roman"/>
            <a:ea typeface="+mn-ea"/>
            <a:cs typeface="Times New Roman"/>
          </a:endParaRPr>
        </a:p>
        <a:p>
          <a:pPr algn="l" rtl="0">
            <a:defRPr sz="1000"/>
          </a:pPr>
          <a:r>
            <a:rPr lang="nb-NO" sz="1100" b="1" i="0" strike="noStrike" baseline="0">
              <a:solidFill>
                <a:srgbClr val="000000"/>
              </a:solidFill>
              <a:latin typeface="Times New Roman"/>
              <a:ea typeface="+mn-ea"/>
              <a:cs typeface="Times New Roman"/>
            </a:rPr>
            <a:t>Fritidsbåtforsikring – stormene Nina og Ole ga mange skader</a:t>
          </a:r>
        </a:p>
        <a:p>
          <a:pPr algn="l" rtl="0">
            <a:defRPr sz="1000"/>
          </a:pPr>
          <a:r>
            <a:rPr lang="nb-NO" sz="1100" b="0" i="0" strike="noStrike" baseline="0">
              <a:solidFill>
                <a:srgbClr val="000000"/>
              </a:solidFill>
              <a:latin typeface="Times New Roman"/>
              <a:ea typeface="+mn-ea"/>
              <a:cs typeface="Times New Roman"/>
            </a:rPr>
            <a:t>Vanligvis er 1. kvartal en periode med få fritidsbåtskader, men stormene i januar i år ga mange skader. Totalt økte antall skader med over 90 prosent og erstatningene med noe over 50 prosent. Antall meldte skader er over 700 flere enn samme periode i fjor, og samlet erstatning hittil i år er på nesten 106 mill kr. Snitterstatningen per skade er på rundt 50 000 kr.</a:t>
          </a:r>
        </a:p>
      </xdr:txBody>
    </xdr:sp>
    <xdr:clientData/>
  </xdr:twoCellAnchor>
  <xdr:twoCellAnchor>
    <xdr:from>
      <xdr:col>0</xdr:col>
      <xdr:colOff>0</xdr:colOff>
      <xdr:row>2</xdr:row>
      <xdr:rowOff>38100</xdr:rowOff>
    </xdr:from>
    <xdr:to>
      <xdr:col>6</xdr:col>
      <xdr:colOff>457200</xdr:colOff>
      <xdr:row>10</xdr:row>
      <xdr:rowOff>114300</xdr:rowOff>
    </xdr:to>
    <xdr:sp macro="" textlink="">
      <xdr:nvSpPr>
        <xdr:cNvPr id="4" name="TextBox 3"/>
        <xdr:cNvSpPr txBox="1"/>
      </xdr:nvSpPr>
      <xdr:spPr>
        <a:xfrm>
          <a:off x="0" y="304800"/>
          <a:ext cx="5438775"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300" u="none">
              <a:solidFill>
                <a:schemeClr val="dk1"/>
              </a:solidFill>
              <a:latin typeface="Times New Roman" pitchFamily="18" charset="0"/>
              <a:ea typeface="+mn-ea"/>
              <a:cs typeface="Times New Roman" pitchFamily="18" charset="0"/>
            </a:rPr>
            <a:t>- Behandlingsforsikring, Kritisk sykdom og Barneforsikring: Skadetall for disse produktene er inkludert i skadestatistikken fra og med 4. kvartal 2013, men sammenlignbare tall for tidligere kvartaler finnes ikke.</a:t>
          </a:r>
        </a:p>
        <a:p>
          <a:pPr marL="0" marR="0" indent="0" defTabSz="914400" eaLnBrk="1" fontAlgn="auto" latinLnBrk="0" hangingPunct="1">
            <a:lnSpc>
              <a:spcPct val="100000"/>
            </a:lnSpc>
            <a:spcBef>
              <a:spcPts val="0"/>
            </a:spcBef>
            <a:spcAft>
              <a:spcPts val="0"/>
            </a:spcAft>
            <a:buClrTx/>
            <a:buSzTx/>
            <a:buFontTx/>
            <a:buNone/>
            <a:tabLst/>
            <a:defRPr/>
          </a:pPr>
          <a:endParaRPr lang="nb-NO" sz="1300" u="none">
            <a:solidFill>
              <a:schemeClr val="dk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300" u="none">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92"/>
      <c r="C43" s="192"/>
      <c r="D43" s="192"/>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2</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2015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+B123</f>
        <v>Finans Norge / Skadestatistikk</v>
      </c>
      <c r="H61" s="193">
        <v>1</v>
      </c>
      <c r="I61" s="77"/>
    </row>
    <row r="62" spans="1:14" ht="12.75" customHeight="1">
      <c r="B62" s="54" t="str">
        <f>+B124</f>
        <v>Skadestatistikk for landbasert forsikring 1. kvartal 2015</v>
      </c>
      <c r="H62" s="194"/>
      <c r="I62" s="77"/>
    </row>
    <row r="63" spans="1:14" ht="12.75" customHeight="1">
      <c r="I63" s="77"/>
    </row>
    <row r="64" spans="1:14" ht="12.75" customHeight="1">
      <c r="I64" s="77"/>
    </row>
    <row r="66" spans="1:13" ht="12.75" customHeight="1">
      <c r="A66" s="91" t="s">
        <v>127</v>
      </c>
      <c r="B66" s="73" t="s">
        <v>223</v>
      </c>
      <c r="H66" s="76">
        <f>H48+1</f>
        <v>21</v>
      </c>
    </row>
    <row r="67" spans="1:13" ht="12.75" customHeight="1">
      <c r="B67" s="73" t="s">
        <v>224</v>
      </c>
      <c r="H67" s="76">
        <f>H66</f>
        <v>21</v>
      </c>
    </row>
    <row r="68" spans="1:13" ht="12.75" customHeight="1">
      <c r="A68" s="91" t="s">
        <v>128</v>
      </c>
      <c r="B68" s="73" t="s">
        <v>225</v>
      </c>
      <c r="H68" s="76">
        <f>H67+1</f>
        <v>22</v>
      </c>
    </row>
    <row r="69" spans="1:13" ht="12.75" customHeight="1">
      <c r="B69" s="73" t="s">
        <v>226</v>
      </c>
      <c r="H69" s="76">
        <f>H68</f>
        <v>22</v>
      </c>
    </row>
    <row r="70" spans="1:13" ht="12.75" customHeight="1">
      <c r="A70" s="91" t="s">
        <v>129</v>
      </c>
      <c r="B70" s="73" t="s">
        <v>227</v>
      </c>
      <c r="H70" s="76">
        <f>H69+1</f>
        <v>23</v>
      </c>
      <c r="J70"/>
      <c r="K70"/>
      <c r="L70"/>
      <c r="M70"/>
    </row>
    <row r="71" spans="1:13" ht="12.75" customHeight="1">
      <c r="B71" s="73" t="s">
        <v>228</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229</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230</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231</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54" t="str">
        <f>"Finans Norge / Skadestatistikk"</f>
        <v>Finans Norge / Skadestatistikk</v>
      </c>
      <c r="H123" s="193">
        <v>2</v>
      </c>
      <c r="I123"/>
      <c r="J123" s="69"/>
      <c r="K123" s="69"/>
      <c r="L123" s="69"/>
    </row>
    <row r="124" spans="2:13" ht="12.75" customHeight="1">
      <c r="B124" s="54" t="str">
        <f>"Skadestatistikk for landbasert forsikring 1. kvartal 2015"</f>
        <v>Skadestatistikk for landbasert forsikring 1. kvartal 2015</v>
      </c>
      <c r="H124" s="194"/>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+Innhold!B123</f>
        <v>Finans Norge / Skadestatistikk</v>
      </c>
      <c r="G51" s="193">
        <v>3</v>
      </c>
      <c r="H51" s="77"/>
    </row>
    <row r="52" spans="1:13" ht="15.6" customHeight="1">
      <c r="A52" s="54" t="str">
        <f>+Innhold!B124</f>
        <v>Skadestatistikk for landbasert forsikring 1. kvartal 2015</v>
      </c>
      <c r="G52" s="194"/>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07"/>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95" t="s">
        <v>90</v>
      </c>
      <c r="B4" s="2"/>
      <c r="C4" s="2"/>
      <c r="D4" s="2"/>
      <c r="E4" s="2"/>
      <c r="F4" s="2"/>
      <c r="G4" s="2"/>
      <c r="H4" s="67"/>
    </row>
    <row r="5" spans="1:36" ht="12.75" customHeight="1">
      <c r="A5" s="195"/>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2015</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c r="A62" s="54" t="str">
        <f>+Innhold!B124</f>
        <v>Skadestatistikk for landbasert forsikring 1. kvartal 2015</v>
      </c>
      <c r="H62" s="194"/>
      <c r="I62" s="54" t="str">
        <f>+Innhold!B124</f>
        <v>Skadestatistikk for landbasert forsikring 1. kvartal 2015</v>
      </c>
      <c r="O62" s="194"/>
      <c r="P62" s="54" t="str">
        <f>+Innhold!B124</f>
        <v>Skadestatistikk for landbasert forsikring 1. kvartal 2015</v>
      </c>
      <c r="V62" s="194"/>
      <c r="W62" s="54" t="str">
        <f>+Innhold!B124</f>
        <v>Skadestatistikk for landbasert forsikring 1. kvartal 2015</v>
      </c>
      <c r="AC62" s="194"/>
      <c r="AD62" s="54" t="str">
        <f>+Innhold!B124</f>
        <v>Skadestatistikk for landbasert forsikring 1. kvartal 2015</v>
      </c>
      <c r="AJ62" s="194"/>
    </row>
    <row r="66" spans="1:34">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row>
    <row r="67" spans="1:34" ht="12.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row>
    <row r="68" spans="1:34" ht="12.75" customHeight="1">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c r="AH68" s="164"/>
    </row>
    <row r="69" spans="1:34">
      <c r="A69" s="166" t="s">
        <v>184</v>
      </c>
      <c r="B69" s="167"/>
      <c r="C69" s="167"/>
      <c r="D69" s="167" t="s">
        <v>74</v>
      </c>
      <c r="E69" s="167"/>
      <c r="F69" s="167"/>
      <c r="G69" s="167"/>
      <c r="H69" s="166"/>
      <c r="I69" s="168">
        <f>136.9</f>
        <v>136.9</v>
      </c>
      <c r="J69" s="169" t="s">
        <v>233</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c r="AH69" s="164"/>
    </row>
    <row r="70" spans="1:34">
      <c r="A70" s="167" t="s">
        <v>75</v>
      </c>
      <c r="B70" s="167" t="s">
        <v>76</v>
      </c>
      <c r="C70" s="167" t="s">
        <v>26</v>
      </c>
      <c r="D70" s="167" t="s">
        <v>77</v>
      </c>
      <c r="E70" s="167"/>
      <c r="F70" s="167"/>
      <c r="G70" s="167"/>
      <c r="H70" s="164"/>
      <c r="I70" s="170" t="s">
        <v>160</v>
      </c>
      <c r="J70" s="164"/>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2013</v>
      </c>
      <c r="Y70" s="171" t="str">
        <f>+'Tab3'!D6</f>
        <v>2014</v>
      </c>
      <c r="Z70" s="171" t="str">
        <f>+'Tab3'!E6</f>
        <v>2015</v>
      </c>
      <c r="AA70" s="164"/>
      <c r="AB70" s="164"/>
      <c r="AC70" s="164"/>
      <c r="AD70" s="164"/>
      <c r="AE70" s="164"/>
      <c r="AF70" s="164"/>
      <c r="AG70" s="164"/>
      <c r="AH70" s="164"/>
    </row>
    <row r="71" spans="1:34">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205.85892193308553</v>
      </c>
      <c r="O71" s="164"/>
      <c r="P71" s="164"/>
      <c r="Q71" s="164"/>
      <c r="R71" s="164"/>
      <c r="S71" s="164"/>
      <c r="T71" s="164"/>
      <c r="U71" s="164"/>
      <c r="V71" s="167"/>
      <c r="W71" s="167"/>
      <c r="X71" s="167"/>
      <c r="Y71" s="167"/>
      <c r="Z71" s="167"/>
      <c r="AA71" s="164"/>
      <c r="AB71" s="164"/>
      <c r="AC71" s="164"/>
      <c r="AD71" s="164"/>
      <c r="AE71" s="164"/>
      <c r="AF71" s="164"/>
      <c r="AG71" s="164"/>
      <c r="AH71" s="164"/>
    </row>
    <row r="72" spans="1:34">
      <c r="A72" s="167">
        <v>2</v>
      </c>
      <c r="B72" s="167"/>
      <c r="C72" s="167">
        <v>78.8</v>
      </c>
      <c r="D72" s="167">
        <v>61.3</v>
      </c>
      <c r="E72" s="167"/>
      <c r="F72" s="167"/>
      <c r="G72" s="167"/>
      <c r="H72" s="164"/>
      <c r="I72" s="172">
        <v>54.7</v>
      </c>
      <c r="J72" s="164">
        <v>2</v>
      </c>
      <c r="K72" s="164"/>
      <c r="L72" s="173">
        <v>11120</v>
      </c>
      <c r="M72" s="172">
        <v>68.900000000000006</v>
      </c>
      <c r="N72" s="172">
        <f t="shared" si="0"/>
        <v>172.43893967093237</v>
      </c>
      <c r="O72" s="164"/>
      <c r="P72" s="164"/>
      <c r="Q72" s="164"/>
      <c r="R72" s="164"/>
      <c r="S72" s="164"/>
      <c r="T72" s="164"/>
      <c r="U72" s="164"/>
      <c r="V72" s="167" t="s">
        <v>26</v>
      </c>
      <c r="W72" s="167"/>
      <c r="X72" s="174">
        <f>IF('Tab6'!C36="",'Tab6'!C35,'Tab6'!C36)</f>
        <v>3418.6887577656098</v>
      </c>
      <c r="Y72" s="174">
        <f>IF('Tab6'!D36="",'Tab6'!D35,'Tab6'!D36)</f>
        <v>3436.12368019531</v>
      </c>
      <c r="Z72" s="174">
        <f>IF('Tab6'!E36="",'Tab6'!E35,'Tab6'!E36)</f>
        <v>3594.0775205418399</v>
      </c>
      <c r="AA72" s="164"/>
      <c r="AB72" s="164"/>
      <c r="AC72" s="164"/>
      <c r="AD72" s="164"/>
      <c r="AE72" s="164"/>
      <c r="AF72" s="164"/>
      <c r="AG72" s="164"/>
      <c r="AH72" s="164"/>
    </row>
    <row r="73" spans="1:34">
      <c r="A73" s="167">
        <v>3</v>
      </c>
      <c r="B73" s="167"/>
      <c r="C73" s="167">
        <v>84.8</v>
      </c>
      <c r="D73" s="167">
        <v>63</v>
      </c>
      <c r="E73" s="167"/>
      <c r="F73" s="167"/>
      <c r="G73" s="167"/>
      <c r="H73" s="164"/>
      <c r="I73" s="172">
        <v>55.3</v>
      </c>
      <c r="J73" s="164">
        <v>3</v>
      </c>
      <c r="K73" s="164"/>
      <c r="L73" s="173">
        <v>11918</v>
      </c>
      <c r="M73" s="172">
        <v>63.7</v>
      </c>
      <c r="N73" s="172">
        <f t="shared" si="0"/>
        <v>157.69493670886078</v>
      </c>
      <c r="O73" s="164"/>
      <c r="P73" s="164"/>
      <c r="Q73" s="164"/>
      <c r="R73" s="164"/>
      <c r="S73" s="164"/>
      <c r="T73" s="164"/>
      <c r="U73" s="164"/>
      <c r="V73" s="167"/>
      <c r="W73" s="167"/>
      <c r="X73" s="174"/>
      <c r="Y73" s="174"/>
      <c r="Z73" s="174"/>
      <c r="AA73" s="164"/>
      <c r="AB73" s="164"/>
      <c r="AC73" s="164"/>
      <c r="AD73" s="164"/>
      <c r="AE73" s="164"/>
      <c r="AF73" s="164"/>
      <c r="AG73" s="164"/>
      <c r="AH73" s="164"/>
    </row>
    <row r="74" spans="1:34">
      <c r="A74" s="167">
        <v>4</v>
      </c>
      <c r="B74" s="167"/>
      <c r="C74" s="167">
        <v>91.2</v>
      </c>
      <c r="D74" s="167">
        <v>70.8</v>
      </c>
      <c r="E74" s="167"/>
      <c r="F74" s="167"/>
      <c r="G74" s="167"/>
      <c r="H74" s="164"/>
      <c r="I74" s="172">
        <v>56.2</v>
      </c>
      <c r="J74" s="164">
        <v>4</v>
      </c>
      <c r="K74" s="164"/>
      <c r="L74" s="173">
        <v>11905</v>
      </c>
      <c r="M74" s="172">
        <v>79.3</v>
      </c>
      <c r="N74" s="172">
        <f t="shared" si="0"/>
        <v>193.17028469750889</v>
      </c>
      <c r="O74" s="164"/>
      <c r="P74" s="164"/>
      <c r="Q74" s="164"/>
      <c r="R74" s="164"/>
      <c r="S74" s="164"/>
      <c r="T74" s="164"/>
      <c r="U74" s="164"/>
      <c r="V74" s="167" t="s">
        <v>63</v>
      </c>
      <c r="W74" s="167"/>
      <c r="X74" s="174">
        <f>IF('Tab6'!C36="",'Tab6'!C45+'Tab6'!C47,'Tab6'!C46+'Tab6'!C48)</f>
        <v>68.854927988206896</v>
      </c>
      <c r="Y74" s="174">
        <f>IF('Tab6'!D36="",'Tab6'!D45+'Tab6'!D47,'Tab6'!D46+'Tab6'!D48)</f>
        <v>62.235022265862803</v>
      </c>
      <c r="Z74" s="174">
        <f>IF('Tab6'!E36="",'Tab6'!E45+'Tab6'!E47,'Tab6'!E46+'Tab6'!E48)</f>
        <v>59.2723362555355</v>
      </c>
      <c r="AA74" s="164"/>
      <c r="AB74" s="164"/>
      <c r="AC74" s="164"/>
      <c r="AD74" s="164"/>
      <c r="AE74" s="164"/>
      <c r="AF74" s="164"/>
      <c r="AG74" s="164"/>
      <c r="AH74" s="164"/>
    </row>
    <row r="75" spans="1:34">
      <c r="A75" s="167">
        <v>1</v>
      </c>
      <c r="B75" s="167">
        <v>1984</v>
      </c>
      <c r="C75" s="167">
        <v>112.2</v>
      </c>
      <c r="D75" s="167">
        <v>90.4</v>
      </c>
      <c r="E75" s="167"/>
      <c r="F75" s="167"/>
      <c r="G75" s="167"/>
      <c r="H75" s="164"/>
      <c r="I75" s="172">
        <v>57.3</v>
      </c>
      <c r="J75" s="164">
        <v>1</v>
      </c>
      <c r="K75" s="164">
        <v>1984</v>
      </c>
      <c r="L75" s="173">
        <v>13205</v>
      </c>
      <c r="M75" s="172">
        <v>86.7</v>
      </c>
      <c r="N75" s="172">
        <f t="shared" si="0"/>
        <v>207.14188481675396</v>
      </c>
      <c r="O75" s="164"/>
      <c r="P75" s="164"/>
      <c r="Q75" s="164"/>
      <c r="R75" s="164"/>
      <c r="S75" s="164"/>
      <c r="T75" s="164"/>
      <c r="U75" s="164"/>
      <c r="V75" s="167" t="s">
        <v>39</v>
      </c>
      <c r="W75" s="167"/>
      <c r="X75" s="174">
        <f>IF('Tab6'!C36="",'Tab6'!C49,'Tab6'!C50)</f>
        <v>324.46505219135702</v>
      </c>
      <c r="Y75" s="174">
        <f>IF('Tab6'!D36="",'Tab6'!D49,'Tab6'!D50)</f>
        <v>332.92318330218097</v>
      </c>
      <c r="Z75" s="174">
        <f>IF('Tab6'!E36="",'Tab6'!E49,'Tab6'!E50)</f>
        <v>349.75183812765601</v>
      </c>
      <c r="AA75" s="164"/>
      <c r="AB75" s="164"/>
      <c r="AC75" s="164"/>
      <c r="AD75" s="164"/>
      <c r="AE75" s="164"/>
      <c r="AF75" s="164"/>
      <c r="AG75" s="164"/>
      <c r="AH75" s="164"/>
    </row>
    <row r="76" spans="1:34">
      <c r="A76" s="167">
        <v>2</v>
      </c>
      <c r="B76" s="167"/>
      <c r="C76" s="167">
        <v>81.8</v>
      </c>
      <c r="D76" s="167">
        <v>64.400000000000006</v>
      </c>
      <c r="E76" s="167"/>
      <c r="F76" s="167"/>
      <c r="G76" s="167"/>
      <c r="H76" s="164"/>
      <c r="I76" s="172">
        <v>58.2</v>
      </c>
      <c r="J76" s="164">
        <v>2</v>
      </c>
      <c r="K76" s="164"/>
      <c r="L76" s="173">
        <v>12453</v>
      </c>
      <c r="M76" s="172">
        <v>83.3</v>
      </c>
      <c r="N76" s="172">
        <f t="shared" si="0"/>
        <v>195.9410652920962</v>
      </c>
      <c r="O76" s="164"/>
      <c r="P76" s="164"/>
      <c r="Q76" s="164"/>
      <c r="R76" s="164"/>
      <c r="S76" s="164"/>
      <c r="T76" s="164"/>
      <c r="U76" s="164"/>
      <c r="V76" s="167" t="s">
        <v>18</v>
      </c>
      <c r="W76" s="167"/>
      <c r="X76" s="174">
        <f>IF('Tab6'!C36="",'Tab6'!C43,'Tab6'!C44)</f>
        <v>58.150059359065303</v>
      </c>
      <c r="Y76" s="174">
        <f>IF('Tab6'!D36="",'Tab6'!D43,'Tab6'!D44)</f>
        <v>56.369734951409498</v>
      </c>
      <c r="Z76" s="174">
        <f>IF('Tab6'!E36="",'Tab6'!E43,'Tab6'!E44)</f>
        <v>53.691818764857999</v>
      </c>
      <c r="AA76" s="164"/>
      <c r="AB76" s="164"/>
      <c r="AC76" s="164"/>
      <c r="AD76" s="164"/>
      <c r="AE76" s="164"/>
      <c r="AF76" s="164"/>
      <c r="AG76" s="164"/>
      <c r="AH76" s="164"/>
    </row>
    <row r="77" spans="1:34">
      <c r="A77" s="167">
        <v>3</v>
      </c>
      <c r="B77" s="167"/>
      <c r="C77" s="167">
        <v>90.4</v>
      </c>
      <c r="D77" s="167">
        <v>71.099999999999994</v>
      </c>
      <c r="E77" s="167"/>
      <c r="F77" s="167"/>
      <c r="G77" s="167"/>
      <c r="H77" s="164"/>
      <c r="I77" s="172">
        <v>58.7</v>
      </c>
      <c r="J77" s="164">
        <v>3</v>
      </c>
      <c r="K77" s="164"/>
      <c r="L77" s="173">
        <v>12278</v>
      </c>
      <c r="M77" s="172">
        <v>83.3</v>
      </c>
      <c r="N77" s="172">
        <f t="shared" si="0"/>
        <v>194.27206132879044</v>
      </c>
      <c r="O77" s="164"/>
      <c r="P77" s="164"/>
      <c r="Q77" s="164"/>
      <c r="R77" s="164"/>
      <c r="S77" s="164"/>
      <c r="T77" s="164"/>
      <c r="U77" s="164"/>
      <c r="V77" s="167" t="s">
        <v>82</v>
      </c>
      <c r="W77" s="167"/>
      <c r="X77" s="174">
        <f>IF('Tab6'!C36="",'Tab6'!C37+'Tab6'!C39,'Tab6'!C38+'Tab6'!C40)</f>
        <v>540.46964690512516</v>
      </c>
      <c r="Y77" s="174">
        <f>IF('Tab6'!D36="",'Tab6'!D37+'Tab6'!D39,'Tab6'!D38+'Tab6'!D40)</f>
        <v>555.1551402170569</v>
      </c>
      <c r="Z77" s="174">
        <f>IF('Tab6'!E36="",'Tab6'!E37+'Tab6'!E39,'Tab6'!E38+'Tab6'!E40)</f>
        <v>501.81498378230003</v>
      </c>
      <c r="AA77" s="164"/>
      <c r="AB77" s="164"/>
      <c r="AC77" s="164"/>
      <c r="AD77" s="164"/>
      <c r="AE77" s="164"/>
      <c r="AF77" s="164"/>
      <c r="AG77" s="164"/>
      <c r="AH77" s="164"/>
    </row>
    <row r="78" spans="1:34">
      <c r="A78" s="167">
        <v>4</v>
      </c>
      <c r="B78" s="167"/>
      <c r="C78" s="167">
        <v>92.9</v>
      </c>
      <c r="D78" s="167">
        <v>73.900000000000006</v>
      </c>
      <c r="E78" s="167"/>
      <c r="F78" s="167"/>
      <c r="G78" s="167"/>
      <c r="H78" s="164"/>
      <c r="I78" s="172">
        <v>59.6</v>
      </c>
      <c r="J78" s="164">
        <v>4</v>
      </c>
      <c r="K78" s="164"/>
      <c r="L78" s="173">
        <v>11449</v>
      </c>
      <c r="M78" s="172">
        <v>94.6</v>
      </c>
      <c r="N78" s="172">
        <f t="shared" si="0"/>
        <v>217.29429530201341</v>
      </c>
      <c r="O78" s="164"/>
      <c r="P78" s="164"/>
      <c r="Q78" s="164"/>
      <c r="R78" s="164"/>
      <c r="S78" s="164"/>
      <c r="T78" s="164"/>
      <c r="U78" s="164"/>
      <c r="V78" s="167" t="s">
        <v>83</v>
      </c>
      <c r="W78" s="167"/>
      <c r="X78" s="175">
        <f>X72-X77-X76-X75-X74</f>
        <v>2426.7490713218554</v>
      </c>
      <c r="Y78" s="175">
        <f>Y72-Y77-Y76-Y75-Y74</f>
        <v>2429.4405994587996</v>
      </c>
      <c r="Z78" s="175">
        <f>Z72-Z77-Z76-Z75-Z74</f>
        <v>2629.5465436114905</v>
      </c>
      <c r="AA78" s="164"/>
      <c r="AB78" s="164"/>
      <c r="AC78" s="164"/>
      <c r="AD78" s="164"/>
      <c r="AE78" s="164"/>
      <c r="AF78" s="164"/>
      <c r="AG78" s="164"/>
      <c r="AH78" s="164"/>
    </row>
    <row r="79" spans="1:34">
      <c r="A79" s="167">
        <v>1</v>
      </c>
      <c r="B79" s="167">
        <v>1985</v>
      </c>
      <c r="C79" s="167">
        <v>123.4</v>
      </c>
      <c r="D79" s="167">
        <v>100.8</v>
      </c>
      <c r="E79" s="167"/>
      <c r="F79" s="167"/>
      <c r="G79" s="167"/>
      <c r="H79" s="164"/>
      <c r="I79" s="172">
        <v>60.4</v>
      </c>
      <c r="J79" s="164">
        <v>1</v>
      </c>
      <c r="K79" s="164">
        <v>1985</v>
      </c>
      <c r="L79" s="173">
        <v>16918</v>
      </c>
      <c r="M79" s="172">
        <v>103.6</v>
      </c>
      <c r="N79" s="172">
        <f t="shared" si="0"/>
        <v>234.81523178807947</v>
      </c>
      <c r="O79" s="164"/>
      <c r="P79" s="164"/>
      <c r="Q79" s="164"/>
      <c r="R79" s="164"/>
      <c r="S79" s="164"/>
      <c r="T79" s="164"/>
      <c r="U79" s="164"/>
      <c r="V79" s="167"/>
      <c r="W79" s="167"/>
      <c r="X79" s="167"/>
      <c r="Y79" s="167"/>
      <c r="Z79" s="167"/>
      <c r="AA79" s="164"/>
      <c r="AB79" s="164"/>
      <c r="AC79" s="164"/>
      <c r="AD79" s="164"/>
      <c r="AE79" s="164"/>
      <c r="AF79" s="164"/>
      <c r="AG79" s="164"/>
      <c r="AH79" s="164"/>
    </row>
    <row r="80" spans="1:34">
      <c r="A80" s="167">
        <v>2</v>
      </c>
      <c r="B80" s="167"/>
      <c r="C80" s="167">
        <v>102</v>
      </c>
      <c r="D80" s="167">
        <v>81.099999999999994</v>
      </c>
      <c r="E80" s="167"/>
      <c r="F80" s="167"/>
      <c r="G80" s="167"/>
      <c r="H80" s="164"/>
      <c r="I80" s="172">
        <v>61.5</v>
      </c>
      <c r="J80" s="164">
        <v>2</v>
      </c>
      <c r="K80" s="164"/>
      <c r="L80" s="173">
        <v>14237</v>
      </c>
      <c r="M80" s="172">
        <v>115.3</v>
      </c>
      <c r="N80" s="172">
        <f t="shared" si="0"/>
        <v>256.65967479674799</v>
      </c>
      <c r="O80" s="164"/>
      <c r="P80" s="164"/>
      <c r="Q80" s="164"/>
      <c r="R80" s="164"/>
      <c r="S80" s="164"/>
      <c r="T80" s="164"/>
      <c r="U80" s="164"/>
      <c r="V80" s="166" t="s">
        <v>163</v>
      </c>
      <c r="W80" s="167"/>
      <c r="X80" s="167"/>
      <c r="Y80" s="167"/>
      <c r="Z80" s="164"/>
      <c r="AA80" s="164"/>
      <c r="AB80" s="164"/>
      <c r="AC80" s="164"/>
      <c r="AD80" s="164"/>
      <c r="AE80" s="164"/>
      <c r="AF80" s="164"/>
      <c r="AG80" s="164"/>
      <c r="AH80" s="164"/>
    </row>
    <row r="81" spans="1:34">
      <c r="A81" s="167">
        <v>3</v>
      </c>
      <c r="B81" s="167"/>
      <c r="C81" s="167">
        <v>108.4</v>
      </c>
      <c r="D81" s="167">
        <v>86</v>
      </c>
      <c r="E81" s="167"/>
      <c r="F81" s="167"/>
      <c r="G81" s="167"/>
      <c r="H81" s="164"/>
      <c r="I81" s="172">
        <v>62</v>
      </c>
      <c r="J81" s="164">
        <v>3</v>
      </c>
      <c r="K81" s="164"/>
      <c r="L81" s="173">
        <v>14329</v>
      </c>
      <c r="M81" s="172">
        <v>103</v>
      </c>
      <c r="N81" s="172">
        <f t="shared" si="0"/>
        <v>227.43064516129033</v>
      </c>
      <c r="O81" s="164"/>
      <c r="P81" s="164"/>
      <c r="Q81" s="164"/>
      <c r="R81" s="164"/>
      <c r="S81" s="164"/>
      <c r="T81" s="164"/>
      <c r="U81" s="164"/>
      <c r="V81" s="167"/>
      <c r="W81" s="167"/>
      <c r="X81" s="167"/>
      <c r="Y81" s="167"/>
      <c r="Z81" s="164"/>
      <c r="AA81" s="164"/>
      <c r="AB81" s="164"/>
      <c r="AC81" s="164"/>
      <c r="AD81" s="164"/>
      <c r="AE81" s="164"/>
      <c r="AF81" s="164"/>
      <c r="AG81" s="164"/>
      <c r="AH81" s="164"/>
    </row>
    <row r="82" spans="1:34">
      <c r="A82" s="167">
        <v>4</v>
      </c>
      <c r="B82" s="167"/>
      <c r="C82" s="167">
        <v>109.6</v>
      </c>
      <c r="D82" s="167">
        <v>87.1</v>
      </c>
      <c r="E82" s="167"/>
      <c r="F82" s="167"/>
      <c r="G82" s="167"/>
      <c r="H82" s="164"/>
      <c r="I82" s="172">
        <v>63</v>
      </c>
      <c r="J82" s="164">
        <v>4</v>
      </c>
      <c r="K82" s="164"/>
      <c r="L82" s="173">
        <v>13060</v>
      </c>
      <c r="M82" s="172">
        <v>118.7</v>
      </c>
      <c r="N82" s="172">
        <f t="shared" si="0"/>
        <v>257.93698412698416</v>
      </c>
      <c r="O82" s="164"/>
      <c r="P82" s="164"/>
      <c r="Q82" s="164"/>
      <c r="R82" s="164"/>
      <c r="S82" s="164"/>
      <c r="T82" s="164"/>
      <c r="U82" s="164"/>
      <c r="V82" s="167"/>
      <c r="W82" s="171" t="str">
        <f>+'Tab4'!C6</f>
        <v>2013</v>
      </c>
      <c r="X82" s="171" t="str">
        <f>+'Tab4'!D6</f>
        <v>2014</v>
      </c>
      <c r="Y82" s="171" t="str">
        <f>+'Tab4'!E6</f>
        <v>2015</v>
      </c>
      <c r="Z82" s="164"/>
      <c r="AA82" s="164"/>
      <c r="AB82" s="164"/>
      <c r="AC82" s="164"/>
      <c r="AD82" s="164"/>
      <c r="AE82" s="164"/>
      <c r="AF82" s="164"/>
      <c r="AG82" s="164"/>
      <c r="AH82" s="164"/>
    </row>
    <row r="83" spans="1:34">
      <c r="A83" s="167">
        <v>1</v>
      </c>
      <c r="B83" s="167">
        <v>1986</v>
      </c>
      <c r="C83" s="167">
        <v>141</v>
      </c>
      <c r="D83" s="167">
        <v>115.2</v>
      </c>
      <c r="E83" s="167"/>
      <c r="F83" s="167"/>
      <c r="G83" s="167"/>
      <c r="H83" s="164"/>
      <c r="I83" s="172">
        <v>64</v>
      </c>
      <c r="J83" s="164">
        <v>1</v>
      </c>
      <c r="K83" s="164">
        <v>1986</v>
      </c>
      <c r="L83" s="173">
        <v>14314</v>
      </c>
      <c r="M83" s="172">
        <v>111.8</v>
      </c>
      <c r="N83" s="172">
        <f t="shared" si="0"/>
        <v>239.1471875</v>
      </c>
      <c r="O83" s="164"/>
      <c r="P83" s="164"/>
      <c r="Q83" s="164"/>
      <c r="R83" s="164"/>
      <c r="S83" s="164"/>
      <c r="T83" s="164"/>
      <c r="U83" s="164"/>
      <c r="V83" s="167" t="s">
        <v>84</v>
      </c>
      <c r="W83" s="174">
        <f>IF('Tab4'!C14="",'Tab4'!C13,'Tab4'!C14)</f>
        <v>1787.5488480332399</v>
      </c>
      <c r="X83" s="174">
        <f>IF('Tab4'!D14="",'Tab4'!D13,'Tab4'!D14)</f>
        <v>1871.2314130984701</v>
      </c>
      <c r="Y83" s="174">
        <f>IF('Tab4'!E14="",'Tab4'!E13,'Tab4'!E14)</f>
        <v>1813.2523659795199</v>
      </c>
      <c r="Z83" s="164"/>
      <c r="AA83" s="164"/>
      <c r="AB83" s="164"/>
      <c r="AC83" s="164"/>
      <c r="AD83" s="164"/>
      <c r="AE83" s="164"/>
      <c r="AF83" s="164"/>
      <c r="AG83" s="164"/>
      <c r="AH83" s="164"/>
    </row>
    <row r="84" spans="1:34">
      <c r="A84" s="167">
        <v>2</v>
      </c>
      <c r="B84" s="167"/>
      <c r="C84" s="167">
        <v>120.5</v>
      </c>
      <c r="D84" s="167">
        <v>93.2</v>
      </c>
      <c r="E84" s="167"/>
      <c r="F84" s="167"/>
      <c r="G84" s="167"/>
      <c r="H84" s="164"/>
      <c r="I84" s="172">
        <v>65</v>
      </c>
      <c r="J84" s="164">
        <v>2</v>
      </c>
      <c r="K84" s="164"/>
      <c r="L84" s="173">
        <v>13505</v>
      </c>
      <c r="M84" s="172">
        <v>121.5</v>
      </c>
      <c r="N84" s="172">
        <f t="shared" si="0"/>
        <v>255.89769230769232</v>
      </c>
      <c r="O84" s="164"/>
      <c r="P84" s="164"/>
      <c r="Q84" s="164"/>
      <c r="R84" s="164"/>
      <c r="S84" s="164"/>
      <c r="T84" s="164"/>
      <c r="U84" s="164"/>
      <c r="V84" s="167" t="s">
        <v>170</v>
      </c>
      <c r="W84" s="174">
        <f>IF('Tab4'!C16="",'Tab4'!C15,'Tab4'!C16)</f>
        <v>1178.7579968222501</v>
      </c>
      <c r="X84" s="174">
        <f>IF('Tab4'!D16="",'Tab4'!D15,'Tab4'!D16)</f>
        <v>1461.34798724292</v>
      </c>
      <c r="Y84" s="174">
        <f>IF('Tab4'!E16="",'Tab4'!E15,'Tab4'!E16)</f>
        <v>1355.8104302935401</v>
      </c>
      <c r="Z84" s="164"/>
      <c r="AA84" s="164"/>
      <c r="AB84" s="164"/>
      <c r="AC84" s="164"/>
      <c r="AD84" s="164"/>
      <c r="AE84" s="164"/>
      <c r="AF84" s="164"/>
      <c r="AG84" s="164"/>
      <c r="AH84" s="164"/>
    </row>
    <row r="85" spans="1:34">
      <c r="A85" s="167">
        <v>3</v>
      </c>
      <c r="B85" s="167"/>
      <c r="C85" s="167">
        <v>115.7</v>
      </c>
      <c r="D85" s="167">
        <v>91.1</v>
      </c>
      <c r="E85" s="167"/>
      <c r="F85" s="167"/>
      <c r="G85" s="167"/>
      <c r="H85" s="164"/>
      <c r="I85" s="172">
        <v>67</v>
      </c>
      <c r="J85" s="164">
        <v>3</v>
      </c>
      <c r="K85" s="164"/>
      <c r="L85" s="173">
        <v>12132</v>
      </c>
      <c r="M85" s="172">
        <v>100.8</v>
      </c>
      <c r="N85" s="172">
        <f t="shared" si="0"/>
        <v>205.96298507462689</v>
      </c>
      <c r="O85" s="164"/>
      <c r="P85" s="164"/>
      <c r="Q85" s="164"/>
      <c r="R85" s="164"/>
      <c r="S85" s="164"/>
      <c r="T85" s="164"/>
      <c r="U85" s="164"/>
      <c r="V85" s="167" t="s">
        <v>7</v>
      </c>
      <c r="W85" s="174">
        <f>IF('Tab4'!C18="",'Tab4'!C17,'Tab4'!C18)</f>
        <v>697.50382103852701</v>
      </c>
      <c r="X85" s="174">
        <f>IF('Tab4'!D18="",'Tab4'!D17,'Tab4'!D18)</f>
        <v>664.56313096675103</v>
      </c>
      <c r="Y85" s="174">
        <f>IF('Tab4'!E18="",'Tab4'!E17,'Tab4'!E18)</f>
        <v>593.13974705259102</v>
      </c>
      <c r="Z85" s="164"/>
      <c r="AA85" s="164"/>
      <c r="AB85" s="164"/>
      <c r="AC85" s="164"/>
      <c r="AD85" s="164"/>
      <c r="AE85" s="164"/>
      <c r="AF85" s="164"/>
      <c r="AG85" s="164"/>
      <c r="AH85" s="164"/>
    </row>
    <row r="86" spans="1:34">
      <c r="A86" s="167">
        <v>4</v>
      </c>
      <c r="B86" s="167"/>
      <c r="C86" s="167">
        <v>114.4</v>
      </c>
      <c r="D86" s="167">
        <v>90.8</v>
      </c>
      <c r="E86" s="167"/>
      <c r="F86" s="167"/>
      <c r="G86" s="167"/>
      <c r="H86" s="164"/>
      <c r="I86" s="172">
        <v>68.5</v>
      </c>
      <c r="J86" s="164">
        <v>4</v>
      </c>
      <c r="K86" s="164"/>
      <c r="L86" s="173">
        <v>11763</v>
      </c>
      <c r="M86" s="172">
        <v>120.6</v>
      </c>
      <c r="N86" s="172">
        <f t="shared" si="0"/>
        <v>241.02394160583941</v>
      </c>
      <c r="O86" s="164"/>
      <c r="P86" s="164"/>
      <c r="Q86" s="164"/>
      <c r="R86" s="164"/>
      <c r="S86" s="164"/>
      <c r="T86" s="164"/>
      <c r="U86" s="164"/>
      <c r="V86" s="164" t="s">
        <v>8</v>
      </c>
      <c r="W86" s="174">
        <f>IF('Tab4'!C20="",'Tab4'!C19,'Tab4'!C20)</f>
        <v>428.30868661356902</v>
      </c>
      <c r="X86" s="174">
        <f>IF('Tab4'!D20="",'Tab4'!D19,'Tab4'!D20)</f>
        <v>407.33637355202001</v>
      </c>
      <c r="Y86" s="174">
        <f>IF('Tab4'!E20="",'Tab4'!E19,'Tab4'!E20)</f>
        <v>562.93635801628704</v>
      </c>
      <c r="Z86" s="164"/>
      <c r="AA86" s="164"/>
      <c r="AB86" s="164"/>
      <c r="AC86" s="164"/>
      <c r="AD86" s="164"/>
      <c r="AE86" s="164"/>
      <c r="AF86" s="164"/>
      <c r="AG86" s="164"/>
      <c r="AH86" s="164"/>
    </row>
    <row r="87" spans="1:34">
      <c r="A87" s="167">
        <v>1</v>
      </c>
      <c r="B87" s="167">
        <v>1987</v>
      </c>
      <c r="C87" s="167">
        <v>152.19999999999999</v>
      </c>
      <c r="D87" s="167">
        <v>121.3</v>
      </c>
      <c r="E87" s="167"/>
      <c r="F87" s="167"/>
      <c r="G87" s="167"/>
      <c r="H87" s="164"/>
      <c r="I87" s="172">
        <v>70.5</v>
      </c>
      <c r="J87" s="164">
        <v>1</v>
      </c>
      <c r="K87" s="164">
        <v>1987</v>
      </c>
      <c r="L87" s="173">
        <v>17280</v>
      </c>
      <c r="M87" s="172">
        <v>135.6</v>
      </c>
      <c r="N87" s="172">
        <f t="shared" si="0"/>
        <v>263.31404255319148</v>
      </c>
      <c r="O87" s="164"/>
      <c r="P87" s="164"/>
      <c r="Q87" s="164"/>
      <c r="R87" s="164"/>
      <c r="S87" s="164"/>
      <c r="T87" s="164"/>
      <c r="U87" s="164"/>
      <c r="V87" s="167" t="s">
        <v>9</v>
      </c>
      <c r="W87" s="174">
        <f>IF('Tab4'!C20="",'Tab4'!C21,'Tab4'!C22)</f>
        <v>161.66765046716699</v>
      </c>
      <c r="X87" s="174">
        <f>IF('Tab4'!D20="",'Tab4'!D21,'Tab4'!D22)</f>
        <v>160.152431112503</v>
      </c>
      <c r="Y87" s="174">
        <f>IF('Tab4'!E20="",'Tab4'!E21,'Tab4'!E22)</f>
        <v>174.30084542980001</v>
      </c>
      <c r="Z87" s="164"/>
      <c r="AA87" s="164"/>
      <c r="AB87" s="164"/>
      <c r="AC87" s="164"/>
      <c r="AD87" s="164"/>
      <c r="AE87" s="164"/>
      <c r="AF87" s="164"/>
      <c r="AG87" s="164"/>
      <c r="AH87" s="164"/>
    </row>
    <row r="88" spans="1:34">
      <c r="A88" s="167">
        <v>2</v>
      </c>
      <c r="B88" s="167"/>
      <c r="C88" s="167">
        <v>109.2</v>
      </c>
      <c r="D88" s="167">
        <v>86.1</v>
      </c>
      <c r="E88" s="167"/>
      <c r="F88" s="167"/>
      <c r="G88" s="167"/>
      <c r="H88" s="164"/>
      <c r="I88" s="172">
        <v>71.599999999999994</v>
      </c>
      <c r="J88" s="164">
        <v>2</v>
      </c>
      <c r="K88" s="164"/>
      <c r="L88" s="173">
        <v>12241</v>
      </c>
      <c r="M88" s="172">
        <v>135.9</v>
      </c>
      <c r="N88" s="172">
        <f t="shared" si="0"/>
        <v>259.84231843575424</v>
      </c>
      <c r="O88" s="164"/>
      <c r="P88" s="164"/>
      <c r="Q88" s="164"/>
      <c r="R88" s="164"/>
      <c r="S88" s="164"/>
      <c r="T88" s="164"/>
      <c r="U88" s="164"/>
      <c r="V88" s="167" t="s">
        <v>10</v>
      </c>
      <c r="W88" s="174">
        <f>IF('Tab4'!C22="",'Tab4'!C29,'Tab4'!C30)</f>
        <v>417.48621703025202</v>
      </c>
      <c r="X88" s="174">
        <f>IF('Tab4'!D22="",'Tab4'!D29,'Tab4'!D30)</f>
        <v>538.80125212963196</v>
      </c>
      <c r="Y88" s="174">
        <f>IF('Tab4'!E22="",'Tab4'!E29,'Tab4'!E30)</f>
        <v>576.20711148781299</v>
      </c>
      <c r="Z88" s="164"/>
      <c r="AA88" s="164"/>
      <c r="AB88" s="164"/>
      <c r="AC88" s="164"/>
      <c r="AD88" s="164"/>
      <c r="AE88" s="164"/>
      <c r="AF88" s="164"/>
      <c r="AG88" s="164"/>
      <c r="AH88" s="164"/>
    </row>
    <row r="89" spans="1:34">
      <c r="A89" s="167">
        <v>3</v>
      </c>
      <c r="B89" s="167"/>
      <c r="C89" s="167">
        <v>110.1</v>
      </c>
      <c r="D89" s="167">
        <v>87.3</v>
      </c>
      <c r="E89" s="167"/>
      <c r="F89" s="167"/>
      <c r="G89" s="167"/>
      <c r="H89" s="164"/>
      <c r="I89" s="172">
        <v>72.3</v>
      </c>
      <c r="J89" s="164">
        <v>3</v>
      </c>
      <c r="K89" s="164"/>
      <c r="L89" s="173">
        <v>11506</v>
      </c>
      <c r="M89" s="172">
        <v>112.3</v>
      </c>
      <c r="N89" s="172">
        <f t="shared" si="0"/>
        <v>212.63997233748273</v>
      </c>
      <c r="O89" s="164"/>
      <c r="P89" s="164"/>
      <c r="Q89" s="164"/>
      <c r="R89" s="164"/>
      <c r="S89" s="164"/>
      <c r="T89" s="164"/>
      <c r="U89" s="164"/>
      <c r="V89" s="167" t="s">
        <v>11</v>
      </c>
      <c r="W89" s="174">
        <f>IF('Tab4'!C30="",'Tab4'!C31,'Tab4'!C32)</f>
        <v>31.948394489102501</v>
      </c>
      <c r="X89" s="174">
        <f>IF('Tab4'!D30="",'Tab4'!D31,'Tab4'!D32)</f>
        <v>55.152018347530998</v>
      </c>
      <c r="Y89" s="174">
        <f>IF('Tab4'!E30="",'Tab4'!E31,'Tab4'!E32)</f>
        <v>105.770330946149</v>
      </c>
      <c r="Z89" s="164"/>
      <c r="AA89" s="164"/>
      <c r="AB89" s="164"/>
      <c r="AC89" s="164"/>
      <c r="AD89" s="164"/>
      <c r="AE89" s="164"/>
      <c r="AF89" s="164"/>
      <c r="AG89" s="164"/>
      <c r="AH89" s="164"/>
    </row>
    <row r="90" spans="1:34">
      <c r="A90" s="167">
        <v>4</v>
      </c>
      <c r="B90" s="167"/>
      <c r="C90" s="167">
        <v>112</v>
      </c>
      <c r="D90" s="167">
        <v>89.8</v>
      </c>
      <c r="E90" s="167"/>
      <c r="F90" s="167"/>
      <c r="G90" s="167"/>
      <c r="H90" s="164"/>
      <c r="I90" s="172">
        <v>73.599999999999994</v>
      </c>
      <c r="J90" s="164">
        <v>4</v>
      </c>
      <c r="K90" s="164"/>
      <c r="L90" s="173">
        <v>12860</v>
      </c>
      <c r="M90" s="172">
        <v>134.5</v>
      </c>
      <c r="N90" s="172">
        <f t="shared" si="0"/>
        <v>250.17730978260872</v>
      </c>
      <c r="O90" s="164"/>
      <c r="P90" s="164"/>
      <c r="Q90" s="164"/>
      <c r="R90" s="164"/>
      <c r="S90" s="164"/>
      <c r="T90" s="164"/>
      <c r="U90" s="164"/>
      <c r="V90" s="167" t="s">
        <v>12</v>
      </c>
      <c r="W90" s="174">
        <f>IF('Tab4'!C32="",'Tab4'!C33,'Tab4'!C34)</f>
        <v>207.84476701898799</v>
      </c>
      <c r="X90" s="174">
        <f>IF('Tab4'!D32="",'Tab4'!D33,'Tab4'!D34)</f>
        <v>274.75587438924902</v>
      </c>
      <c r="Y90" s="174">
        <f>IF('Tab4'!E32="",'Tab4'!E33,'Tab4'!E34)</f>
        <v>595.91938321694704</v>
      </c>
      <c r="Z90" s="164"/>
      <c r="AA90" s="164"/>
      <c r="AB90" s="164"/>
      <c r="AC90" s="164"/>
      <c r="AD90" s="164"/>
      <c r="AE90" s="164"/>
      <c r="AF90" s="164"/>
      <c r="AG90" s="164"/>
      <c r="AH90" s="164"/>
    </row>
    <row r="91" spans="1:34">
      <c r="A91" s="167">
        <v>1</v>
      </c>
      <c r="B91" s="167">
        <v>1988</v>
      </c>
      <c r="C91" s="167">
        <v>134.1</v>
      </c>
      <c r="D91" s="167">
        <v>107.5</v>
      </c>
      <c r="E91" s="167"/>
      <c r="F91" s="167"/>
      <c r="G91" s="167"/>
      <c r="H91" s="164"/>
      <c r="I91" s="172">
        <v>75.2</v>
      </c>
      <c r="J91" s="164">
        <v>1</v>
      </c>
      <c r="K91" s="164">
        <v>1988</v>
      </c>
      <c r="L91" s="173">
        <v>10180</v>
      </c>
      <c r="M91" s="172">
        <v>130.80000000000001</v>
      </c>
      <c r="N91" s="172">
        <f t="shared" si="0"/>
        <v>238.11861702127663</v>
      </c>
      <c r="O91" s="164"/>
      <c r="P91" s="164"/>
      <c r="Q91" s="164"/>
      <c r="R91" s="164"/>
      <c r="S91" s="164"/>
      <c r="T91" s="164"/>
      <c r="U91" s="164"/>
      <c r="V91" s="167" t="s">
        <v>13</v>
      </c>
      <c r="W91" s="174">
        <f>IF('Tab4'!C34="",'Tab4'!C35,'Tab4'!C36)</f>
        <v>25.357250488457201</v>
      </c>
      <c r="X91" s="174">
        <f>IF('Tab4'!D34="",'Tab4'!D35,'Tab4'!D36)</f>
        <v>31.601321091686</v>
      </c>
      <c r="Y91" s="174">
        <f>IF('Tab4'!E34="",'Tab4'!E35,'Tab4'!E36)</f>
        <v>56.686241964478803</v>
      </c>
      <c r="Z91" s="164"/>
      <c r="AA91" s="164"/>
      <c r="AB91" s="164"/>
      <c r="AC91" s="164"/>
      <c r="AD91" s="164"/>
      <c r="AE91" s="164"/>
      <c r="AF91" s="164"/>
      <c r="AG91" s="164"/>
      <c r="AH91" s="164"/>
    </row>
    <row r="92" spans="1:34">
      <c r="A92" s="167">
        <v>2</v>
      </c>
      <c r="B92" s="167"/>
      <c r="C92" s="167">
        <v>113.7</v>
      </c>
      <c r="D92" s="167">
        <v>90</v>
      </c>
      <c r="E92" s="167"/>
      <c r="F92" s="167"/>
      <c r="G92" s="167"/>
      <c r="H92" s="164"/>
      <c r="I92" s="172">
        <v>76.7</v>
      </c>
      <c r="J92" s="164">
        <v>2</v>
      </c>
      <c r="K92" s="164"/>
      <c r="L92" s="173">
        <v>11081</v>
      </c>
      <c r="M92" s="172">
        <v>95.1</v>
      </c>
      <c r="N92" s="172">
        <f t="shared" si="0"/>
        <v>169.74172099087355</v>
      </c>
      <c r="O92" s="164"/>
      <c r="P92" s="164"/>
      <c r="Q92" s="164"/>
      <c r="R92" s="164"/>
      <c r="S92" s="164"/>
      <c r="T92" s="164"/>
      <c r="U92" s="164"/>
      <c r="V92" s="167" t="s">
        <v>14</v>
      </c>
      <c r="W92" s="174">
        <f>IF('Tab4'!C38="",'Tab4'!C37,'Tab4'!C38)</f>
        <v>209.44572730197481</v>
      </c>
      <c r="X92" s="174">
        <f>IF('Tab4'!D38="",'Tab4'!D37,'Tab4'!D38)</f>
        <v>146.768774604486</v>
      </c>
      <c r="Y92" s="174">
        <f>IF('Tab4'!E38="",'Tab4'!E37,'Tab4'!E38)</f>
        <v>221.93711625382522</v>
      </c>
      <c r="Z92" s="164"/>
      <c r="AA92" s="164"/>
      <c r="AB92" s="164"/>
      <c r="AC92" s="164"/>
      <c r="AD92" s="164"/>
      <c r="AE92" s="164"/>
      <c r="AF92" s="164"/>
      <c r="AG92" s="164"/>
      <c r="AH92" s="164"/>
    </row>
    <row r="93" spans="1:34">
      <c r="A93" s="167">
        <v>3</v>
      </c>
      <c r="B93" s="167"/>
      <c r="C93" s="167">
        <v>116.3</v>
      </c>
      <c r="D93" s="167">
        <v>93.1</v>
      </c>
      <c r="E93" s="167"/>
      <c r="F93" s="167"/>
      <c r="G93" s="167"/>
      <c r="H93" s="164"/>
      <c r="I93" s="172">
        <v>77</v>
      </c>
      <c r="J93" s="164">
        <v>3</v>
      </c>
      <c r="K93" s="164"/>
      <c r="L93" s="173">
        <v>15987</v>
      </c>
      <c r="M93" s="172">
        <v>148.69999999999999</v>
      </c>
      <c r="N93" s="172">
        <f t="shared" si="0"/>
        <v>264.37701298701296</v>
      </c>
      <c r="O93" s="164"/>
      <c r="P93" s="164"/>
      <c r="Q93" s="164"/>
      <c r="R93" s="164"/>
      <c r="S93" s="164"/>
      <c r="T93" s="164"/>
      <c r="U93" s="164"/>
      <c r="V93" s="167" t="s">
        <v>85</v>
      </c>
      <c r="W93" s="175">
        <f>SUM(W83:W92)</f>
        <v>5145.8693593035277</v>
      </c>
      <c r="X93" s="175">
        <f>SUM(X83:X92)</f>
        <v>5611.7105765352489</v>
      </c>
      <c r="Y93" s="175">
        <f>SUM(Y83:Y92)</f>
        <v>6055.9599306409509</v>
      </c>
      <c r="Z93" s="164"/>
      <c r="AA93" s="164"/>
      <c r="AB93" s="164"/>
      <c r="AC93" s="164"/>
      <c r="AD93" s="164"/>
      <c r="AE93" s="164"/>
      <c r="AF93" s="164"/>
      <c r="AG93" s="164"/>
      <c r="AH93" s="164"/>
    </row>
    <row r="94" spans="1:34">
      <c r="A94" s="167">
        <v>4</v>
      </c>
      <c r="B94" s="167"/>
      <c r="C94" s="167">
        <v>115.2</v>
      </c>
      <c r="D94" s="167">
        <v>93.4</v>
      </c>
      <c r="E94" s="167"/>
      <c r="F94" s="167"/>
      <c r="G94" s="167"/>
      <c r="H94" s="164"/>
      <c r="I94" s="172">
        <v>78.099999999999994</v>
      </c>
      <c r="J94" s="164">
        <v>4</v>
      </c>
      <c r="K94" s="164"/>
      <c r="L94" s="173">
        <v>12493</v>
      </c>
      <c r="M94" s="172">
        <v>199.8</v>
      </c>
      <c r="N94" s="172">
        <f t="shared" si="0"/>
        <v>350.22560819462234</v>
      </c>
      <c r="O94" s="164"/>
      <c r="P94" s="164"/>
      <c r="Q94" s="164"/>
      <c r="R94" s="164"/>
      <c r="S94" s="164"/>
      <c r="T94" s="164"/>
      <c r="U94" s="164"/>
      <c r="V94" s="167"/>
      <c r="W94" s="167"/>
      <c r="X94" s="167"/>
      <c r="Y94" s="167"/>
      <c r="Z94" s="164"/>
      <c r="AA94" s="164"/>
      <c r="AB94" s="164"/>
      <c r="AC94" s="164"/>
      <c r="AD94" s="164"/>
      <c r="AE94" s="164"/>
      <c r="AF94" s="164"/>
      <c r="AG94" s="164"/>
      <c r="AH94" s="164"/>
    </row>
    <row r="95" spans="1:34">
      <c r="A95" s="167">
        <v>1</v>
      </c>
      <c r="B95" s="167">
        <v>1989</v>
      </c>
      <c r="C95" s="167">
        <v>106.6</v>
      </c>
      <c r="D95" s="167">
        <v>86.4</v>
      </c>
      <c r="E95" s="167"/>
      <c r="F95" s="167"/>
      <c r="G95" s="167"/>
      <c r="H95" s="164"/>
      <c r="I95" s="172">
        <v>78.900000000000006</v>
      </c>
      <c r="J95" s="164">
        <v>1</v>
      </c>
      <c r="K95" s="164">
        <v>1989</v>
      </c>
      <c r="L95" s="173">
        <v>10988</v>
      </c>
      <c r="M95" s="172">
        <v>142.6</v>
      </c>
      <c r="N95" s="172">
        <f t="shared" si="0"/>
        <v>247.42636248415715</v>
      </c>
      <c r="O95" s="164"/>
      <c r="P95" s="164"/>
      <c r="Q95" s="164"/>
      <c r="R95" s="164"/>
      <c r="S95" s="164"/>
      <c r="T95" s="164"/>
      <c r="U95" s="164"/>
      <c r="V95" s="167" t="s">
        <v>171</v>
      </c>
      <c r="W95" s="176">
        <f>+W93+X72</f>
        <v>8564.5581170691366</v>
      </c>
      <c r="X95" s="176">
        <f>+X93+Y72</f>
        <v>9047.834256730559</v>
      </c>
      <c r="Y95" s="176">
        <f>+Y93+Z72</f>
        <v>9650.0374511827904</v>
      </c>
      <c r="Z95" s="164"/>
      <c r="AA95" s="164"/>
      <c r="AB95" s="164"/>
      <c r="AC95" s="164"/>
      <c r="AD95" s="164"/>
      <c r="AE95" s="164"/>
      <c r="AF95" s="164"/>
      <c r="AG95" s="164"/>
      <c r="AH95" s="164"/>
    </row>
    <row r="96" spans="1:34">
      <c r="A96" s="167">
        <v>2</v>
      </c>
      <c r="B96" s="167"/>
      <c r="C96" s="167">
        <v>98</v>
      </c>
      <c r="D96" s="167">
        <v>79.599999999999994</v>
      </c>
      <c r="E96" s="167"/>
      <c r="F96" s="167"/>
      <c r="G96" s="167"/>
      <c r="H96" s="164"/>
      <c r="I96" s="172">
        <v>80.3</v>
      </c>
      <c r="J96" s="164">
        <v>2</v>
      </c>
      <c r="K96" s="164"/>
      <c r="L96" s="173">
        <v>10292</v>
      </c>
      <c r="M96" s="172">
        <v>117.3</v>
      </c>
      <c r="N96" s="172">
        <f t="shared" si="0"/>
        <v>199.97970112079702</v>
      </c>
      <c r="O96" s="164"/>
      <c r="P96" s="164"/>
      <c r="Q96" s="164"/>
      <c r="R96" s="164"/>
      <c r="S96" s="164"/>
      <c r="T96" s="164"/>
      <c r="U96" s="164"/>
      <c r="V96" s="164"/>
      <c r="W96" s="164"/>
      <c r="X96" s="164"/>
      <c r="Y96" s="164"/>
      <c r="Z96" s="164"/>
      <c r="AA96" s="164"/>
      <c r="AB96" s="164"/>
      <c r="AC96" s="164"/>
      <c r="AD96" s="164"/>
      <c r="AE96" s="164"/>
      <c r="AF96" s="164"/>
      <c r="AG96" s="164"/>
      <c r="AH96" s="164"/>
    </row>
    <row r="97" spans="1:34">
      <c r="A97" s="167">
        <v>3</v>
      </c>
      <c r="B97" s="167"/>
      <c r="C97" s="167">
        <v>96.9</v>
      </c>
      <c r="D97" s="167">
        <v>79</v>
      </c>
      <c r="E97" s="167"/>
      <c r="F97" s="167"/>
      <c r="G97" s="167"/>
      <c r="H97" s="164"/>
      <c r="I97" s="172">
        <v>80.599999999999994</v>
      </c>
      <c r="J97" s="164">
        <v>3</v>
      </c>
      <c r="K97" s="164"/>
      <c r="L97" s="173">
        <v>11352</v>
      </c>
      <c r="M97" s="172">
        <v>103.6</v>
      </c>
      <c r="N97" s="172">
        <f t="shared" si="0"/>
        <v>175.96575682382132</v>
      </c>
      <c r="O97" s="164"/>
      <c r="P97" s="164"/>
      <c r="Q97" s="164"/>
      <c r="R97" s="164"/>
      <c r="S97" s="164"/>
      <c r="T97" s="164"/>
      <c r="U97" s="164"/>
      <c r="V97" s="164"/>
      <c r="W97" s="164"/>
      <c r="X97" s="164"/>
      <c r="Y97" s="167"/>
      <c r="Z97" s="164"/>
      <c r="AA97" s="164"/>
      <c r="AB97" s="164"/>
      <c r="AC97" s="164"/>
      <c r="AD97" s="164"/>
      <c r="AE97" s="164"/>
      <c r="AF97" s="164"/>
      <c r="AG97" s="164"/>
      <c r="AH97" s="164"/>
    </row>
    <row r="98" spans="1:34">
      <c r="A98" s="167">
        <v>4</v>
      </c>
      <c r="B98" s="167"/>
      <c r="C98" s="167">
        <v>93.4</v>
      </c>
      <c r="D98" s="167">
        <v>76.8</v>
      </c>
      <c r="E98" s="167"/>
      <c r="F98" s="167"/>
      <c r="G98" s="167"/>
      <c r="H98" s="164"/>
      <c r="I98" s="172">
        <v>81.400000000000006</v>
      </c>
      <c r="J98" s="164">
        <v>4</v>
      </c>
      <c r="K98" s="164"/>
      <c r="L98" s="173">
        <v>11958</v>
      </c>
      <c r="M98" s="172">
        <v>132</v>
      </c>
      <c r="N98" s="172">
        <f t="shared" si="0"/>
        <v>222</v>
      </c>
      <c r="O98" s="164"/>
      <c r="P98" s="164"/>
      <c r="Q98" s="164"/>
      <c r="R98" s="164"/>
      <c r="S98" s="164"/>
      <c r="T98" s="164"/>
      <c r="U98" s="164"/>
      <c r="V98" s="166" t="s">
        <v>186</v>
      </c>
      <c r="W98" s="167"/>
      <c r="X98" s="167"/>
      <c r="Y98" s="167"/>
      <c r="Z98" s="164"/>
      <c r="AA98" s="164"/>
      <c r="AB98" s="164"/>
      <c r="AC98" s="164"/>
      <c r="AD98" s="164"/>
      <c r="AE98" s="164"/>
      <c r="AF98" s="164"/>
      <c r="AG98" s="164"/>
      <c r="AH98" s="164"/>
    </row>
    <row r="99" spans="1:34">
      <c r="A99" s="167">
        <v>1</v>
      </c>
      <c r="B99" s="167">
        <v>1990</v>
      </c>
      <c r="C99" s="167">
        <v>99.4</v>
      </c>
      <c r="D99" s="167">
        <v>81.3</v>
      </c>
      <c r="E99" s="167"/>
      <c r="F99" s="167"/>
      <c r="G99" s="167"/>
      <c r="H99" s="164"/>
      <c r="I99" s="172">
        <v>82.3</v>
      </c>
      <c r="J99" s="164">
        <v>1</v>
      </c>
      <c r="K99" s="164">
        <v>1990</v>
      </c>
      <c r="L99" s="173">
        <v>13741</v>
      </c>
      <c r="M99" s="172">
        <v>142.9</v>
      </c>
      <c r="N99" s="172">
        <f t="shared" si="0"/>
        <v>237.70364520048605</v>
      </c>
      <c r="O99" s="164"/>
      <c r="P99" s="164"/>
      <c r="Q99" s="164"/>
      <c r="R99" s="164"/>
      <c r="S99" s="164"/>
      <c r="T99" s="164"/>
      <c r="U99" s="164"/>
      <c r="V99" s="167"/>
      <c r="W99" s="164"/>
      <c r="X99" s="167"/>
      <c r="Y99" s="167"/>
      <c r="Z99" s="164"/>
      <c r="AA99" s="164"/>
      <c r="AB99" s="164"/>
      <c r="AC99" s="164"/>
      <c r="AD99" s="164"/>
      <c r="AE99" s="164"/>
      <c r="AF99" s="164"/>
      <c r="AG99" s="164"/>
      <c r="AH99" s="164"/>
    </row>
    <row r="100" spans="1:34">
      <c r="A100" s="167">
        <v>2</v>
      </c>
      <c r="B100" s="167"/>
      <c r="C100" s="167">
        <v>88.6</v>
      </c>
      <c r="D100" s="167">
        <v>73.099999999999994</v>
      </c>
      <c r="E100" s="167"/>
      <c r="F100" s="167"/>
      <c r="G100" s="167"/>
      <c r="H100" s="164"/>
      <c r="I100" s="172">
        <v>83.4</v>
      </c>
      <c r="J100" s="164">
        <v>2</v>
      </c>
      <c r="K100" s="164"/>
      <c r="L100" s="173">
        <v>10045</v>
      </c>
      <c r="M100" s="172">
        <v>116.5</v>
      </c>
      <c r="N100" s="172">
        <f t="shared" si="0"/>
        <v>191.23321342925661</v>
      </c>
      <c r="O100" s="164"/>
      <c r="P100" s="164"/>
      <c r="Q100" s="164"/>
      <c r="R100" s="164"/>
      <c r="S100" s="164"/>
      <c r="T100" s="164"/>
      <c r="U100" s="164"/>
      <c r="V100" s="167"/>
      <c r="W100" s="171" t="str">
        <f>+W82</f>
        <v>2013</v>
      </c>
      <c r="X100" s="171" t="str">
        <f>+X82</f>
        <v>2014</v>
      </c>
      <c r="Y100" s="171" t="str">
        <f>+Y82</f>
        <v>2015</v>
      </c>
      <c r="Z100" s="164"/>
      <c r="AA100" s="164"/>
      <c r="AB100" s="164"/>
      <c r="AC100" s="164"/>
      <c r="AD100" s="164"/>
      <c r="AE100" s="164"/>
      <c r="AF100" s="164"/>
      <c r="AG100" s="164"/>
      <c r="AH100" s="164"/>
    </row>
    <row r="101" spans="1:34">
      <c r="A101" s="167">
        <v>3</v>
      </c>
      <c r="B101" s="167"/>
      <c r="C101" s="167">
        <v>88.2</v>
      </c>
      <c r="D101" s="167">
        <v>72.5</v>
      </c>
      <c r="E101" s="167"/>
      <c r="F101" s="167"/>
      <c r="G101" s="167"/>
      <c r="H101" s="164"/>
      <c r="I101" s="172">
        <v>83.7</v>
      </c>
      <c r="J101" s="164">
        <v>3</v>
      </c>
      <c r="K101" s="164"/>
      <c r="L101" s="173">
        <v>10870</v>
      </c>
      <c r="M101" s="172">
        <v>101.4</v>
      </c>
      <c r="N101" s="172">
        <f t="shared" si="0"/>
        <v>165.85017921146957</v>
      </c>
      <c r="O101" s="164"/>
      <c r="P101" s="164"/>
      <c r="Q101" s="164"/>
      <c r="R101" s="164"/>
      <c r="S101" s="164"/>
      <c r="T101" s="164"/>
      <c r="U101" s="164"/>
      <c r="V101" s="167" t="s">
        <v>18</v>
      </c>
      <c r="W101" s="177">
        <f>IF('Tab7'!C10="",+'Tab7'!C9+'Tab11'!C9,+'Tab7'!C10+'Tab11'!C10)</f>
        <v>5520.4451678348696</v>
      </c>
      <c r="X101" s="177">
        <f>IF('Tab7'!D10="",+'Tab7'!D9+'Tab11'!D9,+'Tab7'!D10+'Tab11'!D10)</f>
        <v>7032</v>
      </c>
      <c r="Y101" s="177">
        <f>IF('Tab7'!E10="",+'Tab7'!E9+'Tab11'!E9,+'Tab7'!E10+'Tab11'!E10)</f>
        <v>9848</v>
      </c>
      <c r="Z101" s="164"/>
      <c r="AA101" s="164"/>
      <c r="AB101" s="164"/>
      <c r="AC101" s="164"/>
      <c r="AD101" s="164"/>
      <c r="AE101" s="164"/>
      <c r="AF101" s="164"/>
      <c r="AG101" s="164"/>
      <c r="AH101" s="164"/>
    </row>
    <row r="102" spans="1:34">
      <c r="A102" s="167">
        <v>4</v>
      </c>
      <c r="B102" s="167"/>
      <c r="C102" s="167">
        <v>84.8</v>
      </c>
      <c r="D102" s="167">
        <v>70.2</v>
      </c>
      <c r="E102" s="167"/>
      <c r="F102" s="167"/>
      <c r="G102" s="167"/>
      <c r="H102" s="164"/>
      <c r="I102" s="172">
        <v>85.1</v>
      </c>
      <c r="J102" s="164">
        <v>4</v>
      </c>
      <c r="K102" s="164"/>
      <c r="L102" s="173">
        <v>11076</v>
      </c>
      <c r="M102" s="172">
        <v>120</v>
      </c>
      <c r="N102" s="172">
        <f t="shared" si="0"/>
        <v>193.04347826086959</v>
      </c>
      <c r="O102" s="164"/>
      <c r="P102" s="164"/>
      <c r="Q102" s="164"/>
      <c r="R102" s="164"/>
      <c r="S102" s="164"/>
      <c r="T102" s="164"/>
      <c r="U102" s="164"/>
      <c r="V102" s="167" t="s">
        <v>86</v>
      </c>
      <c r="W102" s="177">
        <f>IF('Tab7'!C12="",+'Tab7'!C11+'Tab11'!C11,+'Tab7'!C12+'Tab11'!C12)</f>
        <v>21974.571815476171</v>
      </c>
      <c r="X102" s="177">
        <f>IF('Tab7'!D12="",+'Tab7'!D11+'Tab11'!D11,+'Tab7'!D12+'Tab11'!D12)</f>
        <v>19713</v>
      </c>
      <c r="Y102" s="177">
        <f>IF('Tab7'!E12="",+'Tab7'!E11+'Tab11'!E11,+'Tab7'!E12+'Tab11'!E12)</f>
        <v>19630</v>
      </c>
      <c r="Z102" s="164"/>
      <c r="AA102" s="164"/>
      <c r="AB102" s="164"/>
      <c r="AC102" s="164"/>
      <c r="AD102" s="164"/>
      <c r="AE102" s="164"/>
      <c r="AF102" s="164"/>
      <c r="AG102" s="164"/>
      <c r="AH102" s="164"/>
    </row>
    <row r="103" spans="1:34">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208.3121637426901</v>
      </c>
      <c r="O103" s="173">
        <v>6727</v>
      </c>
      <c r="P103" s="172">
        <v>376.9</v>
      </c>
      <c r="Q103" s="172">
        <f>P103/I103*$I$69</f>
        <v>603.48081871345028</v>
      </c>
      <c r="R103" s="173">
        <v>9077</v>
      </c>
      <c r="S103" s="172">
        <v>139.9</v>
      </c>
      <c r="T103" s="172">
        <f>S103/I103*$I$69</f>
        <v>224.00362573099417</v>
      </c>
      <c r="U103" s="164"/>
      <c r="V103" s="167" t="s">
        <v>63</v>
      </c>
      <c r="W103" s="177">
        <f>IF('Tab7'!C14="",+'Tab7'!C13+'Tab11'!C13,+'Tab7'!C14+'Tab11'!C14)</f>
        <v>5958.3970505452753</v>
      </c>
      <c r="X103" s="177">
        <f>IF('Tab7'!D14="",+'Tab7'!D13+'Tab11'!D13,+'Tab7'!D14+'Tab11'!D14)</f>
        <v>8004</v>
      </c>
      <c r="Y103" s="177">
        <f>IF('Tab7'!E14="",+'Tab7'!E13+'Tab11'!E13,+'Tab7'!E14+'Tab11'!E14)</f>
        <v>7135</v>
      </c>
      <c r="Z103" s="164"/>
      <c r="AA103" s="164"/>
      <c r="AB103" s="164"/>
      <c r="AC103" s="164"/>
      <c r="AD103" s="164"/>
      <c r="AE103" s="164"/>
      <c r="AF103" s="164"/>
      <c r="AG103" s="164"/>
      <c r="AH103" s="164"/>
    </row>
    <row r="104" spans="1:34">
      <c r="A104" s="167">
        <v>2</v>
      </c>
      <c r="B104" s="167"/>
      <c r="C104" s="167">
        <v>93.9</v>
      </c>
      <c r="D104" s="167">
        <v>78</v>
      </c>
      <c r="E104" s="167"/>
      <c r="F104" s="167"/>
      <c r="G104" s="167"/>
      <c r="H104" s="164"/>
      <c r="I104" s="172">
        <v>86.6</v>
      </c>
      <c r="J104" s="164">
        <v>2</v>
      </c>
      <c r="K104" s="164"/>
      <c r="L104" s="173">
        <v>10188</v>
      </c>
      <c r="M104" s="172">
        <v>126.69999999999993</v>
      </c>
      <c r="N104" s="172">
        <f t="shared" si="1"/>
        <v>200.29133949191677</v>
      </c>
      <c r="O104" s="173">
        <v>5864</v>
      </c>
      <c r="P104" s="172">
        <v>369.29999999999995</v>
      </c>
      <c r="Q104" s="172">
        <f t="shared" ref="Q104:Q167" si="2">P104/I104*$I$69</f>
        <v>583.8010392609699</v>
      </c>
      <c r="R104" s="173">
        <v>12525</v>
      </c>
      <c r="S104" s="172">
        <v>176.29999999999998</v>
      </c>
      <c r="T104" s="172">
        <f t="shared" ref="T104:T167" si="3">S104/I104*$I$69</f>
        <v>278.70057736720554</v>
      </c>
      <c r="U104" s="164"/>
      <c r="V104" s="167" t="s">
        <v>14</v>
      </c>
      <c r="W104" s="178">
        <f>+W106-SUM(W101:W103)</f>
        <v>34036.539075749679</v>
      </c>
      <c r="X104" s="178">
        <f>+X106-SUM(X101:X103)</f>
        <v>44550</v>
      </c>
      <c r="Y104" s="178">
        <f>+Y106-SUM(Y101:Y103)</f>
        <v>48068</v>
      </c>
      <c r="Z104" s="164"/>
      <c r="AA104" s="164"/>
      <c r="AB104" s="164"/>
      <c r="AC104" s="164"/>
      <c r="AD104" s="164"/>
      <c r="AE104" s="164"/>
      <c r="AF104" s="164"/>
      <c r="AG104" s="164"/>
      <c r="AH104" s="164"/>
    </row>
    <row r="105" spans="1:34">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209.61824480369521</v>
      </c>
      <c r="O105" s="173">
        <v>7951</v>
      </c>
      <c r="P105" s="172">
        <v>430.9</v>
      </c>
      <c r="Q105" s="172">
        <f t="shared" si="2"/>
        <v>681.18025404157038</v>
      </c>
      <c r="R105" s="173">
        <v>14126</v>
      </c>
      <c r="S105" s="172">
        <v>204.90000000000003</v>
      </c>
      <c r="T105" s="172">
        <f t="shared" si="3"/>
        <v>323.91235565819869</v>
      </c>
      <c r="U105" s="164"/>
      <c r="V105" s="167"/>
      <c r="W105" s="167"/>
      <c r="X105" s="167"/>
      <c r="Y105" s="167"/>
      <c r="Z105" s="164"/>
      <c r="AA105" s="164"/>
      <c r="AB105" s="164"/>
      <c r="AC105" s="164"/>
      <c r="AD105" s="164"/>
      <c r="AE105" s="164"/>
      <c r="AF105" s="164"/>
      <c r="AG105" s="164"/>
      <c r="AH105" s="164"/>
    </row>
    <row r="106" spans="1:34">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216.71912943871715</v>
      </c>
      <c r="O106" s="173">
        <v>13048</v>
      </c>
      <c r="P106" s="172">
        <v>427.00000000000023</v>
      </c>
      <c r="Q106" s="172">
        <f t="shared" si="2"/>
        <v>669.60252004581946</v>
      </c>
      <c r="R106" s="173">
        <v>13048</v>
      </c>
      <c r="S106" s="172">
        <v>185</v>
      </c>
      <c r="T106" s="172">
        <f t="shared" si="3"/>
        <v>290.10882016036658</v>
      </c>
      <c r="U106" s="164"/>
      <c r="V106" s="167" t="s">
        <v>87</v>
      </c>
      <c r="W106" s="177">
        <f>IF('Tab7'!C8="",+'Tab7'!C7+'Tab11'!C7,+'Tab7'!C8+'Tab11'!C8)</f>
        <v>67489.953109605995</v>
      </c>
      <c r="X106" s="177">
        <f>IF('Tab7'!D8="",+'Tab7'!D7+'Tab11'!D7,+'Tab7'!D8+'Tab11'!D8)</f>
        <v>79299</v>
      </c>
      <c r="Y106" s="177">
        <f>IF('Tab7'!E8="",+'Tab7'!E7+'Tab11'!E7,+'Tab7'!E8+'Tab11'!E8)</f>
        <v>84681</v>
      </c>
      <c r="Z106" s="164"/>
      <c r="AA106" s="164"/>
      <c r="AB106" s="164"/>
      <c r="AC106" s="164"/>
      <c r="AD106" s="164"/>
      <c r="AE106" s="164"/>
      <c r="AF106" s="164"/>
      <c r="AG106" s="164"/>
      <c r="AH106" s="164"/>
    </row>
    <row r="107" spans="1:34">
      <c r="A107" s="167">
        <v>1</v>
      </c>
      <c r="B107" s="167">
        <v>1992</v>
      </c>
      <c r="C107" s="167">
        <v>102</v>
      </c>
      <c r="D107" s="167">
        <v>87.1</v>
      </c>
      <c r="E107" s="167"/>
      <c r="F107" s="167"/>
      <c r="G107" s="167"/>
      <c r="H107" s="164"/>
      <c r="I107" s="172">
        <v>87.5</v>
      </c>
      <c r="J107" s="164">
        <v>1</v>
      </c>
      <c r="K107" s="164">
        <v>1992</v>
      </c>
      <c r="L107" s="173">
        <v>10520</v>
      </c>
      <c r="M107" s="172">
        <v>129.4</v>
      </c>
      <c r="N107" s="172">
        <f>M107/I107*$I$69</f>
        <v>202.45554285714286</v>
      </c>
      <c r="O107" s="173">
        <v>6509</v>
      </c>
      <c r="P107" s="172">
        <v>409.5</v>
      </c>
      <c r="Q107" s="172">
        <f t="shared" si="2"/>
        <v>640.69200000000001</v>
      </c>
      <c r="R107" s="173">
        <v>11030</v>
      </c>
      <c r="S107" s="172">
        <v>180.5</v>
      </c>
      <c r="T107" s="172">
        <f t="shared" si="3"/>
        <v>282.40514285714283</v>
      </c>
      <c r="U107" s="164"/>
      <c r="V107" s="164"/>
      <c r="W107" s="164"/>
      <c r="X107" s="164"/>
      <c r="Y107" s="164"/>
      <c r="Z107" s="164"/>
      <c r="AA107" s="164"/>
      <c r="AB107" s="164"/>
      <c r="AC107" s="164"/>
      <c r="AD107" s="164"/>
      <c r="AE107" s="164"/>
      <c r="AF107" s="164"/>
      <c r="AG107" s="164"/>
      <c r="AH107" s="164"/>
    </row>
    <row r="108" spans="1:34">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174.44706546275398</v>
      </c>
      <c r="O108" s="173">
        <v>5632</v>
      </c>
      <c r="P108" s="172">
        <v>412</v>
      </c>
      <c r="Q108" s="172">
        <f t="shared" si="2"/>
        <v>636.60045146726861</v>
      </c>
      <c r="R108" s="173">
        <v>13252</v>
      </c>
      <c r="S108" s="172">
        <v>167</v>
      </c>
      <c r="T108" s="172">
        <f t="shared" si="3"/>
        <v>258.03950338600453</v>
      </c>
      <c r="U108" s="164"/>
      <c r="V108" s="164"/>
      <c r="W108" s="164"/>
      <c r="X108" s="164"/>
      <c r="Y108" s="164"/>
      <c r="Z108" s="164"/>
      <c r="AA108" s="164"/>
      <c r="AB108" s="164"/>
      <c r="AC108" s="164"/>
      <c r="AD108" s="164"/>
      <c r="AE108" s="164"/>
      <c r="AF108" s="164"/>
      <c r="AG108" s="164"/>
      <c r="AH108" s="164"/>
    </row>
    <row r="109" spans="1:34">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201.56865839909801</v>
      </c>
      <c r="O109" s="173">
        <v>8642</v>
      </c>
      <c r="P109" s="172">
        <v>440.40000000000009</v>
      </c>
      <c r="Q109" s="172">
        <f t="shared" si="2"/>
        <v>679.71544532130793</v>
      </c>
      <c r="R109" s="173">
        <v>15450</v>
      </c>
      <c r="S109" s="172">
        <v>219.10000000000002</v>
      </c>
      <c r="T109" s="172">
        <f t="shared" si="3"/>
        <v>338.15997745208568</v>
      </c>
      <c r="U109" s="164"/>
      <c r="V109" s="166" t="s">
        <v>187</v>
      </c>
      <c r="W109" s="167"/>
      <c r="X109" s="167"/>
      <c r="Y109" s="167"/>
      <c r="Z109" s="164"/>
      <c r="AA109" s="164"/>
      <c r="AB109" s="164"/>
      <c r="AC109" s="164"/>
      <c r="AD109" s="164"/>
      <c r="AE109" s="164"/>
      <c r="AF109" s="164"/>
      <c r="AG109" s="164"/>
      <c r="AH109" s="164"/>
    </row>
    <row r="110" spans="1:34">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166.33426651735732</v>
      </c>
      <c r="O110" s="173">
        <v>7139</v>
      </c>
      <c r="P110" s="172">
        <v>425.59999999999991</v>
      </c>
      <c r="Q110" s="172">
        <f t="shared" si="2"/>
        <v>652.45957446808495</v>
      </c>
      <c r="R110" s="173">
        <v>12309</v>
      </c>
      <c r="S110" s="172">
        <v>109.39999999999998</v>
      </c>
      <c r="T110" s="172">
        <f t="shared" si="3"/>
        <v>167.71399776035832</v>
      </c>
      <c r="U110" s="164"/>
      <c r="V110" s="167"/>
      <c r="W110" s="167"/>
      <c r="X110" s="167"/>
      <c r="Y110" s="167"/>
      <c r="Z110" s="164"/>
      <c r="AA110" s="164"/>
      <c r="AB110" s="164"/>
      <c r="AC110" s="164"/>
      <c r="AD110" s="164"/>
      <c r="AE110" s="164"/>
      <c r="AF110" s="164"/>
      <c r="AG110" s="164"/>
      <c r="AH110" s="164"/>
    </row>
    <row r="111" spans="1:34">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208.70389755011135</v>
      </c>
      <c r="O111" s="173">
        <v>6982</v>
      </c>
      <c r="P111" s="172">
        <v>449.4</v>
      </c>
      <c r="Q111" s="172">
        <f t="shared" si="2"/>
        <v>685.10979955456571</v>
      </c>
      <c r="R111" s="173">
        <v>10571</v>
      </c>
      <c r="S111" s="172">
        <v>175.5</v>
      </c>
      <c r="T111" s="172">
        <f t="shared" si="3"/>
        <v>267.54955456570161</v>
      </c>
      <c r="U111" s="164"/>
      <c r="V111" s="167"/>
      <c r="W111" s="171" t="str">
        <f>+W100</f>
        <v>2013</v>
      </c>
      <c r="X111" s="171" t="str">
        <f>+X100</f>
        <v>2014</v>
      </c>
      <c r="Y111" s="171" t="str">
        <f>+Y100</f>
        <v>2015</v>
      </c>
      <c r="Z111" s="164"/>
      <c r="AA111" s="164"/>
      <c r="AB111" s="164"/>
      <c r="AC111" s="164"/>
      <c r="AD111" s="164"/>
      <c r="AE111" s="164"/>
      <c r="AF111" s="164"/>
      <c r="AG111" s="164"/>
      <c r="AH111" s="164"/>
    </row>
    <row r="112" spans="1:34">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173.68810572687229</v>
      </c>
      <c r="O112" s="173">
        <v>6332</v>
      </c>
      <c r="P112" s="172">
        <v>352.9</v>
      </c>
      <c r="Q112" s="172">
        <f t="shared" si="2"/>
        <v>532.07059471365642</v>
      </c>
      <c r="R112" s="173">
        <v>12919</v>
      </c>
      <c r="S112" s="172">
        <v>191.20000000000005</v>
      </c>
      <c r="T112" s="172">
        <f t="shared" si="3"/>
        <v>288.27400881057275</v>
      </c>
      <c r="U112" s="164"/>
      <c r="V112" s="167" t="s">
        <v>172</v>
      </c>
      <c r="W112" s="176">
        <f>IF('Tab7'!C38="",+'Tab7'!C37+'Tab11'!C37,+'Tab7'!C38+'Tab11'!C38)</f>
        <v>1148.1840804128569</v>
      </c>
      <c r="X112" s="176">
        <f>IF('Tab7'!D38="",+'Tab7'!D37+'Tab11'!D37,+'Tab7'!D38+'Tab11'!D38)</f>
        <v>1484.9150299297401</v>
      </c>
      <c r="Y112" s="176">
        <f>IF('Tab7'!E38="",+'Tab7'!E37+'Tab11'!E37,+'Tab7'!E38+'Tab11'!E38)</f>
        <v>1279.8360091262539</v>
      </c>
      <c r="Z112" s="164"/>
      <c r="AA112" s="164"/>
      <c r="AB112" s="164"/>
      <c r="AC112" s="164"/>
      <c r="AD112" s="164"/>
      <c r="AE112" s="164"/>
      <c r="AF112" s="164"/>
      <c r="AG112" s="164"/>
      <c r="AH112" s="164"/>
    </row>
    <row r="113" spans="1:34">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200.66578366445916</v>
      </c>
      <c r="O113" s="173">
        <v>6675</v>
      </c>
      <c r="P113" s="172">
        <v>388.50000000000023</v>
      </c>
      <c r="Q113" s="172">
        <f t="shared" si="2"/>
        <v>587.03807947019902</v>
      </c>
      <c r="R113" s="173">
        <v>14800</v>
      </c>
      <c r="S113" s="172">
        <v>216.89999999999998</v>
      </c>
      <c r="T113" s="172">
        <f t="shared" si="3"/>
        <v>327.74403973509936</v>
      </c>
      <c r="U113" s="164"/>
      <c r="V113" s="167" t="s">
        <v>86</v>
      </c>
      <c r="W113" s="176">
        <f>IF('Tab7'!C40="",+'Tab7'!C39+'Tab11'!C39,+'Tab7'!C40+'Tab11'!C40)</f>
        <v>1023.0812127444319</v>
      </c>
      <c r="X113" s="176">
        <f>IF('Tab7'!D40="",+'Tab7'!D39+'Tab11'!D39,+'Tab7'!D40+'Tab11'!D40)</f>
        <v>886.67647724495987</v>
      </c>
      <c r="Y113" s="176">
        <f>IF('Tab7'!E40="",+'Tab7'!E39+'Tab11'!E39,+'Tab7'!E40+'Tab11'!E40)</f>
        <v>957.60520650282388</v>
      </c>
      <c r="Z113" s="164"/>
      <c r="AA113" s="164"/>
      <c r="AB113" s="164"/>
      <c r="AC113" s="164"/>
      <c r="AD113" s="164"/>
      <c r="AE113" s="164"/>
      <c r="AF113" s="164"/>
      <c r="AG113" s="164"/>
      <c r="AH113" s="164"/>
    </row>
    <row r="114" spans="1:34">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237.39362637362629</v>
      </c>
      <c r="O114" s="173">
        <v>6319</v>
      </c>
      <c r="P114" s="172">
        <v>466.99999999999977</v>
      </c>
      <c r="Q114" s="172">
        <f t="shared" si="2"/>
        <v>702.55274725274694</v>
      </c>
      <c r="R114" s="173">
        <v>11391</v>
      </c>
      <c r="S114" s="172">
        <v>164.5</v>
      </c>
      <c r="T114" s="172">
        <f t="shared" si="3"/>
        <v>247.47307692307695</v>
      </c>
      <c r="U114" s="164"/>
      <c r="V114" s="167" t="s">
        <v>63</v>
      </c>
      <c r="W114" s="176">
        <f>IF('Tab7'!C42="",+'Tab7'!C41+'Tab11'!C41,+'Tab7'!C42+'Tab11'!C42)</f>
        <v>167.84779905693759</v>
      </c>
      <c r="X114" s="176">
        <f>IF('Tab7'!D42="",+'Tab7'!D41+'Tab11'!D41,+'Tab7'!D42+'Tab11'!D42)</f>
        <v>165.16263465729782</v>
      </c>
      <c r="Y114" s="176">
        <f>IF('Tab7'!E42="",+'Tab7'!E41+'Tab11'!E41,+'Tab7'!E42+'Tab11'!E42)</f>
        <v>155.36971992416409</v>
      </c>
      <c r="Z114" s="164"/>
      <c r="AA114" s="164"/>
      <c r="AB114" s="164"/>
      <c r="AC114" s="164"/>
      <c r="AD114" s="164"/>
      <c r="AE114" s="164"/>
      <c r="AF114" s="164"/>
      <c r="AG114" s="164"/>
      <c r="AH114" s="164"/>
    </row>
    <row r="115" spans="1:34">
      <c r="A115" s="167">
        <v>1</v>
      </c>
      <c r="B115" s="167">
        <v>1994</v>
      </c>
      <c r="C115" s="167">
        <v>138.4</v>
      </c>
      <c r="D115" s="167">
        <v>120</v>
      </c>
      <c r="E115" s="167"/>
      <c r="F115" s="167"/>
      <c r="G115" s="167"/>
      <c r="H115" s="164"/>
      <c r="I115" s="172">
        <v>91</v>
      </c>
      <c r="J115" s="164">
        <v>1</v>
      </c>
      <c r="K115" s="164">
        <v>1994</v>
      </c>
      <c r="L115" s="173">
        <v>15224</v>
      </c>
      <c r="M115" s="172">
        <v>189</v>
      </c>
      <c r="N115" s="172">
        <f t="shared" si="4"/>
        <v>284.33076923076925</v>
      </c>
      <c r="O115" s="173">
        <v>6291</v>
      </c>
      <c r="P115" s="172">
        <v>427.6</v>
      </c>
      <c r="Q115" s="172">
        <f t="shared" si="2"/>
        <v>643.27956043956044</v>
      </c>
      <c r="R115" s="173">
        <v>8795</v>
      </c>
      <c r="S115" s="172">
        <v>161.69999999999999</v>
      </c>
      <c r="T115" s="172">
        <f t="shared" si="3"/>
        <v>243.26076923076923</v>
      </c>
      <c r="U115" s="164"/>
      <c r="V115" s="167" t="s">
        <v>14</v>
      </c>
      <c r="W115" s="179">
        <f>+W117-SUM(W112:W114)</f>
        <v>627.19375264126347</v>
      </c>
      <c r="X115" s="179">
        <f>+X117-SUM(X112:X114)</f>
        <v>795.82525850939237</v>
      </c>
      <c r="Y115" s="179">
        <f>+Y117-SUM(Y112:Y114)</f>
        <v>776.25186071981807</v>
      </c>
      <c r="Z115" s="164"/>
      <c r="AA115" s="164"/>
      <c r="AB115" s="164"/>
      <c r="AC115" s="164"/>
      <c r="AD115" s="164"/>
      <c r="AE115" s="164"/>
      <c r="AF115" s="164"/>
      <c r="AG115" s="164"/>
      <c r="AH115" s="164"/>
    </row>
    <row r="116" spans="1:34">
      <c r="A116" s="167">
        <v>2</v>
      </c>
      <c r="B116" s="167"/>
      <c r="C116" s="167">
        <f>252.9-C115</f>
        <v>114.5</v>
      </c>
      <c r="D116" s="167">
        <f>218.1-D115</f>
        <v>98.1</v>
      </c>
      <c r="E116" s="167"/>
      <c r="F116" s="167"/>
      <c r="G116" s="167"/>
      <c r="H116" s="164"/>
      <c r="I116" s="172">
        <v>91.7</v>
      </c>
      <c r="J116" s="164">
        <v>2</v>
      </c>
      <c r="K116" s="164"/>
      <c r="L116" s="173">
        <v>13585</v>
      </c>
      <c r="M116" s="172">
        <v>166.5</v>
      </c>
      <c r="N116" s="172">
        <f t="shared" si="4"/>
        <v>248.56979280261723</v>
      </c>
      <c r="O116" s="173">
        <v>5517</v>
      </c>
      <c r="P116" s="172">
        <v>494.30000000000007</v>
      </c>
      <c r="Q116" s="172">
        <f t="shared" si="2"/>
        <v>737.94623773173396</v>
      </c>
      <c r="R116" s="173">
        <v>13449</v>
      </c>
      <c r="S116" s="172">
        <v>196.2</v>
      </c>
      <c r="T116" s="172">
        <f t="shared" si="3"/>
        <v>292.90926935659763</v>
      </c>
      <c r="U116" s="164"/>
      <c r="V116" s="167"/>
      <c r="W116" s="176"/>
      <c r="X116" s="176"/>
      <c r="Y116" s="176"/>
      <c r="Z116" s="164"/>
      <c r="AA116" s="164"/>
      <c r="AB116" s="164"/>
      <c r="AC116" s="164"/>
      <c r="AD116" s="164"/>
      <c r="AE116" s="164"/>
      <c r="AF116" s="164"/>
      <c r="AG116" s="164"/>
      <c r="AH116" s="164"/>
    </row>
    <row r="117" spans="1:34">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252.54408251900108</v>
      </c>
      <c r="O117" s="173">
        <v>8952</v>
      </c>
      <c r="P117" s="172">
        <v>425.5</v>
      </c>
      <c r="Q117" s="172">
        <f t="shared" si="2"/>
        <v>632.47502714440839</v>
      </c>
      <c r="R117" s="173">
        <v>15669</v>
      </c>
      <c r="S117" s="172">
        <v>219.80000000000007</v>
      </c>
      <c r="T117" s="172">
        <f t="shared" si="3"/>
        <v>326.71682953311631</v>
      </c>
      <c r="U117" s="164"/>
      <c r="V117" s="167" t="s">
        <v>87</v>
      </c>
      <c r="W117" s="176">
        <f>IF('Tab7'!C36="",+'Tab7'!C35+'Tab11'!C35,+'Tab7'!C36+'Tab11'!C36)</f>
        <v>2966.30684485549</v>
      </c>
      <c r="X117" s="176">
        <f>IF('Tab7'!D36="",+'Tab7'!D35+'Tab11'!D35,+'Tab7'!D36+'Tab11'!D36)</f>
        <v>3332.5794003413903</v>
      </c>
      <c r="Y117" s="176">
        <f>IF('Tab7'!E36="",+'Tab7'!E35+'Tab11'!E35,+'Tab7'!E36+'Tab11'!E36)</f>
        <v>3169.06279627306</v>
      </c>
      <c r="Z117" s="164"/>
      <c r="AA117" s="164"/>
      <c r="AB117" s="164"/>
      <c r="AC117" s="164"/>
      <c r="AD117" s="164"/>
      <c r="AE117" s="164"/>
      <c r="AF117" s="164"/>
      <c r="AG117" s="164"/>
      <c r="AH117" s="164"/>
    </row>
    <row r="118" spans="1:34">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208.15896328293746</v>
      </c>
      <c r="O118" s="173">
        <v>8189</v>
      </c>
      <c r="P118" s="172">
        <v>390.59999999999991</v>
      </c>
      <c r="Q118" s="172">
        <f t="shared" si="2"/>
        <v>577.46371490280774</v>
      </c>
      <c r="R118" s="173">
        <v>14139</v>
      </c>
      <c r="S118" s="172">
        <v>214.39999999999998</v>
      </c>
      <c r="T118" s="172">
        <f t="shared" si="3"/>
        <v>316.96933045356371</v>
      </c>
      <c r="U118" s="164"/>
      <c r="V118" s="167"/>
      <c r="W118" s="164"/>
      <c r="X118" s="167"/>
      <c r="Y118" s="164"/>
      <c r="Z118" s="164"/>
      <c r="AA118" s="164"/>
      <c r="AB118" s="164"/>
      <c r="AC118" s="164"/>
      <c r="AD118" s="164"/>
      <c r="AE118" s="164"/>
      <c r="AF118" s="164"/>
      <c r="AG118" s="164"/>
      <c r="AH118" s="164"/>
    </row>
    <row r="119" spans="1:34">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250.78790149892933</v>
      </c>
      <c r="O119" s="173">
        <v>7699</v>
      </c>
      <c r="P119" s="172">
        <v>543</v>
      </c>
      <c r="Q119" s="172">
        <f t="shared" si="2"/>
        <v>795.89614561027838</v>
      </c>
      <c r="R119" s="173">
        <v>11007</v>
      </c>
      <c r="S119" s="172">
        <v>183.1</v>
      </c>
      <c r="T119" s="172">
        <f t="shared" si="3"/>
        <v>268.3767665952891</v>
      </c>
      <c r="U119" s="164"/>
      <c r="V119" s="166" t="s">
        <v>181</v>
      </c>
      <c r="W119" s="164"/>
      <c r="X119" s="164"/>
      <c r="Y119" s="164"/>
      <c r="Z119" s="164"/>
      <c r="AA119" s="164"/>
      <c r="AB119" s="164"/>
      <c r="AC119" s="164"/>
      <c r="AD119" s="164"/>
      <c r="AE119" s="164"/>
      <c r="AF119" s="164"/>
      <c r="AG119" s="164"/>
      <c r="AH119" s="164"/>
    </row>
    <row r="120" spans="1:34">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215.75207226354951</v>
      </c>
      <c r="O120" s="173">
        <v>5465</v>
      </c>
      <c r="P120" s="172">
        <v>462.40000000000009</v>
      </c>
      <c r="Q120" s="172">
        <f t="shared" si="2"/>
        <v>672.71583421891626</v>
      </c>
      <c r="R120" s="173">
        <v>13915</v>
      </c>
      <c r="S120" s="172">
        <v>213.4</v>
      </c>
      <c r="T120" s="172">
        <f t="shared" si="3"/>
        <v>310.46184909670563</v>
      </c>
      <c r="U120" s="164"/>
      <c r="V120" s="164"/>
      <c r="W120" s="164"/>
      <c r="X120" s="164"/>
      <c r="Y120" s="164"/>
      <c r="Z120" s="164"/>
      <c r="AA120" s="164"/>
      <c r="AB120" s="164"/>
      <c r="AC120" s="164"/>
      <c r="AD120" s="164"/>
      <c r="AE120" s="164"/>
      <c r="AF120" s="164"/>
      <c r="AG120" s="164"/>
      <c r="AH120" s="164"/>
    </row>
    <row r="121" spans="1:34">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262.16131774707753</v>
      </c>
      <c r="O121" s="173">
        <v>9139</v>
      </c>
      <c r="P121" s="172">
        <v>487.89999999999986</v>
      </c>
      <c r="Q121" s="172">
        <f t="shared" si="2"/>
        <v>709.81413390010607</v>
      </c>
      <c r="R121" s="173">
        <v>17436</v>
      </c>
      <c r="S121" s="172">
        <v>224.09999999999991</v>
      </c>
      <c r="T121" s="172">
        <f t="shared" si="3"/>
        <v>326.02858660998925</v>
      </c>
      <c r="U121" s="164"/>
      <c r="V121" s="167"/>
      <c r="W121" s="171" t="str">
        <f>+'Tab3'!C6</f>
        <v>2013</v>
      </c>
      <c r="X121" s="171" t="str">
        <f>+'Tab3'!D6</f>
        <v>2014</v>
      </c>
      <c r="Y121" s="171" t="str">
        <f>+'Tab3'!E6</f>
        <v>2015</v>
      </c>
      <c r="Z121" s="164"/>
      <c r="AA121" s="164"/>
      <c r="AB121" s="164"/>
      <c r="AC121" s="164"/>
      <c r="AD121" s="164"/>
      <c r="AE121" s="164"/>
      <c r="AF121" s="164"/>
      <c r="AG121" s="164"/>
      <c r="AH121" s="164"/>
    </row>
    <row r="122" spans="1:34">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248.90909090909099</v>
      </c>
      <c r="O122" s="173">
        <v>7500</v>
      </c>
      <c r="P122" s="172">
        <v>369.89999999999986</v>
      </c>
      <c r="Q122" s="172">
        <f t="shared" si="2"/>
        <v>535.29926004228321</v>
      </c>
      <c r="R122" s="173">
        <v>15130</v>
      </c>
      <c r="S122" s="172">
        <v>206.30000000000018</v>
      </c>
      <c r="T122" s="172">
        <f t="shared" si="3"/>
        <v>298.54619450317153</v>
      </c>
      <c r="U122" s="164"/>
      <c r="V122" s="167" t="s">
        <v>10</v>
      </c>
      <c r="W122" s="171">
        <f>IF('Tab3'!C22="",'Tab3'!C29,'Tab3'!C30)</f>
        <v>65994.352272727294</v>
      </c>
      <c r="X122" s="171">
        <f>IF('Tab3'!D22="",'Tab3'!D29,'Tab3'!D30)</f>
        <v>82399</v>
      </c>
      <c r="Y122" s="171">
        <f>IF('Tab3'!E22="",'Tab3'!E29,'Tab3'!E30)</f>
        <v>85093</v>
      </c>
      <c r="Z122" s="164"/>
      <c r="AA122" s="164"/>
      <c r="AB122" s="164"/>
      <c r="AC122" s="164"/>
      <c r="AD122" s="164"/>
      <c r="AE122" s="164"/>
      <c r="AF122" s="164"/>
      <c r="AG122" s="164"/>
      <c r="AH122" s="164"/>
    </row>
    <row r="123" spans="1:34">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545.85605095541393</v>
      </c>
      <c r="O123" s="173">
        <v>7239</v>
      </c>
      <c r="P123" s="172">
        <v>479.9</v>
      </c>
      <c r="Q123" s="172">
        <f t="shared" si="2"/>
        <v>697.43428874734605</v>
      </c>
      <c r="R123" s="173">
        <v>11785</v>
      </c>
      <c r="S123" s="172">
        <v>198.60000000000002</v>
      </c>
      <c r="T123" s="172">
        <f t="shared" si="3"/>
        <v>288.62356687898091</v>
      </c>
      <c r="U123" s="164"/>
      <c r="V123" s="164" t="s">
        <v>112</v>
      </c>
      <c r="W123" s="171">
        <f>IF('Tab9'!C8="",'Tab9'!C7,'Tab9'!C8)</f>
        <v>26063.8685714286</v>
      </c>
      <c r="X123" s="171">
        <f>IF('Tab9'!D8="",'Tab9'!D7,'Tab9'!D8)</f>
        <v>27679</v>
      </c>
      <c r="Y123" s="171">
        <f>IF('Tab9'!E8="",'Tab9'!E7,'Tab9'!E8)</f>
        <v>29310</v>
      </c>
      <c r="Z123" s="164"/>
      <c r="AA123" s="164"/>
      <c r="AB123" s="164"/>
      <c r="AC123" s="164"/>
      <c r="AD123" s="164"/>
      <c r="AE123" s="164"/>
      <c r="AF123" s="164"/>
      <c r="AG123" s="164"/>
      <c r="AH123" s="164"/>
    </row>
    <row r="124" spans="1:34">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338.0033648790747</v>
      </c>
      <c r="O124" s="173">
        <v>6503</v>
      </c>
      <c r="P124" s="172">
        <v>585.30000000000007</v>
      </c>
      <c r="Q124" s="172">
        <f t="shared" si="2"/>
        <v>842.56119873817045</v>
      </c>
      <c r="R124" s="173">
        <v>14642</v>
      </c>
      <c r="S124" s="172">
        <v>220.09999999999997</v>
      </c>
      <c r="T124" s="172">
        <f t="shared" si="3"/>
        <v>316.84216614090428</v>
      </c>
      <c r="U124" s="164"/>
      <c r="V124" s="164" t="s">
        <v>111</v>
      </c>
      <c r="W124" s="171">
        <f>IF('Tab8'!C8="",'Tab8'!C7,'Tab8'!C8)</f>
        <v>23110.982857142899</v>
      </c>
      <c r="X124" s="171">
        <f>IF('Tab8'!D8="",'Tab8'!D7,'Tab8'!D8)</f>
        <v>25150</v>
      </c>
      <c r="Y124" s="171">
        <f>IF('Tab8'!E8="",'Tab8'!E7,'Tab8'!E8)</f>
        <v>27189</v>
      </c>
      <c r="Z124" s="164"/>
      <c r="AA124" s="164"/>
      <c r="AB124" s="164"/>
      <c r="AC124" s="164"/>
      <c r="AD124" s="164"/>
      <c r="AE124" s="164"/>
      <c r="AF124" s="164"/>
      <c r="AG124" s="164"/>
      <c r="AH124" s="164"/>
    </row>
    <row r="125" spans="1:34">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344.04188481675413</v>
      </c>
      <c r="O125" s="173">
        <v>8934</v>
      </c>
      <c r="P125" s="172">
        <v>581.89999999999986</v>
      </c>
      <c r="Q125" s="172">
        <f t="shared" si="2"/>
        <v>834.15821989528786</v>
      </c>
      <c r="R125" s="173">
        <v>17198</v>
      </c>
      <c r="S125" s="172">
        <v>233.2</v>
      </c>
      <c r="T125" s="172">
        <f t="shared" si="3"/>
        <v>334.29403141361257</v>
      </c>
      <c r="U125" s="164"/>
      <c r="V125" s="167" t="s">
        <v>170</v>
      </c>
      <c r="W125" s="171">
        <f>IF('Tab3'!C16="",'Tab3'!C15,'Tab3'!C16)</f>
        <v>10340.0102524631</v>
      </c>
      <c r="X125" s="171">
        <f>IF('Tab3'!D16="",'Tab3'!D15,'Tab3'!D16)</f>
        <v>11918</v>
      </c>
      <c r="Y125" s="171">
        <f>IF('Tab3'!E16="",'Tab3'!E15,'Tab3'!E16)</f>
        <v>12417</v>
      </c>
      <c r="Z125" s="164"/>
      <c r="AA125" s="164"/>
      <c r="AB125" s="164"/>
      <c r="AC125" s="164"/>
      <c r="AD125" s="164"/>
      <c r="AE125" s="164"/>
      <c r="AF125" s="164"/>
      <c r="AG125" s="164"/>
      <c r="AH125" s="164"/>
    </row>
    <row r="126" spans="1:34">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331.80124610591912</v>
      </c>
      <c r="O126" s="173">
        <v>7966</v>
      </c>
      <c r="P126" s="172">
        <v>665.80000000000018</v>
      </c>
      <c r="Q126" s="172">
        <f t="shared" si="2"/>
        <v>946.50072689511978</v>
      </c>
      <c r="R126" s="173">
        <v>13841</v>
      </c>
      <c r="S126" s="172">
        <v>188.00000000000011</v>
      </c>
      <c r="T126" s="172">
        <f t="shared" si="3"/>
        <v>267.26064382139168</v>
      </c>
      <c r="U126" s="164"/>
      <c r="V126" s="164"/>
      <c r="W126" s="164"/>
      <c r="X126" s="164"/>
      <c r="Y126" s="164"/>
      <c r="Z126" s="164"/>
      <c r="AA126" s="164"/>
      <c r="AB126" s="164"/>
      <c r="AC126" s="164"/>
      <c r="AD126" s="164"/>
      <c r="AE126" s="164"/>
      <c r="AF126" s="164"/>
      <c r="AG126" s="164"/>
      <c r="AH126" s="164"/>
    </row>
    <row r="127" spans="1:34">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359.2042137718397</v>
      </c>
      <c r="O127" s="173">
        <v>7574</v>
      </c>
      <c r="P127" s="172">
        <v>625.70000000000005</v>
      </c>
      <c r="Q127" s="172">
        <f t="shared" si="2"/>
        <v>880.35282631038035</v>
      </c>
      <c r="R127" s="173">
        <v>10571</v>
      </c>
      <c r="S127" s="172">
        <v>187.8</v>
      </c>
      <c r="T127" s="172">
        <f t="shared" si="3"/>
        <v>264.23247687564236</v>
      </c>
      <c r="U127" s="164"/>
      <c r="V127" s="166" t="s">
        <v>182</v>
      </c>
      <c r="W127" s="164"/>
      <c r="X127" s="164"/>
      <c r="Y127" s="164"/>
      <c r="Z127" s="164"/>
      <c r="AA127" s="164"/>
      <c r="AB127" s="164"/>
      <c r="AC127" s="164"/>
      <c r="AD127" s="164"/>
      <c r="AE127" s="164"/>
      <c r="AF127" s="164"/>
      <c r="AG127" s="164"/>
      <c r="AH127" s="164"/>
    </row>
    <row r="128" spans="1:34">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394.16550665301958</v>
      </c>
      <c r="O128" s="173">
        <v>7284</v>
      </c>
      <c r="P128" s="172">
        <v>664.39999999999986</v>
      </c>
      <c r="Q128" s="172">
        <f t="shared" si="2"/>
        <v>930.97604912998952</v>
      </c>
      <c r="R128" s="173">
        <v>14837</v>
      </c>
      <c r="S128" s="172">
        <v>224.59999999999997</v>
      </c>
      <c r="T128" s="172">
        <f t="shared" si="3"/>
        <v>314.71586489252809</v>
      </c>
      <c r="U128" s="164"/>
      <c r="V128" s="164"/>
      <c r="W128" s="171" t="str">
        <f>+'Tab3'!C6</f>
        <v>2013</v>
      </c>
      <c r="X128" s="171" t="str">
        <f>+'Tab3'!D6</f>
        <v>2014</v>
      </c>
      <c r="Y128" s="171" t="str">
        <f>+'Tab3'!E6</f>
        <v>2015</v>
      </c>
      <c r="Z128" s="164"/>
      <c r="AA128" s="164"/>
      <c r="AB128" s="164"/>
      <c r="AC128" s="164"/>
      <c r="AD128" s="164"/>
      <c r="AE128" s="164"/>
      <c r="AF128" s="164"/>
      <c r="AG128" s="164"/>
      <c r="AH128" s="164"/>
    </row>
    <row r="129" spans="1:34">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417.42589559877172</v>
      </c>
      <c r="O129" s="173">
        <v>14581</v>
      </c>
      <c r="P129" s="172">
        <v>720.30000000000018</v>
      </c>
      <c r="Q129" s="172">
        <f t="shared" si="2"/>
        <v>1009.304708290686</v>
      </c>
      <c r="R129" s="173">
        <v>15670</v>
      </c>
      <c r="S129" s="172">
        <v>198.80000000000007</v>
      </c>
      <c r="T129" s="172">
        <f t="shared" si="3"/>
        <v>278.56417604913008</v>
      </c>
      <c r="U129" s="164"/>
      <c r="V129" s="167" t="s">
        <v>11</v>
      </c>
      <c r="W129" s="171">
        <f>IF('Tab3'!C30="",'Tab3'!C31,'Tab3'!C32)</f>
        <v>760.32167832167795</v>
      </c>
      <c r="X129" s="171">
        <f>IF('Tab3'!D30="",'Tab3'!D31,'Tab3'!D32)</f>
        <v>1365</v>
      </c>
      <c r="Y129" s="171">
        <f>IF('Tab3'!E30="",'Tab3'!E31,'Tab3'!E32)</f>
        <v>2137</v>
      </c>
      <c r="Z129" s="164"/>
      <c r="AA129" s="164"/>
      <c r="AB129" s="164"/>
      <c r="AC129" s="164"/>
      <c r="AD129" s="164"/>
      <c r="AE129" s="164"/>
      <c r="AF129" s="164"/>
      <c r="AG129" s="164"/>
      <c r="AH129" s="164"/>
    </row>
    <row r="130" spans="1:34">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372.44034552845534</v>
      </c>
      <c r="O130" s="173">
        <v>9445</v>
      </c>
      <c r="P130" s="172">
        <v>564</v>
      </c>
      <c r="Q130" s="172">
        <f t="shared" si="2"/>
        <v>784.67073170731703</v>
      </c>
      <c r="R130" s="173">
        <v>13087</v>
      </c>
      <c r="S130" s="172">
        <v>185.09999999999991</v>
      </c>
      <c r="T130" s="172">
        <f t="shared" si="3"/>
        <v>257.52225609756084</v>
      </c>
      <c r="U130" s="164"/>
      <c r="V130" s="167" t="s">
        <v>12</v>
      </c>
      <c r="W130" s="171">
        <f>IF('Tab3'!C32="",'Tab3'!C33,'Tab3'!C34)</f>
        <v>1440.34747252747</v>
      </c>
      <c r="X130" s="171">
        <f>IF('Tab3'!D32="",'Tab3'!D33,'Tab3'!D34)</f>
        <v>2323</v>
      </c>
      <c r="Y130" s="171">
        <f>IF('Tab3'!E32="",'Tab3'!E33,'Tab3'!E34)</f>
        <v>3048</v>
      </c>
      <c r="Z130" s="164"/>
      <c r="AA130" s="164"/>
      <c r="AB130" s="164"/>
      <c r="AC130" s="164"/>
      <c r="AD130" s="164"/>
      <c r="AE130" s="164"/>
      <c r="AF130" s="164"/>
      <c r="AG130" s="164"/>
      <c r="AH130" s="164"/>
    </row>
    <row r="131" spans="1:34">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392.91540785498489</v>
      </c>
      <c r="O131" s="173">
        <v>7614</v>
      </c>
      <c r="P131" s="172">
        <v>599.6</v>
      </c>
      <c r="Q131" s="172">
        <f t="shared" si="2"/>
        <v>826.6388721047332</v>
      </c>
      <c r="R131" s="173">
        <v>11958</v>
      </c>
      <c r="S131" s="172">
        <v>185.4</v>
      </c>
      <c r="T131" s="172">
        <f t="shared" si="3"/>
        <v>255.60181268882178</v>
      </c>
      <c r="U131" s="164"/>
      <c r="V131" s="167" t="s">
        <v>7</v>
      </c>
      <c r="W131" s="171">
        <f>IF('Tab3'!C18="",'Tab3'!C17,'Tab3'!C18)</f>
        <v>2444.9848950892901</v>
      </c>
      <c r="X131" s="171">
        <f>IF('Tab3'!D18="",'Tab3'!D17,'Tab3'!D18)</f>
        <v>2692</v>
      </c>
      <c r="Y131" s="171">
        <f>IF('Tab3'!E18="",'Tab3'!E17,'Tab3'!E18)</f>
        <v>2628</v>
      </c>
      <c r="Z131" s="164"/>
      <c r="AA131" s="164"/>
      <c r="AB131" s="164"/>
      <c r="AC131" s="164"/>
      <c r="AD131" s="164"/>
      <c r="AE131" s="164"/>
      <c r="AF131" s="164"/>
      <c r="AG131" s="164"/>
      <c r="AH131" s="164"/>
    </row>
    <row r="132" spans="1:34">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348.08575727181545</v>
      </c>
      <c r="O132" s="173">
        <v>6009</v>
      </c>
      <c r="P132" s="172">
        <v>576.9</v>
      </c>
      <c r="Q132" s="172">
        <f t="shared" si="2"/>
        <v>792.15255767301903</v>
      </c>
      <c r="R132" s="173">
        <v>15060</v>
      </c>
      <c r="S132" s="172">
        <v>204.20000000000002</v>
      </c>
      <c r="T132" s="172">
        <f t="shared" si="3"/>
        <v>280.39097291875629</v>
      </c>
      <c r="U132" s="164"/>
      <c r="V132" s="164" t="s">
        <v>113</v>
      </c>
      <c r="W132" s="171">
        <f>IF('Tab10'!C8="",'Tab10'!C7,'Tab10'!C8)</f>
        <v>3055.9542857142901</v>
      </c>
      <c r="X132" s="171">
        <f>IF('Tab10'!D8="",'Tab10'!D7,'Tab10'!D8)</f>
        <v>3502</v>
      </c>
      <c r="Y132" s="171">
        <f>IF('Tab10'!E8="",'Tab10'!E7,'Tab10'!E8)</f>
        <v>4262</v>
      </c>
      <c r="Z132" s="164"/>
      <c r="AA132" s="164"/>
      <c r="AB132" s="164"/>
      <c r="AC132" s="164"/>
      <c r="AD132" s="164"/>
      <c r="AE132" s="164"/>
      <c r="AF132" s="164"/>
      <c r="AG132" s="164"/>
      <c r="AH132" s="164"/>
    </row>
    <row r="133" spans="1:34">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353.77264529058118</v>
      </c>
      <c r="O133" s="173">
        <v>8328</v>
      </c>
      <c r="P133" s="172">
        <v>432.80000000000018</v>
      </c>
      <c r="Q133" s="172">
        <f t="shared" si="2"/>
        <v>593.69058116232497</v>
      </c>
      <c r="R133" s="173">
        <v>17098</v>
      </c>
      <c r="S133" s="172">
        <v>209.60000000000002</v>
      </c>
      <c r="T133" s="172">
        <f t="shared" si="3"/>
        <v>287.51743486973953</v>
      </c>
      <c r="U133" s="164"/>
      <c r="V133" s="167" t="s">
        <v>9</v>
      </c>
      <c r="W133" s="171">
        <f>IF('Tab3'!C22="",'Tab3'!C21,'Tab3'!C22)</f>
        <v>4526.8953644940002</v>
      </c>
      <c r="X133" s="171">
        <f>IF('Tab3'!D22="",'Tab3'!D21,'Tab3'!D22)</f>
        <v>5572.09083333333</v>
      </c>
      <c r="Y133" s="171">
        <f>IF('Tab3'!E22="",'Tab3'!E21,'Tab3'!E22)</f>
        <v>6525</v>
      </c>
      <c r="Z133" s="164"/>
      <c r="AA133" s="164"/>
      <c r="AB133" s="164"/>
      <c r="AC133" s="164"/>
      <c r="AD133" s="164"/>
      <c r="AE133" s="164"/>
      <c r="AF133" s="164"/>
      <c r="AG133" s="164"/>
      <c r="AH133" s="164"/>
    </row>
    <row r="134" spans="1:34">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406.62154915590867</v>
      </c>
      <c r="O134" s="173">
        <v>7526</v>
      </c>
      <c r="P134" s="172">
        <v>738.59999999999945</v>
      </c>
      <c r="Q134" s="172">
        <f t="shared" si="2"/>
        <v>1004.1145978152922</v>
      </c>
      <c r="R134" s="173">
        <v>14647</v>
      </c>
      <c r="S134" s="172">
        <v>205.79999999999995</v>
      </c>
      <c r="T134" s="172">
        <f t="shared" si="3"/>
        <v>279.78172790466726</v>
      </c>
      <c r="U134" s="164"/>
      <c r="V134" s="164"/>
      <c r="W134" s="164"/>
      <c r="X134" s="164"/>
      <c r="Y134" s="164"/>
      <c r="Z134" s="164"/>
      <c r="AA134" s="164"/>
      <c r="AB134" s="164"/>
      <c r="AC134" s="164"/>
      <c r="AD134" s="164"/>
      <c r="AE134" s="164"/>
      <c r="AF134" s="164"/>
      <c r="AG134" s="164"/>
      <c r="AH134" s="164"/>
    </row>
    <row r="135" spans="1:34">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443.50739644970423</v>
      </c>
      <c r="O135" s="173">
        <v>8863</v>
      </c>
      <c r="P135" s="172">
        <v>689.1</v>
      </c>
      <c r="Q135" s="172">
        <f t="shared" si="2"/>
        <v>930.35295857988172</v>
      </c>
      <c r="R135" s="173">
        <v>11175</v>
      </c>
      <c r="S135" s="172">
        <v>162.80000000000001</v>
      </c>
      <c r="T135" s="172">
        <f t="shared" si="3"/>
        <v>219.79605522682448</v>
      </c>
      <c r="U135" s="164"/>
      <c r="V135" s="164"/>
      <c r="W135" s="164"/>
      <c r="X135" s="164"/>
      <c r="Y135" s="164"/>
      <c r="Z135" s="164"/>
      <c r="AA135" s="164"/>
      <c r="AB135" s="164"/>
      <c r="AC135" s="164"/>
      <c r="AD135" s="164"/>
      <c r="AE135" s="164"/>
      <c r="AF135" s="164"/>
      <c r="AG135" s="164"/>
      <c r="AH135" s="164"/>
    </row>
    <row r="136" spans="1:34">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445.66174168297454</v>
      </c>
      <c r="O136" s="173">
        <v>5920</v>
      </c>
      <c r="P136" s="172">
        <v>874.6</v>
      </c>
      <c r="Q136" s="172">
        <f t="shared" si="2"/>
        <v>1171.5532289628181</v>
      </c>
      <c r="R136" s="173">
        <v>12451</v>
      </c>
      <c r="S136" s="172">
        <v>199.09999999999997</v>
      </c>
      <c r="T136" s="172">
        <f t="shared" si="3"/>
        <v>266.70048923679059</v>
      </c>
      <c r="U136" s="164"/>
      <c r="V136" s="164"/>
      <c r="W136" s="164"/>
      <c r="X136" s="164"/>
      <c r="Y136" s="164"/>
      <c r="Z136" s="164"/>
      <c r="AA136" s="164"/>
      <c r="AB136" s="164"/>
      <c r="AC136" s="164"/>
      <c r="AD136" s="164"/>
      <c r="AE136" s="164"/>
      <c r="AF136" s="164"/>
      <c r="AG136" s="164"/>
      <c r="AH136" s="164"/>
    </row>
    <row r="137" spans="1:34">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599.69469026548666</v>
      </c>
      <c r="O137" s="173">
        <v>11181</v>
      </c>
      <c r="P137" s="172">
        <v>566.99999999999977</v>
      </c>
      <c r="Q137" s="172">
        <f t="shared" si="2"/>
        <v>763.24778761061918</v>
      </c>
      <c r="R137" s="173">
        <v>18817</v>
      </c>
      <c r="S137" s="172">
        <v>227.70000000000005</v>
      </c>
      <c r="T137" s="172">
        <f t="shared" si="3"/>
        <v>306.51061946902666</v>
      </c>
      <c r="U137" s="164"/>
      <c r="V137" s="164"/>
      <c r="W137" s="164"/>
      <c r="X137" s="164"/>
      <c r="Y137" s="164"/>
      <c r="Z137" s="164"/>
      <c r="AA137" s="164"/>
      <c r="AB137" s="164"/>
      <c r="AC137" s="164"/>
      <c r="AD137" s="164"/>
      <c r="AE137" s="164"/>
      <c r="AF137" s="164"/>
      <c r="AG137" s="164"/>
      <c r="AH137" s="164"/>
    </row>
    <row r="138" spans="1:34">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543.10280193236679</v>
      </c>
      <c r="O138" s="173">
        <v>9544</v>
      </c>
      <c r="P138" s="172">
        <v>935.5</v>
      </c>
      <c r="Q138" s="172">
        <f t="shared" si="2"/>
        <v>1237.3908212560386</v>
      </c>
      <c r="R138" s="173">
        <v>13692</v>
      </c>
      <c r="S138" s="172">
        <v>192.19999999999993</v>
      </c>
      <c r="T138" s="172">
        <f t="shared" si="3"/>
        <v>254.22396135265691</v>
      </c>
      <c r="U138" s="164"/>
      <c r="V138" s="164"/>
      <c r="W138" s="164"/>
      <c r="X138" s="164"/>
      <c r="Y138" s="164"/>
      <c r="Z138" s="164"/>
      <c r="AA138" s="164"/>
      <c r="AB138" s="164"/>
      <c r="AC138" s="164"/>
      <c r="AD138" s="164"/>
      <c r="AE138" s="164"/>
      <c r="AF138" s="164"/>
      <c r="AG138" s="164"/>
      <c r="AH138" s="164"/>
    </row>
    <row r="139" spans="1:34">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452.71233269598474</v>
      </c>
      <c r="O139" s="173">
        <v>9154</v>
      </c>
      <c r="P139" s="172">
        <v>819.9</v>
      </c>
      <c r="Q139" s="172">
        <f t="shared" si="2"/>
        <v>1073.0813575525815</v>
      </c>
      <c r="R139" s="173">
        <v>12421</v>
      </c>
      <c r="S139" s="172">
        <v>198</v>
      </c>
      <c r="T139" s="172">
        <f t="shared" si="3"/>
        <v>259.14149139579354</v>
      </c>
      <c r="U139" s="164"/>
      <c r="V139" s="164"/>
      <c r="W139" s="164"/>
      <c r="X139" s="164"/>
      <c r="Y139" s="164"/>
      <c r="Z139" s="164"/>
      <c r="AA139" s="164"/>
      <c r="AB139" s="164"/>
      <c r="AC139" s="164"/>
      <c r="AD139" s="164"/>
      <c r="AE139" s="164"/>
      <c r="AF139" s="164"/>
      <c r="AG139" s="164"/>
      <c r="AH139" s="164"/>
    </row>
    <row r="140" spans="1:34">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328.76841103710751</v>
      </c>
      <c r="O140" s="173">
        <v>10238</v>
      </c>
      <c r="P140" s="172">
        <v>674.19999999999993</v>
      </c>
      <c r="Q140" s="172">
        <f t="shared" si="2"/>
        <v>878.19200761179832</v>
      </c>
      <c r="R140" s="173">
        <v>13950</v>
      </c>
      <c r="S140" s="172">
        <v>184.5</v>
      </c>
      <c r="T140" s="172">
        <f t="shared" si="3"/>
        <v>240.32397716460517</v>
      </c>
      <c r="U140" s="164"/>
      <c r="V140" s="164"/>
      <c r="W140" s="164"/>
      <c r="X140" s="164"/>
      <c r="Y140" s="164"/>
      <c r="Z140" s="164"/>
      <c r="AA140" s="164"/>
      <c r="AB140" s="164"/>
      <c r="AC140" s="164"/>
      <c r="AD140" s="164"/>
      <c r="AE140" s="164"/>
      <c r="AF140" s="164"/>
      <c r="AG140" s="164"/>
      <c r="AH140" s="164"/>
    </row>
    <row r="141" spans="1:34">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407.57977207977211</v>
      </c>
      <c r="O141" s="173">
        <v>13877</v>
      </c>
      <c r="P141" s="172">
        <v>706.20000000000027</v>
      </c>
      <c r="Q141" s="172">
        <f t="shared" si="2"/>
        <v>918.12706552706595</v>
      </c>
      <c r="R141" s="173">
        <v>14850</v>
      </c>
      <c r="S141" s="172">
        <v>193.89999999999998</v>
      </c>
      <c r="T141" s="172">
        <f t="shared" si="3"/>
        <v>252.0884140550807</v>
      </c>
      <c r="U141" s="164"/>
      <c r="V141" s="164"/>
      <c r="W141" s="164"/>
      <c r="X141" s="164"/>
      <c r="Y141" s="164"/>
      <c r="Z141" s="164"/>
      <c r="AA141" s="164"/>
      <c r="AB141" s="164"/>
      <c r="AC141" s="164"/>
      <c r="AD141" s="164"/>
      <c r="AE141" s="164"/>
      <c r="AF141" s="164"/>
      <c r="AG141" s="164"/>
      <c r="AH141" s="164"/>
    </row>
    <row r="142" spans="1:34">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621.43370786516846</v>
      </c>
      <c r="O142" s="173">
        <v>9978</v>
      </c>
      <c r="P142" s="172">
        <v>739.19999999999982</v>
      </c>
      <c r="Q142" s="172">
        <f t="shared" si="2"/>
        <v>947.53258426966272</v>
      </c>
      <c r="R142" s="173">
        <v>13212</v>
      </c>
      <c r="S142" s="172">
        <v>215</v>
      </c>
      <c r="T142" s="172">
        <f t="shared" si="3"/>
        <v>275.59456928838955</v>
      </c>
      <c r="U142" s="164"/>
      <c r="V142" s="164"/>
      <c r="W142" s="164"/>
      <c r="X142" s="164"/>
      <c r="Y142" s="164"/>
      <c r="Z142" s="164"/>
      <c r="AA142" s="164"/>
      <c r="AB142" s="164"/>
      <c r="AC142" s="164"/>
      <c r="AD142" s="164"/>
      <c r="AE142" s="164"/>
      <c r="AF142" s="164"/>
      <c r="AG142" s="164"/>
      <c r="AH142" s="164"/>
    </row>
    <row r="143" spans="1:34">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852.84658671586715</v>
      </c>
      <c r="O143" s="173">
        <v>7776</v>
      </c>
      <c r="P143" s="172">
        <v>877</v>
      </c>
      <c r="Q143" s="172">
        <f t="shared" si="2"/>
        <v>1107.5765682656827</v>
      </c>
      <c r="R143" s="173">
        <v>10538</v>
      </c>
      <c r="S143" s="172">
        <v>164.1</v>
      </c>
      <c r="T143" s="172">
        <f t="shared" si="3"/>
        <v>207.24437269372692</v>
      </c>
      <c r="U143" s="164"/>
      <c r="V143" s="164"/>
      <c r="W143" s="164"/>
      <c r="X143" s="164"/>
      <c r="Y143" s="164"/>
      <c r="Z143" s="164"/>
      <c r="AA143" s="164"/>
      <c r="AB143" s="164"/>
      <c r="AC143" s="164"/>
      <c r="AD143" s="164"/>
      <c r="AE143" s="164"/>
      <c r="AF143" s="164"/>
      <c r="AG143" s="164"/>
      <c r="AH143" s="164"/>
    </row>
    <row r="144" spans="1:34">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564.58759124087601</v>
      </c>
      <c r="O144" s="173">
        <v>5711</v>
      </c>
      <c r="P144" s="172">
        <v>923</v>
      </c>
      <c r="Q144" s="172">
        <f t="shared" si="2"/>
        <v>1152.9078467153286</v>
      </c>
      <c r="R144" s="173">
        <v>11841</v>
      </c>
      <c r="S144" s="172">
        <v>190.29999999999998</v>
      </c>
      <c r="T144" s="172">
        <f t="shared" si="3"/>
        <v>237.70136861313867</v>
      </c>
      <c r="U144" s="164"/>
      <c r="V144" s="164"/>
      <c r="W144" s="164"/>
      <c r="X144" s="164"/>
      <c r="Y144" s="164"/>
      <c r="Z144" s="164"/>
      <c r="AA144" s="164"/>
      <c r="AB144" s="164"/>
      <c r="AC144" s="164"/>
      <c r="AD144" s="164"/>
      <c r="AE144" s="164"/>
      <c r="AF144" s="164"/>
      <c r="AG144" s="164"/>
      <c r="AH144" s="164"/>
    </row>
    <row r="145" spans="1:34">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507.07456059204458</v>
      </c>
      <c r="O145" s="173">
        <v>15359</v>
      </c>
      <c r="P145" s="172">
        <v>1172.1999999999998</v>
      </c>
      <c r="Q145" s="172">
        <f t="shared" si="2"/>
        <v>1484.4975023126733</v>
      </c>
      <c r="R145" s="173">
        <v>13534</v>
      </c>
      <c r="S145" s="172">
        <v>158.5</v>
      </c>
      <c r="T145" s="172">
        <f t="shared" si="3"/>
        <v>200.72756706753006</v>
      </c>
      <c r="U145" s="164"/>
      <c r="V145" s="164"/>
      <c r="W145" s="164"/>
      <c r="X145" s="164"/>
      <c r="Y145" s="164"/>
      <c r="Z145" s="164"/>
      <c r="AA145" s="164"/>
      <c r="AB145" s="164"/>
      <c r="AC145" s="164"/>
      <c r="AD145" s="164"/>
      <c r="AE145" s="164"/>
      <c r="AF145" s="164"/>
      <c r="AG145" s="164"/>
      <c r="AH145" s="164"/>
    </row>
    <row r="146" spans="1:34">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641.55344986200532</v>
      </c>
      <c r="O146" s="173">
        <v>9601</v>
      </c>
      <c r="P146" s="172">
        <v>803.30000000000018</v>
      </c>
      <c r="Q146" s="172">
        <f t="shared" si="2"/>
        <v>1011.69981600736</v>
      </c>
      <c r="R146" s="173">
        <v>12341</v>
      </c>
      <c r="S146" s="172">
        <v>258.5</v>
      </c>
      <c r="T146" s="172">
        <f t="shared" si="3"/>
        <v>325.56255749770008</v>
      </c>
      <c r="U146" s="164"/>
      <c r="V146" s="164"/>
      <c r="W146" s="164"/>
      <c r="X146" s="164"/>
      <c r="Y146" s="164"/>
      <c r="Z146" s="164"/>
      <c r="AA146" s="164"/>
      <c r="AB146" s="164"/>
      <c r="AC146" s="164"/>
      <c r="AD146" s="164"/>
      <c r="AE146" s="164"/>
      <c r="AF146" s="164"/>
      <c r="AG146" s="164"/>
      <c r="AH146" s="164"/>
    </row>
    <row r="147" spans="1:34">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584.29871912168346</v>
      </c>
      <c r="O147" s="173">
        <v>6856</v>
      </c>
      <c r="P147" s="172">
        <v>820.40000000000009</v>
      </c>
      <c r="Q147" s="172">
        <f t="shared" si="2"/>
        <v>1027.5641354071365</v>
      </c>
      <c r="R147" s="173">
        <v>9371</v>
      </c>
      <c r="S147" s="172">
        <v>197.9</v>
      </c>
      <c r="T147" s="172">
        <f t="shared" si="3"/>
        <v>247.87291857273561</v>
      </c>
      <c r="U147" s="164"/>
      <c r="V147" s="164"/>
      <c r="W147" s="164"/>
      <c r="X147" s="164"/>
      <c r="Y147" s="164"/>
      <c r="Z147" s="164"/>
      <c r="AA147" s="164"/>
      <c r="AB147" s="164"/>
      <c r="AC147" s="164"/>
      <c r="AD147" s="164"/>
      <c r="AE147" s="164"/>
      <c r="AF147" s="164"/>
      <c r="AG147" s="164"/>
      <c r="AH147" s="164"/>
    </row>
    <row r="148" spans="1:34">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508.39681818181822</v>
      </c>
      <c r="O148" s="173">
        <v>9323</v>
      </c>
      <c r="P148" s="172">
        <v>689.09999999999991</v>
      </c>
      <c r="Q148" s="172">
        <f t="shared" si="2"/>
        <v>857.61627272727264</v>
      </c>
      <c r="R148" s="173">
        <v>14749</v>
      </c>
      <c r="S148" s="172">
        <v>233.49999999999997</v>
      </c>
      <c r="T148" s="172">
        <f t="shared" si="3"/>
        <v>290.6013636363636</v>
      </c>
      <c r="U148" s="164"/>
      <c r="V148" s="164"/>
      <c r="W148" s="164"/>
      <c r="X148" s="164"/>
      <c r="Y148" s="164"/>
      <c r="Z148" s="164"/>
      <c r="AA148" s="164"/>
      <c r="AB148" s="164"/>
      <c r="AC148" s="164"/>
      <c r="AD148" s="164"/>
      <c r="AE148" s="164"/>
      <c r="AF148" s="164"/>
      <c r="AG148" s="164"/>
      <c r="AH148" s="164"/>
    </row>
    <row r="149" spans="1:34">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628.29105839416059</v>
      </c>
      <c r="O149" s="173">
        <v>17422</v>
      </c>
      <c r="P149" s="172">
        <v>895.90000000000009</v>
      </c>
      <c r="Q149" s="172">
        <f t="shared" si="2"/>
        <v>1119.0575729927009</v>
      </c>
      <c r="R149" s="173">
        <v>14722</v>
      </c>
      <c r="S149" s="172">
        <v>184.5</v>
      </c>
      <c r="T149" s="172">
        <f t="shared" si="3"/>
        <v>230.45666058394164</v>
      </c>
      <c r="U149" s="164"/>
      <c r="V149" s="164"/>
      <c r="W149" s="164"/>
      <c r="X149" s="164"/>
      <c r="Y149" s="164"/>
      <c r="Z149" s="164"/>
      <c r="AA149" s="164"/>
      <c r="AB149" s="164"/>
      <c r="AC149" s="164"/>
      <c r="AD149" s="164"/>
      <c r="AE149" s="164"/>
      <c r="AF149" s="164"/>
      <c r="AG149" s="164"/>
      <c r="AH149" s="164"/>
    </row>
    <row r="150" spans="1:34">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572.51333333333343</v>
      </c>
      <c r="O150" s="173">
        <v>8123</v>
      </c>
      <c r="P150" s="172">
        <v>938.5</v>
      </c>
      <c r="Q150" s="172">
        <f t="shared" si="2"/>
        <v>1157.4833333333333</v>
      </c>
      <c r="R150" s="173">
        <v>14689</v>
      </c>
      <c r="S150" s="172">
        <v>194.00000000000011</v>
      </c>
      <c r="T150" s="172">
        <f t="shared" si="3"/>
        <v>239.26666666666682</v>
      </c>
      <c r="U150" s="164"/>
      <c r="V150" s="164"/>
      <c r="W150" s="164"/>
      <c r="X150" s="164"/>
      <c r="Y150" s="164"/>
      <c r="Z150" s="164"/>
      <c r="AA150" s="164"/>
      <c r="AB150" s="164"/>
      <c r="AC150" s="164"/>
      <c r="AD150" s="164"/>
      <c r="AE150" s="164"/>
      <c r="AF150" s="164"/>
      <c r="AG150" s="164"/>
      <c r="AH150" s="164"/>
    </row>
    <row r="151" spans="1:34">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748.76893542757421</v>
      </c>
      <c r="O151" s="173">
        <v>6823</v>
      </c>
      <c r="P151" s="172">
        <v>1087.2</v>
      </c>
      <c r="Q151" s="172">
        <f t="shared" si="2"/>
        <v>1298.7581151832462</v>
      </c>
      <c r="R151" s="173">
        <v>10626</v>
      </c>
      <c r="S151" s="172">
        <v>183</v>
      </c>
      <c r="T151" s="172">
        <f t="shared" si="3"/>
        <v>218.60994764397907</v>
      </c>
      <c r="U151" s="164"/>
      <c r="V151" s="164"/>
      <c r="W151" s="164"/>
      <c r="X151" s="164"/>
      <c r="Y151" s="164"/>
      <c r="Z151" s="164"/>
      <c r="AA151" s="164"/>
      <c r="AB151" s="164"/>
      <c r="AC151" s="164"/>
      <c r="AD151" s="164"/>
      <c r="AE151" s="164"/>
      <c r="AF151" s="164"/>
      <c r="AG151" s="164"/>
      <c r="AH151" s="164"/>
    </row>
    <row r="152" spans="1:34">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495.05868210151397</v>
      </c>
      <c r="O152" s="173">
        <v>5618</v>
      </c>
      <c r="P152" s="172">
        <v>817.8</v>
      </c>
      <c r="Q152" s="172">
        <f t="shared" si="2"/>
        <v>996.94407836153164</v>
      </c>
      <c r="R152" s="173">
        <v>12719</v>
      </c>
      <c r="S152" s="172">
        <v>203.2</v>
      </c>
      <c r="T152" s="172">
        <f t="shared" si="3"/>
        <v>247.71219946571682</v>
      </c>
      <c r="U152" s="164"/>
      <c r="V152" s="164"/>
      <c r="W152" s="164"/>
      <c r="X152" s="164"/>
      <c r="Y152" s="164"/>
      <c r="Z152" s="164"/>
      <c r="AA152" s="164"/>
      <c r="AB152" s="164"/>
      <c r="AC152" s="164"/>
      <c r="AD152" s="164"/>
      <c r="AE152" s="164"/>
      <c r="AF152" s="164"/>
      <c r="AG152" s="164"/>
      <c r="AH152" s="164"/>
    </row>
    <row r="153" spans="1:34">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526.67962466487938</v>
      </c>
      <c r="O153" s="173">
        <v>16056</v>
      </c>
      <c r="P153" s="172">
        <v>860.19999999999982</v>
      </c>
      <c r="Q153" s="172">
        <f t="shared" si="2"/>
        <v>1052.3805183199283</v>
      </c>
      <c r="R153" s="173">
        <v>13690</v>
      </c>
      <c r="S153" s="172">
        <v>188.8</v>
      </c>
      <c r="T153" s="172">
        <f t="shared" si="3"/>
        <v>230.98051831992851</v>
      </c>
      <c r="U153" s="164"/>
      <c r="V153" s="164"/>
      <c r="W153" s="164"/>
      <c r="X153" s="164"/>
      <c r="Y153" s="164"/>
      <c r="Z153" s="164"/>
      <c r="AA153" s="164"/>
      <c r="AB153" s="164"/>
      <c r="AC153" s="164"/>
      <c r="AD153" s="164"/>
      <c r="AE153" s="164"/>
      <c r="AF153" s="164"/>
      <c r="AG153" s="164"/>
      <c r="AH153" s="164"/>
    </row>
    <row r="154" spans="1:34">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573.73987566607445</v>
      </c>
      <c r="O154" s="173">
        <v>7652</v>
      </c>
      <c r="P154" s="172">
        <v>762.30000000000018</v>
      </c>
      <c r="Q154" s="172">
        <f t="shared" si="2"/>
        <v>926.81056838365919</v>
      </c>
      <c r="R154" s="173">
        <v>11607</v>
      </c>
      <c r="S154" s="172">
        <v>220.90000000000009</v>
      </c>
      <c r="T154" s="172">
        <f t="shared" si="3"/>
        <v>268.57202486678523</v>
      </c>
      <c r="U154" s="164"/>
      <c r="V154" s="164"/>
      <c r="W154" s="164"/>
      <c r="X154" s="164"/>
      <c r="Y154" s="164"/>
      <c r="Z154" s="164"/>
      <c r="AA154" s="164"/>
      <c r="AB154" s="164"/>
      <c r="AC154" s="164"/>
      <c r="AD154" s="164"/>
      <c r="AE154" s="164"/>
      <c r="AF154" s="164"/>
      <c r="AG154" s="164"/>
      <c r="AH154" s="164"/>
    </row>
    <row r="155" spans="1:34">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629.42388987566596</v>
      </c>
      <c r="O155" s="173">
        <v>7033</v>
      </c>
      <c r="P155" s="172">
        <v>735.2</v>
      </c>
      <c r="Q155" s="172">
        <f t="shared" si="2"/>
        <v>893.86216696270003</v>
      </c>
      <c r="R155" s="173">
        <v>8913</v>
      </c>
      <c r="S155" s="172">
        <v>178.89999999999998</v>
      </c>
      <c r="T155" s="172">
        <f t="shared" si="3"/>
        <v>217.50808170515094</v>
      </c>
      <c r="U155" s="164"/>
      <c r="V155" s="164"/>
      <c r="W155" s="164"/>
      <c r="X155" s="164"/>
      <c r="Y155" s="164"/>
      <c r="Z155" s="164"/>
      <c r="AA155" s="164"/>
      <c r="AB155" s="164"/>
      <c r="AC155" s="164"/>
      <c r="AD155" s="164"/>
      <c r="AE155" s="164"/>
      <c r="AF155" s="164"/>
      <c r="AG155" s="164"/>
      <c r="AH155" s="164"/>
    </row>
    <row r="156" spans="1:34">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416.13253968253963</v>
      </c>
      <c r="O156" s="173">
        <v>6436</v>
      </c>
      <c r="P156" s="172">
        <v>708.3</v>
      </c>
      <c r="Q156" s="172">
        <f t="shared" si="2"/>
        <v>855.08174603174598</v>
      </c>
      <c r="R156" s="173">
        <v>10802</v>
      </c>
      <c r="S156" s="172">
        <v>228.40000000000003</v>
      </c>
      <c r="T156" s="172">
        <f t="shared" si="3"/>
        <v>275.73156966490302</v>
      </c>
      <c r="U156" s="164"/>
      <c r="V156" s="164"/>
      <c r="W156" s="164"/>
      <c r="X156" s="164"/>
      <c r="Y156" s="164"/>
      <c r="Z156" s="164"/>
      <c r="AA156" s="164"/>
      <c r="AB156" s="164"/>
      <c r="AC156" s="164"/>
      <c r="AD156" s="164"/>
      <c r="AE156" s="164"/>
      <c r="AF156" s="164"/>
      <c r="AG156" s="164"/>
      <c r="AH156" s="164"/>
    </row>
    <row r="157" spans="1:34">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550.14415929203528</v>
      </c>
      <c r="O157" s="173">
        <v>11805</v>
      </c>
      <c r="P157" s="172">
        <v>652.69999999999982</v>
      </c>
      <c r="Q157" s="172">
        <f t="shared" si="2"/>
        <v>790.74893805309716</v>
      </c>
      <c r="R157" s="173">
        <v>11365</v>
      </c>
      <c r="S157" s="172">
        <v>160.7999999999999</v>
      </c>
      <c r="T157" s="172">
        <f t="shared" si="3"/>
        <v>194.80991150442466</v>
      </c>
      <c r="U157" s="164"/>
      <c r="V157" s="164"/>
      <c r="W157" s="164"/>
      <c r="X157" s="164"/>
      <c r="Y157" s="164"/>
      <c r="Z157" s="164"/>
      <c r="AA157" s="164"/>
      <c r="AB157" s="164"/>
      <c r="AC157" s="164"/>
      <c r="AD157" s="164"/>
      <c r="AE157" s="164"/>
      <c r="AF157" s="164"/>
      <c r="AG157" s="164"/>
      <c r="AH157" s="164"/>
    </row>
    <row r="158" spans="1:34">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514.21561403508804</v>
      </c>
      <c r="O158" s="173">
        <v>10088</v>
      </c>
      <c r="P158" s="172">
        <v>709.40000000000055</v>
      </c>
      <c r="Q158" s="172">
        <f t="shared" si="2"/>
        <v>851.9022807017551</v>
      </c>
      <c r="R158" s="173">
        <v>9276</v>
      </c>
      <c r="S158" s="172">
        <v>162.90000000000009</v>
      </c>
      <c r="T158" s="172">
        <f t="shared" si="3"/>
        <v>195.62289473684223</v>
      </c>
      <c r="U158" s="164"/>
      <c r="V158" s="164"/>
      <c r="W158" s="164"/>
      <c r="X158" s="164"/>
      <c r="Y158" s="164"/>
      <c r="Z158" s="164"/>
      <c r="AA158" s="164"/>
      <c r="AB158" s="164"/>
      <c r="AC158" s="164"/>
      <c r="AD158" s="164"/>
      <c r="AE158" s="164"/>
      <c r="AF158" s="164"/>
      <c r="AG158" s="164"/>
      <c r="AH158" s="164"/>
    </row>
    <row r="159" spans="1:34">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503.29111697449429</v>
      </c>
      <c r="O159" s="173">
        <v>7287</v>
      </c>
      <c r="P159" s="172">
        <v>715.2</v>
      </c>
      <c r="Q159" s="172">
        <f t="shared" si="2"/>
        <v>861.13350923482847</v>
      </c>
      <c r="R159" s="173">
        <v>7498</v>
      </c>
      <c r="S159" s="172">
        <v>159.69999999999999</v>
      </c>
      <c r="T159" s="172">
        <f t="shared" si="3"/>
        <v>192.28610378188213</v>
      </c>
      <c r="U159" s="164"/>
      <c r="V159" s="164"/>
      <c r="W159" s="164"/>
      <c r="X159" s="164"/>
      <c r="Y159" s="164"/>
      <c r="Z159" s="164"/>
      <c r="AA159" s="164"/>
      <c r="AB159" s="164"/>
      <c r="AC159" s="164"/>
      <c r="AD159" s="164"/>
      <c r="AE159" s="164"/>
      <c r="AF159" s="164"/>
      <c r="AG159" s="164"/>
      <c r="AH159" s="164"/>
    </row>
    <row r="160" spans="1:34">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384.08055555555558</v>
      </c>
      <c r="O160" s="173">
        <v>6172</v>
      </c>
      <c r="P160" s="172">
        <v>745.5</v>
      </c>
      <c r="Q160" s="172">
        <f t="shared" si="2"/>
        <v>885.92838541666663</v>
      </c>
      <c r="R160" s="173">
        <v>11610</v>
      </c>
      <c r="S160" s="172">
        <v>152.50000000000006</v>
      </c>
      <c r="T160" s="172">
        <f t="shared" si="3"/>
        <v>181.22612847222231</v>
      </c>
      <c r="U160" s="164"/>
      <c r="V160" s="164"/>
      <c r="W160" s="164"/>
      <c r="X160" s="164"/>
      <c r="Y160" s="164"/>
      <c r="Z160" s="164"/>
      <c r="AA160" s="164"/>
      <c r="AB160" s="164"/>
      <c r="AC160" s="164"/>
      <c r="AD160" s="164"/>
      <c r="AE160" s="164"/>
      <c r="AF160" s="164"/>
      <c r="AG160" s="164"/>
      <c r="AH160" s="164"/>
    </row>
    <row r="161" spans="1:34">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533.2082536924413</v>
      </c>
      <c r="O161" s="173">
        <v>6734</v>
      </c>
      <c r="P161" s="172">
        <v>832.10000000000014</v>
      </c>
      <c r="Q161" s="172">
        <f t="shared" si="2"/>
        <v>989.70017376194642</v>
      </c>
      <c r="R161" s="173">
        <v>8742</v>
      </c>
      <c r="S161" s="172">
        <v>152.99999999999994</v>
      </c>
      <c r="T161" s="172">
        <f t="shared" si="3"/>
        <v>181.9782797567332</v>
      </c>
      <c r="U161" s="164"/>
      <c r="V161" s="164"/>
      <c r="W161" s="164"/>
      <c r="X161" s="164"/>
      <c r="Y161" s="164"/>
      <c r="Z161" s="164"/>
      <c r="AA161" s="164"/>
      <c r="AB161" s="164"/>
      <c r="AC161" s="164"/>
      <c r="AD161" s="164"/>
      <c r="AE161" s="164"/>
      <c r="AF161" s="164"/>
      <c r="AG161" s="164"/>
      <c r="AH161" s="164"/>
    </row>
    <row r="162" spans="1:34">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565.06655172413787</v>
      </c>
      <c r="O162" s="173">
        <v>8144</v>
      </c>
      <c r="P162" s="172">
        <v>795.79999999999973</v>
      </c>
      <c r="Q162" s="172">
        <f t="shared" si="2"/>
        <v>939.18120689655143</v>
      </c>
      <c r="R162" s="173">
        <v>11407</v>
      </c>
      <c r="S162" s="172">
        <v>142.00000000000006</v>
      </c>
      <c r="T162" s="172">
        <f t="shared" si="3"/>
        <v>167.58448275862077</v>
      </c>
      <c r="U162" s="164"/>
      <c r="V162" s="164"/>
      <c r="W162" s="164"/>
      <c r="X162" s="164"/>
      <c r="Y162" s="164"/>
      <c r="Z162" s="164"/>
      <c r="AA162" s="164"/>
      <c r="AB162" s="164"/>
      <c r="AC162" s="164"/>
      <c r="AD162" s="164"/>
      <c r="AE162" s="164"/>
      <c r="AF162" s="164"/>
      <c r="AG162" s="164"/>
      <c r="AH162" s="164"/>
    </row>
    <row r="163" spans="1:34">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686.8481989708406</v>
      </c>
      <c r="O163" s="173">
        <v>6106</v>
      </c>
      <c r="P163" s="172">
        <v>947.2</v>
      </c>
      <c r="Q163" s="172">
        <f t="shared" si="2"/>
        <v>1112.1070325900516</v>
      </c>
      <c r="R163" s="173">
        <v>7106</v>
      </c>
      <c r="S163" s="172">
        <v>150.6</v>
      </c>
      <c r="T163" s="172">
        <f t="shared" si="3"/>
        <v>176.81938250428817</v>
      </c>
      <c r="U163" s="164"/>
      <c r="V163" s="164"/>
      <c r="W163" s="164"/>
      <c r="X163" s="164"/>
      <c r="Y163" s="164"/>
      <c r="Z163" s="164"/>
      <c r="AA163" s="164"/>
      <c r="AB163" s="164"/>
      <c r="AC163" s="164"/>
      <c r="AD163" s="164"/>
      <c r="AE163" s="164"/>
      <c r="AF163" s="164"/>
      <c r="AG163" s="164"/>
      <c r="AH163" s="164"/>
    </row>
    <row r="164" spans="1:34">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503.70839694656479</v>
      </c>
      <c r="O164" s="173">
        <v>5246</v>
      </c>
      <c r="P164" s="172">
        <v>811.2</v>
      </c>
      <c r="Q164" s="172">
        <f t="shared" si="2"/>
        <v>941.92773536895686</v>
      </c>
      <c r="R164" s="173">
        <v>9193</v>
      </c>
      <c r="S164" s="172">
        <v>176.1</v>
      </c>
      <c r="T164" s="172">
        <f t="shared" si="3"/>
        <v>204.47913486005089</v>
      </c>
      <c r="U164" s="164"/>
      <c r="V164" s="164"/>
      <c r="W164" s="164"/>
      <c r="X164" s="164"/>
      <c r="Y164" s="164"/>
      <c r="Z164" s="164"/>
      <c r="AA164" s="164"/>
      <c r="AB164" s="164"/>
      <c r="AC164" s="164"/>
      <c r="AD164" s="164"/>
      <c r="AE164" s="164"/>
      <c r="AF164" s="164"/>
      <c r="AG164" s="164"/>
      <c r="AH164" s="164"/>
    </row>
    <row r="165" spans="1:34">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579.57834612105705</v>
      </c>
      <c r="O165" s="173">
        <v>9450</v>
      </c>
      <c r="P165" s="172">
        <v>855.90000000000009</v>
      </c>
      <c r="Q165" s="172">
        <f t="shared" si="2"/>
        <v>998.91483375959103</v>
      </c>
      <c r="R165" s="173">
        <v>10840</v>
      </c>
      <c r="S165" s="172">
        <v>167.10000000000002</v>
      </c>
      <c r="T165" s="172">
        <f t="shared" si="3"/>
        <v>195.0212276214834</v>
      </c>
      <c r="U165" s="164"/>
      <c r="V165" s="164"/>
      <c r="W165" s="164"/>
      <c r="X165" s="164"/>
      <c r="Y165" s="164"/>
      <c r="Z165" s="164"/>
      <c r="AA165" s="164"/>
      <c r="AB165" s="164"/>
      <c r="AC165" s="164"/>
      <c r="AD165" s="164"/>
      <c r="AE165" s="164"/>
      <c r="AF165" s="164"/>
      <c r="AG165" s="164"/>
      <c r="AH165" s="164"/>
    </row>
    <row r="166" spans="1:34">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604.6608403361347</v>
      </c>
      <c r="O166" s="173">
        <v>10233</v>
      </c>
      <c r="P166" s="172">
        <v>826</v>
      </c>
      <c r="Q166" s="172">
        <f t="shared" si="2"/>
        <v>950.24705882352953</v>
      </c>
      <c r="R166" s="173">
        <v>9520</v>
      </c>
      <c r="S166" s="172">
        <v>144.09999999999997</v>
      </c>
      <c r="T166" s="172">
        <f t="shared" si="3"/>
        <v>165.77554621848736</v>
      </c>
      <c r="U166" s="164"/>
      <c r="V166" s="164"/>
      <c r="W166" s="164"/>
      <c r="X166" s="164"/>
      <c r="Y166" s="164"/>
      <c r="Z166" s="164"/>
      <c r="AA166" s="164"/>
      <c r="AB166" s="164"/>
      <c r="AC166" s="164"/>
      <c r="AD166" s="164"/>
      <c r="AE166" s="164"/>
      <c r="AF166" s="164"/>
      <c r="AG166" s="164"/>
      <c r="AH166" s="164"/>
    </row>
    <row r="167" spans="1:34">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756.85310638297869</v>
      </c>
      <c r="O167" s="173">
        <v>7737</v>
      </c>
      <c r="P167" s="172">
        <v>1092.1999999999998</v>
      </c>
      <c r="Q167" s="172">
        <f t="shared" si="2"/>
        <v>1272.5291914893617</v>
      </c>
      <c r="R167" s="173">
        <v>8112</v>
      </c>
      <c r="S167" s="172">
        <v>167.4</v>
      </c>
      <c r="T167" s="172">
        <f t="shared" si="3"/>
        <v>195.03880851063832</v>
      </c>
      <c r="U167" s="164"/>
      <c r="V167" s="164"/>
      <c r="W167" s="164"/>
      <c r="X167" s="164"/>
      <c r="Y167" s="164"/>
      <c r="Z167" s="164"/>
      <c r="AA167" s="164"/>
      <c r="AB167" s="164"/>
      <c r="AC167" s="164"/>
      <c r="AD167" s="164"/>
      <c r="AE167" s="164"/>
      <c r="AF167" s="164"/>
      <c r="AG167" s="164"/>
      <c r="AH167" s="164"/>
    </row>
    <row r="168" spans="1:34">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595.04632290786139</v>
      </c>
      <c r="O168" s="173">
        <v>5067</v>
      </c>
      <c r="P168" s="172">
        <v>1041.6999999999998</v>
      </c>
      <c r="Q168" s="172">
        <f t="shared" ref="Q168:Q189" si="5">P168/I168*$I$69</f>
        <v>1205.4837700760777</v>
      </c>
      <c r="R168" s="173">
        <v>10608</v>
      </c>
      <c r="S168" s="172">
        <v>160.99999999999997</v>
      </c>
      <c r="T168" s="172">
        <f t="shared" ref="T168:T189" si="6">S168/I168*$I$69</f>
        <v>186.31360946745562</v>
      </c>
      <c r="U168" s="164"/>
      <c r="V168" s="164"/>
      <c r="W168" s="164"/>
      <c r="X168" s="164"/>
      <c r="Y168" s="164"/>
      <c r="Z168" s="164"/>
      <c r="AA168" s="164"/>
      <c r="AB168" s="164"/>
      <c r="AC168" s="164"/>
      <c r="AD168" s="164"/>
      <c r="AE168" s="164"/>
      <c r="AF168" s="164"/>
      <c r="AG168" s="164"/>
      <c r="AH168" s="164"/>
    </row>
    <row r="169" spans="1:34">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760.27147707979668</v>
      </c>
      <c r="O169" s="173">
        <v>6417</v>
      </c>
      <c r="P169" s="172">
        <v>679.60000000000036</v>
      </c>
      <c r="Q169" s="172">
        <f t="shared" si="5"/>
        <v>789.78981324278482</v>
      </c>
      <c r="R169" s="173">
        <v>10319</v>
      </c>
      <c r="S169" s="172">
        <v>152.89999999999998</v>
      </c>
      <c r="T169" s="172">
        <f t="shared" si="6"/>
        <v>177.6910865874363</v>
      </c>
      <c r="U169" s="164"/>
      <c r="V169" s="164"/>
      <c r="W169" s="164"/>
      <c r="X169" s="164"/>
      <c r="Y169" s="164"/>
      <c r="Z169" s="164"/>
      <c r="AA169" s="164"/>
      <c r="AB169" s="164"/>
      <c r="AC169" s="164"/>
      <c r="AD169" s="164"/>
      <c r="AE169" s="164"/>
      <c r="AF169" s="164"/>
      <c r="AG169" s="164"/>
      <c r="AH169" s="164"/>
    </row>
    <row r="170" spans="1:34">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642.79536423841023</v>
      </c>
      <c r="O170" s="173">
        <v>5114</v>
      </c>
      <c r="P170" s="172">
        <v>911.69999999999982</v>
      </c>
      <c r="Q170" s="172">
        <f t="shared" si="5"/>
        <v>1033.2096854304634</v>
      </c>
      <c r="R170" s="173">
        <v>8645</v>
      </c>
      <c r="S170" s="172">
        <v>142.80000000000007</v>
      </c>
      <c r="T170" s="172">
        <f t="shared" si="6"/>
        <v>161.83211920529811</v>
      </c>
      <c r="U170" s="164"/>
      <c r="V170" s="164"/>
      <c r="W170" s="164"/>
      <c r="X170" s="164"/>
      <c r="Y170" s="164"/>
      <c r="Z170" s="164"/>
      <c r="AA170" s="164"/>
      <c r="AB170" s="164"/>
      <c r="AC170" s="164"/>
      <c r="AD170" s="164"/>
      <c r="AE170" s="164"/>
      <c r="AF170" s="164"/>
      <c r="AG170" s="164"/>
      <c r="AH170" s="164"/>
    </row>
    <row r="171" spans="1:34">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664.73429040196879</v>
      </c>
      <c r="O171" s="173">
        <v>6274</v>
      </c>
      <c r="P171" s="172">
        <v>963.6</v>
      </c>
      <c r="Q171" s="172">
        <f t="shared" si="5"/>
        <v>1082.1726004922068</v>
      </c>
      <c r="R171" s="173">
        <v>7939</v>
      </c>
      <c r="S171" s="172">
        <v>160.1</v>
      </c>
      <c r="T171" s="172">
        <f t="shared" si="6"/>
        <v>179.80057424118129</v>
      </c>
      <c r="U171" s="164"/>
      <c r="V171" s="164"/>
      <c r="W171" s="164"/>
      <c r="X171" s="164"/>
      <c r="Y171" s="164"/>
      <c r="Z171" s="164"/>
      <c r="AA171" s="164"/>
      <c r="AB171" s="164"/>
      <c r="AC171" s="164"/>
      <c r="AD171" s="164"/>
      <c r="AE171" s="164"/>
      <c r="AF171" s="164"/>
      <c r="AG171" s="164"/>
      <c r="AH171" s="164"/>
    </row>
    <row r="172" spans="1:34">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615.37672131147542</v>
      </c>
      <c r="O172" s="173">
        <v>5831</v>
      </c>
      <c r="P172" s="172">
        <v>1153.8000000000002</v>
      </c>
      <c r="Q172" s="172">
        <f t="shared" si="5"/>
        <v>1294.7149180327872</v>
      </c>
      <c r="R172" s="173">
        <v>10207</v>
      </c>
      <c r="S172" s="172">
        <v>188.4</v>
      </c>
      <c r="T172" s="172">
        <f t="shared" si="6"/>
        <v>211.40950819672133</v>
      </c>
      <c r="U172" s="164"/>
      <c r="V172" s="164"/>
      <c r="W172" s="164"/>
      <c r="X172" s="164"/>
      <c r="Y172" s="164"/>
      <c r="Z172" s="164"/>
      <c r="AA172" s="164"/>
      <c r="AB172" s="164"/>
      <c r="AC172" s="164"/>
      <c r="AD172" s="164"/>
      <c r="AE172" s="164"/>
      <c r="AF172" s="164"/>
      <c r="AG172" s="164"/>
      <c r="AH172" s="164"/>
    </row>
    <row r="173" spans="1:34">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803.71754670999235</v>
      </c>
      <c r="O173" s="173">
        <v>12252</v>
      </c>
      <c r="P173" s="172">
        <v>1486.4999999999995</v>
      </c>
      <c r="Q173" s="172">
        <f t="shared" si="5"/>
        <v>1653.1425670186836</v>
      </c>
      <c r="R173" s="173">
        <v>11007</v>
      </c>
      <c r="S173" s="172">
        <v>186.29999999999995</v>
      </c>
      <c r="T173" s="172">
        <f t="shared" si="6"/>
        <v>207.18497156783098</v>
      </c>
      <c r="U173" s="164"/>
      <c r="V173" s="164"/>
      <c r="W173" s="164"/>
      <c r="X173" s="164"/>
      <c r="Y173" s="164"/>
      <c r="Z173" s="164"/>
      <c r="AA173" s="164"/>
      <c r="AB173" s="164"/>
      <c r="AC173" s="164"/>
      <c r="AD173" s="164"/>
      <c r="AE173" s="164"/>
      <c r="AF173" s="164"/>
      <c r="AG173" s="164"/>
      <c r="AH173" s="164"/>
    </row>
    <row r="174" spans="1:34">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771.88765036086625</v>
      </c>
      <c r="O174" s="173">
        <v>7247</v>
      </c>
      <c r="P174" s="172">
        <v>1160</v>
      </c>
      <c r="Q174" s="172">
        <f t="shared" si="5"/>
        <v>1273.4883720930234</v>
      </c>
      <c r="R174" s="173">
        <v>10145</v>
      </c>
      <c r="S174" s="172">
        <v>269.60000000000014</v>
      </c>
      <c r="T174" s="172">
        <f t="shared" si="6"/>
        <v>295.97626303127521</v>
      </c>
      <c r="U174" s="164"/>
      <c r="V174" s="164"/>
      <c r="W174" s="164"/>
      <c r="X174" s="164"/>
      <c r="Y174" s="164"/>
      <c r="Z174" s="164"/>
      <c r="AA174" s="164"/>
      <c r="AB174" s="164"/>
      <c r="AC174" s="164"/>
      <c r="AD174" s="164"/>
      <c r="AE174" s="164"/>
      <c r="AF174" s="164"/>
      <c r="AG174" s="164"/>
      <c r="AH174" s="164"/>
    </row>
    <row r="175" spans="1:34">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810.00991999999997</v>
      </c>
      <c r="O175" s="173">
        <v>6194</v>
      </c>
      <c r="P175" s="172">
        <v>1049.9000000000001</v>
      </c>
      <c r="Q175" s="172">
        <f t="shared" si="5"/>
        <v>1149.8504800000001</v>
      </c>
      <c r="R175" s="173">
        <v>8619</v>
      </c>
      <c r="S175" s="172">
        <v>213.2</v>
      </c>
      <c r="T175" s="172">
        <f t="shared" si="6"/>
        <v>233.49664000000001</v>
      </c>
      <c r="U175" s="164"/>
      <c r="V175" s="164"/>
      <c r="W175" s="164"/>
      <c r="X175" s="164"/>
      <c r="Y175" s="164"/>
      <c r="Z175" s="164"/>
      <c r="AA175" s="164"/>
      <c r="AB175" s="164"/>
      <c r="AC175" s="164"/>
      <c r="AD175" s="164"/>
      <c r="AE175" s="164"/>
      <c r="AF175" s="164"/>
      <c r="AG175" s="164"/>
      <c r="AH175" s="164"/>
    </row>
    <row r="176" spans="1:34">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657.5992044550519</v>
      </c>
      <c r="O176" s="173">
        <v>5486</v>
      </c>
      <c r="P176" s="172">
        <v>1077.9000000000001</v>
      </c>
      <c r="Q176" s="172">
        <f t="shared" si="5"/>
        <v>1173.9420047732697</v>
      </c>
      <c r="R176" s="173">
        <v>11296</v>
      </c>
      <c r="S176" s="172">
        <v>235.3</v>
      </c>
      <c r="T176" s="172">
        <f t="shared" si="6"/>
        <v>256.26547334924425</v>
      </c>
      <c r="U176" s="164"/>
      <c r="V176" s="164"/>
      <c r="W176" s="164"/>
      <c r="X176" s="164"/>
      <c r="Y176" s="164"/>
      <c r="Z176" s="164"/>
      <c r="AA176" s="164"/>
      <c r="AB176" s="164"/>
      <c r="AC176" s="164"/>
      <c r="AD176" s="164"/>
      <c r="AE176" s="164"/>
      <c r="AF176" s="164"/>
      <c r="AG176" s="164"/>
      <c r="AH176" s="164"/>
    </row>
    <row r="177" spans="1:34">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868.67089314194561</v>
      </c>
      <c r="O177" s="173">
        <v>13278</v>
      </c>
      <c r="P177" s="172">
        <v>1278.0999999999999</v>
      </c>
      <c r="Q177" s="172">
        <f t="shared" si="5"/>
        <v>1395.3101275917063</v>
      </c>
      <c r="R177" s="173">
        <v>11383</v>
      </c>
      <c r="S177" s="172">
        <v>231.79999999999995</v>
      </c>
      <c r="T177" s="172">
        <f t="shared" si="6"/>
        <v>253.05757575757571</v>
      </c>
      <c r="U177" s="164"/>
      <c r="V177" s="164"/>
      <c r="W177" s="164"/>
      <c r="X177" s="164"/>
      <c r="Y177" s="164"/>
      <c r="Z177" s="164"/>
      <c r="AA177" s="164"/>
      <c r="AB177" s="164"/>
      <c r="AC177" s="164"/>
      <c r="AD177" s="164"/>
      <c r="AE177" s="164"/>
      <c r="AF177" s="164"/>
      <c r="AG177" s="164"/>
      <c r="AH177" s="164"/>
    </row>
    <row r="178" spans="1:34">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821.0755924170619</v>
      </c>
      <c r="O178" s="173">
        <v>6227</v>
      </c>
      <c r="P178" s="172">
        <v>1192.2000000000003</v>
      </c>
      <c r="Q178" s="172">
        <f t="shared" si="5"/>
        <v>1289.1957345971568</v>
      </c>
      <c r="R178" s="173">
        <v>10409</v>
      </c>
      <c r="S178" s="172">
        <v>276.40000000000009</v>
      </c>
      <c r="T178" s="172">
        <f t="shared" si="6"/>
        <v>298.8875197472355</v>
      </c>
      <c r="U178" s="164"/>
      <c r="V178" s="164"/>
      <c r="W178" s="164"/>
      <c r="X178" s="164"/>
      <c r="Y178" s="164"/>
      <c r="Z178" s="164"/>
      <c r="AA178" s="164"/>
      <c r="AB178" s="164"/>
      <c r="AC178" s="164"/>
      <c r="AD178" s="164"/>
      <c r="AE178" s="164"/>
      <c r="AF178" s="164"/>
      <c r="AG178" s="164"/>
      <c r="AH178" s="164"/>
    </row>
    <row r="179" spans="1:34">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1801.1073674622758</v>
      </c>
      <c r="O179" s="173">
        <v>6690</v>
      </c>
      <c r="P179" s="172">
        <v>1648.5</v>
      </c>
      <c r="Q179" s="172">
        <f t="shared" si="5"/>
        <v>1753.5326340326344</v>
      </c>
      <c r="R179" s="173">
        <v>7227</v>
      </c>
      <c r="S179" s="172">
        <v>243.10000000000002</v>
      </c>
      <c r="T179" s="172">
        <f t="shared" si="6"/>
        <v>258.58888888888896</v>
      </c>
      <c r="U179" s="164"/>
      <c r="V179" s="164"/>
      <c r="W179" s="164"/>
      <c r="X179" s="164"/>
      <c r="Y179" s="164"/>
      <c r="Z179" s="164"/>
      <c r="AA179" s="164"/>
      <c r="AB179" s="164"/>
      <c r="AC179" s="164"/>
      <c r="AD179" s="164"/>
      <c r="AE179" s="164"/>
      <c r="AF179" s="164"/>
      <c r="AG179" s="164"/>
      <c r="AH179" s="164"/>
    </row>
    <row r="180" spans="1:34">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918.65421547355038</v>
      </c>
      <c r="O180" s="173">
        <v>5716</v>
      </c>
      <c r="P180" s="172">
        <v>1381.6999999999998</v>
      </c>
      <c r="Q180" s="172">
        <f t="shared" si="5"/>
        <v>1467.4532971295575</v>
      </c>
      <c r="R180" s="173">
        <v>10696</v>
      </c>
      <c r="S180" s="172">
        <v>201.60000000000002</v>
      </c>
      <c r="T180" s="172">
        <f t="shared" si="6"/>
        <v>214.1120248254461</v>
      </c>
      <c r="U180" s="164"/>
      <c r="V180" s="164"/>
      <c r="W180" s="164"/>
      <c r="X180" s="164"/>
      <c r="Y180" s="164"/>
      <c r="Z180" s="164"/>
      <c r="AA180" s="164"/>
      <c r="AB180" s="164"/>
      <c r="AC180" s="164"/>
      <c r="AD180" s="164"/>
      <c r="AE180" s="164"/>
      <c r="AF180" s="164"/>
      <c r="AG180" s="164"/>
      <c r="AH180" s="164"/>
    </row>
    <row r="181" spans="1:34">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923.07360115536778</v>
      </c>
      <c r="O181" s="173">
        <v>9089</v>
      </c>
      <c r="P181" s="172">
        <v>1286.1999999999998</v>
      </c>
      <c r="Q181" s="172">
        <f t="shared" si="5"/>
        <v>1377.7838810641626</v>
      </c>
      <c r="R181" s="173">
        <v>11532</v>
      </c>
      <c r="S181" s="172">
        <v>200.69999999999993</v>
      </c>
      <c r="T181" s="172">
        <f t="shared" si="6"/>
        <v>214.99084507042247</v>
      </c>
      <c r="U181" s="164"/>
      <c r="V181" s="164"/>
      <c r="W181" s="164"/>
      <c r="X181" s="164"/>
      <c r="Y181" s="164"/>
      <c r="Z181" s="164"/>
      <c r="AA181" s="164"/>
      <c r="AB181" s="164"/>
      <c r="AC181" s="164"/>
      <c r="AD181" s="164"/>
      <c r="AE181" s="164"/>
      <c r="AF181" s="164"/>
      <c r="AG181" s="164"/>
      <c r="AH181" s="164"/>
    </row>
    <row r="182" spans="1:34">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944.34357461592504</v>
      </c>
      <c r="O182" s="173">
        <v>5858</v>
      </c>
      <c r="P182" s="172">
        <v>1310.8000000000011</v>
      </c>
      <c r="Q182" s="172">
        <f t="shared" si="5"/>
        <v>1391.0737984496136</v>
      </c>
      <c r="R182" s="173">
        <v>9548</v>
      </c>
      <c r="S182" s="172">
        <v>205</v>
      </c>
      <c r="T182" s="172">
        <f t="shared" si="6"/>
        <v>217.55426356589146</v>
      </c>
      <c r="U182" s="164"/>
      <c r="V182" s="164"/>
      <c r="W182" s="164"/>
      <c r="X182" s="164"/>
      <c r="Y182" s="164"/>
      <c r="Z182" s="164"/>
      <c r="AA182" s="164"/>
      <c r="AB182" s="164"/>
      <c r="AC182" s="164"/>
      <c r="AD182" s="164"/>
      <c r="AE182" s="164"/>
      <c r="AF182" s="164"/>
      <c r="AG182" s="164"/>
      <c r="AH182" s="164"/>
    </row>
    <row r="183" spans="1:34">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1116.0409239285973</v>
      </c>
      <c r="O183" s="173">
        <v>5959</v>
      </c>
      <c r="P183" s="172">
        <v>1698.7</v>
      </c>
      <c r="Q183" s="172">
        <f t="shared" si="5"/>
        <v>1786.1139016897084</v>
      </c>
      <c r="R183" s="173">
        <v>6732</v>
      </c>
      <c r="S183" s="172">
        <v>156.5</v>
      </c>
      <c r="T183" s="172">
        <f t="shared" si="6"/>
        <v>164.55337941628267</v>
      </c>
      <c r="U183" s="164"/>
      <c r="V183" s="164"/>
      <c r="W183" s="164"/>
      <c r="X183" s="164"/>
      <c r="Y183" s="164"/>
      <c r="Z183" s="164"/>
      <c r="AA183" s="164"/>
      <c r="AB183" s="164"/>
      <c r="AC183" s="164"/>
      <c r="AD183" s="164"/>
      <c r="AE183" s="164"/>
      <c r="AF183" s="164"/>
      <c r="AG183" s="164"/>
      <c r="AH183" s="164"/>
    </row>
    <row r="184" spans="1:34">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811.55896774618532</v>
      </c>
      <c r="O184" s="173">
        <v>7524</v>
      </c>
      <c r="P184" s="172">
        <v>1533.4000000000003</v>
      </c>
      <c r="Q184" s="172">
        <f t="shared" si="5"/>
        <v>1602.4615267175575</v>
      </c>
      <c r="R184" s="173">
        <v>10017</v>
      </c>
      <c r="S184" s="172">
        <v>197.79999999999995</v>
      </c>
      <c r="T184" s="172">
        <f t="shared" si="6"/>
        <v>206.70854961832055</v>
      </c>
      <c r="U184" s="164"/>
      <c r="V184" s="164"/>
      <c r="W184" s="164"/>
      <c r="X184" s="164"/>
      <c r="Y184" s="164"/>
      <c r="Z184" s="164"/>
      <c r="AA184" s="164"/>
      <c r="AB184" s="164"/>
      <c r="AC184" s="164"/>
      <c r="AD184" s="164"/>
      <c r="AE184" s="164"/>
      <c r="AF184" s="164"/>
      <c r="AG184" s="164"/>
      <c r="AH184" s="164"/>
    </row>
    <row r="185" spans="1:34">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967.65945109260338</v>
      </c>
      <c r="O185" s="173">
        <v>10171</v>
      </c>
      <c r="P185" s="172">
        <v>1285.3999999999996</v>
      </c>
      <c r="Q185" s="172">
        <f t="shared" si="5"/>
        <v>1359.9015455950539</v>
      </c>
      <c r="R185" s="173">
        <v>10339</v>
      </c>
      <c r="S185" s="172">
        <v>167.29999999999995</v>
      </c>
      <c r="T185" s="172">
        <f t="shared" si="6"/>
        <v>176.99667697063364</v>
      </c>
      <c r="U185" s="164"/>
      <c r="V185" s="164"/>
      <c r="W185" s="164"/>
      <c r="X185" s="164"/>
      <c r="Y185" s="164"/>
      <c r="Z185" s="164"/>
      <c r="AA185" s="164"/>
      <c r="AB185" s="164"/>
      <c r="AC185" s="164"/>
      <c r="AD185" s="164"/>
      <c r="AE185" s="164"/>
      <c r="AF185" s="164"/>
      <c r="AG185" s="164"/>
      <c r="AH185" s="164"/>
    </row>
    <row r="186" spans="1:34">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815.508786352372</v>
      </c>
      <c r="O186" s="181">
        <v>8775.7956028314002</v>
      </c>
      <c r="P186" s="172">
        <v>1286.8626975018997</v>
      </c>
      <c r="Q186" s="172">
        <f t="shared" si="5"/>
        <v>1349.9732052721079</v>
      </c>
      <c r="R186" s="181">
        <v>9645.4866500746648</v>
      </c>
      <c r="S186" s="172">
        <v>181.103452008619</v>
      </c>
      <c r="T186" s="172">
        <f t="shared" si="6"/>
        <v>189.98515386957811</v>
      </c>
      <c r="U186" s="164"/>
      <c r="V186" s="164"/>
      <c r="W186" s="164"/>
      <c r="X186" s="164"/>
      <c r="Y186" s="164"/>
      <c r="Z186" s="164"/>
      <c r="AA186" s="164"/>
      <c r="AB186" s="164"/>
      <c r="AC186" s="164"/>
      <c r="AD186" s="164"/>
      <c r="AE186" s="164"/>
      <c r="AF186" s="164"/>
      <c r="AG186" s="164"/>
      <c r="AH186" s="164"/>
    </row>
    <row r="187" spans="1:34">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903.47203616031004</v>
      </c>
      <c r="O187" s="173">
        <v>6822.44890070785</v>
      </c>
      <c r="P187" s="172">
        <v>1150.314057295883</v>
      </c>
      <c r="Q187" s="172">
        <f t="shared" si="5"/>
        <v>1195.7326837039211</v>
      </c>
      <c r="R187" s="173">
        <v>7564.3716625186662</v>
      </c>
      <c r="S187" s="172">
        <v>175.73767321176348</v>
      </c>
      <c r="T187" s="172">
        <f t="shared" si="6"/>
        <v>182.67644238944894</v>
      </c>
      <c r="U187" s="164"/>
      <c r="V187" s="164"/>
      <c r="W187" s="164"/>
      <c r="X187" s="164"/>
      <c r="Y187" s="164"/>
      <c r="Z187" s="164"/>
      <c r="AA187" s="164"/>
      <c r="AB187" s="164"/>
      <c r="AC187" s="164"/>
      <c r="AD187" s="164"/>
      <c r="AE187" s="164"/>
      <c r="AF187" s="164"/>
      <c r="AG187" s="164"/>
      <c r="AH187" s="164"/>
    </row>
    <row r="188" spans="1:34">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660.52069581151557</v>
      </c>
      <c r="O188" s="173">
        <v>4838.55109929215</v>
      </c>
      <c r="P188" s="172">
        <v>1037.7970664905204</v>
      </c>
      <c r="Q188" s="172">
        <f t="shared" si="5"/>
        <v>1078.7731085994856</v>
      </c>
      <c r="R188" s="173">
        <v>10002.628337481334</v>
      </c>
      <c r="S188" s="172">
        <v>184.20744441885319</v>
      </c>
      <c r="T188" s="172">
        <f t="shared" si="6"/>
        <v>191.4806312903645</v>
      </c>
      <c r="U188" s="164"/>
      <c r="V188" s="164"/>
      <c r="W188" s="164"/>
      <c r="X188" s="164"/>
      <c r="Y188" s="164"/>
      <c r="Z188" s="164"/>
      <c r="AA188" s="164"/>
      <c r="AB188" s="164"/>
      <c r="AC188" s="164"/>
      <c r="AD188" s="164"/>
      <c r="AE188" s="164"/>
      <c r="AF188" s="164"/>
      <c r="AG188" s="164"/>
      <c r="AH188" s="164"/>
    </row>
    <row r="189" spans="1:34">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910.67319739848347</v>
      </c>
      <c r="O189" s="184">
        <v>6828.0536397386386</v>
      </c>
      <c r="P189" s="185">
        <v>1132.0609213635664</v>
      </c>
      <c r="Q189" s="172">
        <f t="shared" si="5"/>
        <v>1192.1472318051713</v>
      </c>
      <c r="R189" s="184">
        <v>10877.781177428844</v>
      </c>
      <c r="S189" s="185">
        <v>190.02859425457928</v>
      </c>
      <c r="T189" s="172">
        <f t="shared" si="6"/>
        <v>200.1147273342454</v>
      </c>
      <c r="U189" s="164"/>
      <c r="V189" s="164"/>
      <c r="W189" s="164"/>
      <c r="X189" s="164"/>
      <c r="Y189" s="164"/>
      <c r="Z189" s="164"/>
      <c r="AA189" s="164"/>
      <c r="AB189" s="164"/>
      <c r="AC189" s="164"/>
      <c r="AD189" s="164"/>
      <c r="AE189" s="164"/>
      <c r="AF189" s="164"/>
      <c r="AG189" s="164"/>
      <c r="AH189" s="164"/>
    </row>
    <row r="190" spans="1:34">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857.48505382604378</v>
      </c>
      <c r="O190" s="184">
        <v>5621.9463602613596</v>
      </c>
      <c r="P190" s="185">
        <v>1071.0118577206574</v>
      </c>
      <c r="Q190" s="172">
        <f t="shared" ref="Q190:Q199" si="11">P190/I190*$I$69</f>
        <v>1110.7691160754393</v>
      </c>
      <c r="R190" s="184">
        <v>8525.2188225711561</v>
      </c>
      <c r="S190" s="185">
        <v>190.41732478586363</v>
      </c>
      <c r="T190" s="172">
        <f t="shared" ref="T190:T199" si="12">S190/I190*$I$69</f>
        <v>197.48584669079341</v>
      </c>
      <c r="U190" s="164"/>
      <c r="V190" s="164"/>
      <c r="W190" s="164"/>
      <c r="X190" s="164"/>
      <c r="Y190" s="164"/>
      <c r="Z190" s="164"/>
      <c r="AA190" s="164"/>
      <c r="AB190" s="164"/>
      <c r="AC190" s="164"/>
      <c r="AD190" s="164"/>
      <c r="AE190" s="164"/>
      <c r="AF190" s="164"/>
      <c r="AG190" s="164"/>
      <c r="AH190" s="164"/>
    </row>
    <row r="191" spans="1:34">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1053.0813385316749</v>
      </c>
      <c r="O191" s="184">
        <v>5520.4451678348678</v>
      </c>
      <c r="P191" s="185">
        <v>1148.1840804128565</v>
      </c>
      <c r="Q191" s="172">
        <f t="shared" si="11"/>
        <v>1181.8526361542863</v>
      </c>
      <c r="R191" s="184">
        <v>5958.3970505452735</v>
      </c>
      <c r="S191" s="185">
        <v>167.84779905693762</v>
      </c>
      <c r="T191" s="172">
        <f t="shared" si="12"/>
        <v>172.76965181123882</v>
      </c>
      <c r="U191" s="164"/>
      <c r="V191" s="164"/>
      <c r="W191" s="164"/>
      <c r="X191" s="164"/>
      <c r="Y191" s="164"/>
      <c r="Z191" s="164"/>
      <c r="AA191" s="164"/>
      <c r="AB191" s="164"/>
      <c r="AC191" s="164"/>
      <c r="AD191" s="164"/>
      <c r="AE191" s="164"/>
      <c r="AF191" s="164"/>
      <c r="AG191" s="164"/>
      <c r="AH191" s="164"/>
    </row>
    <row r="192" spans="1:34">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1031.1654179210925</v>
      </c>
      <c r="O192" s="184">
        <v>6388.5548321651322</v>
      </c>
      <c r="P192" s="185">
        <v>1133.7065185307133</v>
      </c>
      <c r="Q192" s="172">
        <f t="shared" si="11"/>
        <v>1155.654671532797</v>
      </c>
      <c r="R192" s="184">
        <v>10154.602949454726</v>
      </c>
      <c r="S192" s="185">
        <v>176.1673175310234</v>
      </c>
      <c r="T192" s="172">
        <f t="shared" si="12"/>
        <v>179.57785383467686</v>
      </c>
      <c r="U192" s="164"/>
      <c r="V192" s="164"/>
      <c r="W192" s="164"/>
      <c r="X192" s="164"/>
      <c r="Y192" s="164"/>
      <c r="Z192" s="164"/>
      <c r="AA192" s="164"/>
      <c r="AB192" s="164"/>
      <c r="AC192" s="164"/>
      <c r="AD192" s="164"/>
      <c r="AE192" s="164"/>
      <c r="AF192" s="164"/>
      <c r="AG192" s="164"/>
      <c r="AH192" s="164"/>
    </row>
    <row r="193" spans="1:34">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750.32348366973861</v>
      </c>
      <c r="O193" s="184">
        <v>11492.955434782609</v>
      </c>
      <c r="P193" s="185">
        <v>1323.3889549928699</v>
      </c>
      <c r="Q193" s="172">
        <f t="shared" si="11"/>
        <v>1350.0145151901929</v>
      </c>
      <c r="R193" s="184">
        <v>11786.02326086957</v>
      </c>
      <c r="S193" s="185">
        <v>172.41802435151402</v>
      </c>
      <c r="T193" s="172">
        <f t="shared" si="12"/>
        <v>175.88694138392157</v>
      </c>
      <c r="U193" s="164"/>
      <c r="V193" s="164"/>
      <c r="W193" s="164"/>
      <c r="X193" s="164"/>
      <c r="Y193" s="164"/>
      <c r="Z193" s="164"/>
      <c r="AA193" s="164"/>
      <c r="AB193" s="164"/>
      <c r="AC193" s="164"/>
      <c r="AD193" s="164"/>
      <c r="AE193" s="164"/>
      <c r="AF193" s="164"/>
      <c r="AG193" s="164"/>
      <c r="AH193" s="164"/>
    </row>
    <row r="194" spans="1:34">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906.30319950156309</v>
      </c>
      <c r="O194" s="184">
        <v>7745.0445652173912</v>
      </c>
      <c r="P194" s="184">
        <v>1212.6630411771803</v>
      </c>
      <c r="Q194" s="172">
        <f t="shared" si="11"/>
        <v>1227.0034762539244</v>
      </c>
      <c r="R194" s="184">
        <v>11621.97673913043</v>
      </c>
      <c r="S194" s="184">
        <v>180.100371437175</v>
      </c>
      <c r="T194" s="172">
        <f t="shared" si="12"/>
        <v>182.23016149112533</v>
      </c>
      <c r="U194" s="164"/>
      <c r="V194" s="164"/>
      <c r="W194" s="164"/>
      <c r="X194" s="164"/>
      <c r="Y194" s="164"/>
      <c r="Z194" s="164"/>
      <c r="AA194" s="164"/>
      <c r="AB194" s="164"/>
      <c r="AC194" s="164"/>
      <c r="AD194" s="164"/>
      <c r="AE194" s="164"/>
      <c r="AF194" s="164"/>
      <c r="AG194" s="164"/>
      <c r="AH194" s="164"/>
    </row>
    <row r="195" spans="1:34">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893.85868729628135</v>
      </c>
      <c r="O195" s="184">
        <v>7032</v>
      </c>
      <c r="P195" s="184">
        <v>1484.9150299297401</v>
      </c>
      <c r="Q195" s="172">
        <f t="shared" ref="Q195" si="13">P195/I195*$I$69</f>
        <v>1496.9430603636333</v>
      </c>
      <c r="R195" s="184">
        <v>8004</v>
      </c>
      <c r="S195" s="184">
        <v>165.16263465729782</v>
      </c>
      <c r="T195" s="172">
        <f t="shared" ref="T195" si="14">S195/I195*$I$69</f>
        <v>166.50047632241581</v>
      </c>
      <c r="U195" s="164"/>
      <c r="V195" s="164"/>
      <c r="W195" s="164"/>
      <c r="X195" s="164"/>
      <c r="Y195" s="164"/>
      <c r="Z195" s="164"/>
      <c r="AA195" s="164"/>
      <c r="AB195" s="164"/>
      <c r="AC195" s="164"/>
      <c r="AD195" s="164"/>
      <c r="AE195" s="164"/>
      <c r="AF195" s="164"/>
      <c r="AG195" s="164"/>
      <c r="AH195" s="164"/>
    </row>
    <row r="196" spans="1:34">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199" si="15">M196/I196*$I$69</f>
        <v>734.03443521145448</v>
      </c>
      <c r="O196" s="184">
        <v>6228</v>
      </c>
      <c r="P196" s="184">
        <v>1158.7677611998799</v>
      </c>
      <c r="Q196" s="172">
        <f t="shared" si="11"/>
        <v>1160.4631054006115</v>
      </c>
      <c r="R196" s="184">
        <v>11579</v>
      </c>
      <c r="S196" s="184">
        <v>167.32102845142202</v>
      </c>
      <c r="T196" s="172">
        <f t="shared" si="12"/>
        <v>167.56582878565968</v>
      </c>
      <c r="U196" s="164"/>
      <c r="V196" s="164"/>
      <c r="W196" s="164"/>
      <c r="X196" s="164"/>
      <c r="Y196" s="164"/>
      <c r="Z196" s="164"/>
      <c r="AA196" s="164"/>
      <c r="AB196" s="164"/>
      <c r="AC196" s="164"/>
      <c r="AD196" s="164"/>
      <c r="AE196" s="164"/>
      <c r="AF196" s="164"/>
      <c r="AG196" s="164"/>
      <c r="AH196" s="164"/>
    </row>
    <row r="197" spans="1:34">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1079.8035664507145</v>
      </c>
      <c r="O197" s="184">
        <v>20407</v>
      </c>
      <c r="P197" s="184">
        <v>1259.8740491119995</v>
      </c>
      <c r="Q197" s="172">
        <f t="shared" si="11"/>
        <v>1258.9544330177573</v>
      </c>
      <c r="R197" s="184">
        <v>11684</v>
      </c>
      <c r="S197" s="184">
        <v>177.03184293206914</v>
      </c>
      <c r="T197" s="172">
        <f t="shared" si="12"/>
        <v>176.90262260876108</v>
      </c>
      <c r="U197" s="164"/>
      <c r="V197" s="164"/>
      <c r="W197" s="164"/>
      <c r="X197" s="164"/>
      <c r="Y197" s="164"/>
      <c r="Z197" s="164"/>
      <c r="AA197" s="164"/>
      <c r="AB197" s="164"/>
      <c r="AC197" s="164"/>
      <c r="AD197" s="164"/>
      <c r="AE197" s="164"/>
      <c r="AF197" s="164"/>
      <c r="AG197" s="164"/>
      <c r="AH197" s="164"/>
    </row>
    <row r="198" spans="1:34">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863.36770677136258</v>
      </c>
      <c r="O198" s="184">
        <v>12863</v>
      </c>
      <c r="P198" s="184">
        <v>1106.850761909501</v>
      </c>
      <c r="Q198" s="172">
        <f t="shared" si="11"/>
        <v>1098.8242879290115</v>
      </c>
      <c r="R198" s="184">
        <v>9690</v>
      </c>
      <c r="S198" s="184">
        <v>175.42101671448501</v>
      </c>
      <c r="T198" s="172">
        <f t="shared" si="12"/>
        <v>174.14892812337197</v>
      </c>
      <c r="U198" s="164"/>
      <c r="V198" s="164"/>
      <c r="W198" s="164"/>
      <c r="X198" s="164"/>
      <c r="Y198" s="164"/>
      <c r="Z198" s="164"/>
      <c r="AA198" s="164"/>
      <c r="AB198" s="164"/>
      <c r="AC198" s="164"/>
      <c r="AD198" s="164"/>
      <c r="AE198" s="164"/>
      <c r="AF198" s="164"/>
      <c r="AG198" s="164"/>
      <c r="AH198" s="164"/>
    </row>
    <row r="199" spans="1:34">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947.22653735720087</v>
      </c>
      <c r="O199" s="184">
        <v>9848</v>
      </c>
      <c r="P199" s="184">
        <v>1279.8360091262539</v>
      </c>
      <c r="Q199" s="172">
        <f t="shared" si="11"/>
        <v>1265.9649541140473</v>
      </c>
      <c r="R199" s="184">
        <v>7135</v>
      </c>
      <c r="S199" s="184">
        <v>155.36971992416409</v>
      </c>
      <c r="T199" s="172">
        <f t="shared" si="12"/>
        <v>153.68579954926346</v>
      </c>
      <c r="U199" s="164"/>
      <c r="V199" s="164"/>
      <c r="W199" s="164"/>
      <c r="X199" s="164"/>
      <c r="Y199" s="164"/>
      <c r="Z199" s="164"/>
      <c r="AA199" s="164"/>
      <c r="AB199" s="164"/>
      <c r="AC199" s="164"/>
      <c r="AD199" s="164"/>
      <c r="AE199" s="164"/>
      <c r="AF199" s="164"/>
      <c r="AG199" s="164"/>
      <c r="AH199" s="164"/>
    </row>
    <row r="200" spans="1:34">
      <c r="A200" s="164"/>
      <c r="B200" s="164"/>
      <c r="C200" s="164"/>
      <c r="D200" s="164"/>
      <c r="E200" s="168" t="s">
        <v>110</v>
      </c>
      <c r="F200" s="164"/>
      <c r="G200" s="164"/>
      <c r="H200" s="164"/>
      <c r="I200" s="164"/>
      <c r="J200" s="186"/>
      <c r="K200" s="187" t="s">
        <v>161</v>
      </c>
      <c r="L200" s="188">
        <f>L201-L195-L196-L197</f>
        <v>19302.709193500254</v>
      </c>
      <c r="M200" s="188">
        <f>M201-M195-M196-M197</f>
        <v>1037.1945838711222</v>
      </c>
      <c r="N200" s="189" t="s">
        <v>175</v>
      </c>
      <c r="O200" s="188">
        <f>O201-O195-O196-O197</f>
        <v>28460.766304791126</v>
      </c>
      <c r="P200" s="188">
        <f>P201-P195-P196-P197</f>
        <v>762.99856939894926</v>
      </c>
      <c r="Q200" s="189" t="s">
        <v>175</v>
      </c>
      <c r="R200" s="188">
        <f>R201-R195-R196-R197</f>
        <v>8957.8929135549988</v>
      </c>
      <c r="S200" s="188">
        <f>S201-S195-S196-S197</f>
        <v>138.85383844885382</v>
      </c>
      <c r="T200" s="190" t="s">
        <v>175</v>
      </c>
      <c r="U200" s="164"/>
      <c r="V200" s="164"/>
      <c r="W200" s="164"/>
      <c r="X200" s="164"/>
      <c r="Y200" s="164"/>
      <c r="Z200" s="164"/>
      <c r="AA200" s="164"/>
      <c r="AB200" s="164"/>
      <c r="AC200" s="164"/>
      <c r="AD200" s="164"/>
      <c r="AE200" s="164"/>
      <c r="AF200" s="164"/>
      <c r="AG200" s="164"/>
      <c r="AH200" s="164"/>
    </row>
    <row r="201" spans="1:34">
      <c r="A201" s="164"/>
      <c r="B201" s="164"/>
      <c r="C201" s="164"/>
      <c r="D201" s="164"/>
      <c r="E201" s="183">
        <f>IF('Tab5'!E8="",'Tab5'!E7,'Tab5'!E8)/1000</f>
        <v>219.418599054541</v>
      </c>
      <c r="F201" s="164"/>
      <c r="G201" s="183">
        <f>IF('Tab5'!E10="",'Tab5'!E9,'Tab5'!E10)/1000</f>
        <v>202.59159905454101</v>
      </c>
      <c r="H201" s="164"/>
      <c r="I201" s="164"/>
      <c r="J201" s="164"/>
      <c r="K201" s="170" t="s">
        <v>189</v>
      </c>
      <c r="L201" s="173">
        <f>SUM('Tab7'!E11,'Tab11'!E11)</f>
        <v>77523.709193500254</v>
      </c>
      <c r="M201" s="172">
        <f>SUM('Tab7'!E39,'Tab11'!E39)</f>
        <v>3737.4254504305718</v>
      </c>
      <c r="N201" s="191" t="s">
        <v>174</v>
      </c>
      <c r="O201" s="173">
        <f>SUM('Tab7'!E9,'Tab11'!E9)</f>
        <v>62127.766304791126</v>
      </c>
      <c r="P201" s="172">
        <f>SUM('Tab7'!E37,'Tab11'!E37)</f>
        <v>4666.5554096405685</v>
      </c>
      <c r="Q201" s="191" t="s">
        <v>174</v>
      </c>
      <c r="R201" s="173">
        <f>SUM('Tab7'!E13,'Tab11'!E13)</f>
        <v>40224.892913554999</v>
      </c>
      <c r="S201" s="172">
        <f>SUM('Tab7'!E41,'Tab11'!E41)</f>
        <v>648.3693444896428</v>
      </c>
      <c r="T201" s="191" t="s">
        <v>174</v>
      </c>
      <c r="U201" s="164"/>
      <c r="V201" s="164"/>
      <c r="W201" s="164"/>
      <c r="X201" s="164"/>
      <c r="Y201" s="164"/>
      <c r="Z201" s="164"/>
      <c r="AA201" s="164"/>
      <c r="AB201" s="164"/>
      <c r="AC201" s="164"/>
      <c r="AD201" s="164"/>
      <c r="AE201" s="164"/>
      <c r="AF201" s="164"/>
      <c r="AG201" s="164"/>
      <c r="AH201" s="164"/>
    </row>
    <row r="202" spans="1:34">
      <c r="A202" s="164"/>
      <c r="B202" s="164"/>
      <c r="C202" s="164"/>
      <c r="D202" s="164"/>
      <c r="E202" s="164"/>
      <c r="F202" s="164"/>
      <c r="G202" s="164"/>
      <c r="H202" s="164"/>
      <c r="I202" s="164"/>
      <c r="J202" s="164"/>
      <c r="K202" s="170" t="s">
        <v>188</v>
      </c>
      <c r="L202" s="173">
        <f>SUM('Tab7'!E12,'Tab11'!E12)</f>
        <v>19630</v>
      </c>
      <c r="M202" s="172">
        <f>SUM('Tab7'!E40,'Tab11'!E40)</f>
        <v>957.60520650282388</v>
      </c>
      <c r="N202" s="191" t="s">
        <v>174</v>
      </c>
      <c r="O202" s="173">
        <f>SUM('Tab7'!E10,'Tab11'!E10)</f>
        <v>9848</v>
      </c>
      <c r="P202" s="172">
        <f>SUM('Tab7'!E38,'Tab11'!E38)</f>
        <v>1279.8360091262539</v>
      </c>
      <c r="Q202" s="191" t="s">
        <v>174</v>
      </c>
      <c r="R202" s="173">
        <f>SUM('Tab7'!E14,'Tab11'!E14)</f>
        <v>7135</v>
      </c>
      <c r="S202" s="172">
        <f>SUM('Tab7'!E42,'Tab11'!E42)</f>
        <v>155.36971992416409</v>
      </c>
      <c r="T202" s="191" t="s">
        <v>174</v>
      </c>
      <c r="U202" s="164"/>
      <c r="V202" s="164"/>
      <c r="W202" s="164"/>
      <c r="X202" s="164"/>
      <c r="Y202" s="164"/>
      <c r="Z202" s="164"/>
      <c r="AA202" s="164"/>
      <c r="AB202" s="164"/>
      <c r="AC202" s="164"/>
      <c r="AD202" s="164"/>
      <c r="AE202" s="164"/>
      <c r="AF202" s="164"/>
      <c r="AG202" s="164"/>
      <c r="AH202" s="164"/>
    </row>
    <row r="203" spans="1:34">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row>
    <row r="204" spans="1:34">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row>
    <row r="205" spans="1:34">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row>
    <row r="206" spans="1:34">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row>
    <row r="207" spans="1:34">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v>
      </c>
      <c r="B7" s="19" t="s">
        <v>3</v>
      </c>
      <c r="C7" s="20">
        <v>1802137.0735279899</v>
      </c>
      <c r="D7" s="20">
        <v>1812537.96941546</v>
      </c>
      <c r="E7" s="79">
        <v>2025500.9781452233</v>
      </c>
      <c r="F7" s="22" t="s">
        <v>240</v>
      </c>
      <c r="G7" s="23">
        <v>12.394390410045816</v>
      </c>
      <c r="H7" s="24">
        <v>11.749437105499297</v>
      </c>
    </row>
    <row r="8" spans="1:8">
      <c r="A8" s="199"/>
      <c r="B8" s="25" t="s">
        <v>241</v>
      </c>
      <c r="C8" s="26">
        <v>441150.19520943199</v>
      </c>
      <c r="D8" s="26">
        <v>413574.019393333</v>
      </c>
      <c r="E8" s="26">
        <v>472867.52464116801</v>
      </c>
      <c r="F8" s="27"/>
      <c r="G8" s="28">
        <v>7.1896895379766335</v>
      </c>
      <c r="H8" s="29">
        <v>14.336854460735225</v>
      </c>
    </row>
    <row r="9" spans="1:8">
      <c r="A9" s="30" t="s">
        <v>4</v>
      </c>
      <c r="B9" s="31" t="s">
        <v>3</v>
      </c>
      <c r="C9" s="20">
        <v>718538.66666666698</v>
      </c>
      <c r="D9" s="20">
        <v>634112</v>
      </c>
      <c r="E9" s="20">
        <v>630548.02967844263</v>
      </c>
      <c r="F9" s="22" t="s">
        <v>240</v>
      </c>
      <c r="G9" s="32">
        <v>-12.245776194121447</v>
      </c>
      <c r="H9" s="33">
        <v>-0.56204114124277282</v>
      </c>
    </row>
    <row r="10" spans="1:8">
      <c r="A10" s="34"/>
      <c r="B10" s="25" t="s">
        <v>241</v>
      </c>
      <c r="C10" s="26">
        <v>184414.67540000001</v>
      </c>
      <c r="D10" s="26">
        <v>180541</v>
      </c>
      <c r="E10" s="26">
        <v>173213.259406903</v>
      </c>
      <c r="F10" s="27"/>
      <c r="G10" s="28">
        <v>-6.0740372038184347</v>
      </c>
      <c r="H10" s="29">
        <v>-4.058768143024011</v>
      </c>
    </row>
    <row r="11" spans="1:8">
      <c r="A11" s="30" t="s">
        <v>5</v>
      </c>
      <c r="B11" s="31" t="s">
        <v>3</v>
      </c>
      <c r="C11" s="20">
        <v>61801</v>
      </c>
      <c r="D11" s="20">
        <v>148943.35323620201</v>
      </c>
      <c r="E11" s="20">
        <v>357885.0714404778</v>
      </c>
      <c r="F11" s="22" t="s">
        <v>240</v>
      </c>
      <c r="G11" s="37">
        <v>479.09268691522436</v>
      </c>
      <c r="H11" s="33">
        <v>140.28267369066501</v>
      </c>
    </row>
    <row r="12" spans="1:8">
      <c r="A12" s="34"/>
      <c r="B12" s="25" t="s">
        <v>241</v>
      </c>
      <c r="C12" s="26">
        <v>14766.319600000001</v>
      </c>
      <c r="D12" s="26">
        <v>15636</v>
      </c>
      <c r="E12" s="26">
        <v>46205.339647637396</v>
      </c>
      <c r="F12" s="27"/>
      <c r="G12" s="28">
        <v>212.91033175008209</v>
      </c>
      <c r="H12" s="29">
        <v>195.50613742413276</v>
      </c>
    </row>
    <row r="13" spans="1:8">
      <c r="A13" s="30" t="s">
        <v>6</v>
      </c>
      <c r="B13" s="31" t="s">
        <v>3</v>
      </c>
      <c r="C13" s="20">
        <v>279819</v>
      </c>
      <c r="D13" s="20">
        <v>296649</v>
      </c>
      <c r="E13" s="20">
        <v>330038.08204109594</v>
      </c>
      <c r="F13" s="22" t="s">
        <v>240</v>
      </c>
      <c r="G13" s="23">
        <v>17.946987888991075</v>
      </c>
      <c r="H13" s="24">
        <v>11.255417021832528</v>
      </c>
    </row>
    <row r="14" spans="1:8">
      <c r="A14" s="34"/>
      <c r="B14" s="25" t="s">
        <v>241</v>
      </c>
      <c r="C14" s="26">
        <v>57149.942857142902</v>
      </c>
      <c r="D14" s="26">
        <v>67381</v>
      </c>
      <c r="E14" s="26">
        <v>72264</v>
      </c>
      <c r="F14" s="27"/>
      <c r="G14" s="38">
        <v>26.446320656238527</v>
      </c>
      <c r="H14" s="24">
        <v>7.2468500022261537</v>
      </c>
    </row>
    <row r="15" spans="1:8">
      <c r="A15" s="30" t="s">
        <v>169</v>
      </c>
      <c r="B15" s="31" t="s">
        <v>3</v>
      </c>
      <c r="C15" s="20">
        <v>42880</v>
      </c>
      <c r="D15" s="20">
        <v>46146</v>
      </c>
      <c r="E15" s="20">
        <v>49216.495475194955</v>
      </c>
      <c r="F15" s="22" t="s">
        <v>240</v>
      </c>
      <c r="G15" s="37">
        <v>14.777274895510615</v>
      </c>
      <c r="H15" s="33">
        <v>6.65387135438597</v>
      </c>
    </row>
    <row r="16" spans="1:8">
      <c r="A16" s="34"/>
      <c r="B16" s="25" t="s">
        <v>241</v>
      </c>
      <c r="C16" s="26">
        <v>10340.0102524631</v>
      </c>
      <c r="D16" s="26">
        <v>11918</v>
      </c>
      <c r="E16" s="26">
        <v>12417</v>
      </c>
      <c r="F16" s="27"/>
      <c r="G16" s="28">
        <v>20.086921548671953</v>
      </c>
      <c r="H16" s="29">
        <v>4.186944118140616</v>
      </c>
    </row>
    <row r="17" spans="1:8">
      <c r="A17" s="30" t="s">
        <v>7</v>
      </c>
      <c r="B17" s="31" t="s">
        <v>3</v>
      </c>
      <c r="C17" s="20">
        <v>9389</v>
      </c>
      <c r="D17" s="20">
        <v>9130</v>
      </c>
      <c r="E17" s="20">
        <v>9305.8938054179198</v>
      </c>
      <c r="F17" s="22" t="s">
        <v>240</v>
      </c>
      <c r="G17" s="23">
        <v>-0.88514426011376202</v>
      </c>
      <c r="H17" s="24">
        <v>1.9265477044678931</v>
      </c>
    </row>
    <row r="18" spans="1:8">
      <c r="A18" s="30"/>
      <c r="B18" s="25" t="s">
        <v>241</v>
      </c>
      <c r="C18" s="26">
        <v>2444.9848950892901</v>
      </c>
      <c r="D18" s="26">
        <v>2692</v>
      </c>
      <c r="E18" s="26">
        <v>2628</v>
      </c>
      <c r="F18" s="27"/>
      <c r="G18" s="38">
        <v>7.4853266078777239</v>
      </c>
      <c r="H18" s="24">
        <v>-2.377414561664196</v>
      </c>
    </row>
    <row r="19" spans="1:8">
      <c r="A19" s="39" t="s">
        <v>8</v>
      </c>
      <c r="B19" s="31" t="s">
        <v>3</v>
      </c>
      <c r="C19" s="20">
        <v>4064</v>
      </c>
      <c r="D19" s="20">
        <v>4548</v>
      </c>
      <c r="E19" s="20">
        <v>4691.835302155333</v>
      </c>
      <c r="F19" s="22" t="s">
        <v>240</v>
      </c>
      <c r="G19" s="37">
        <v>15.448703301066274</v>
      </c>
      <c r="H19" s="33">
        <v>3.1626055882878887</v>
      </c>
    </row>
    <row r="20" spans="1:8">
      <c r="A20" s="34"/>
      <c r="B20" s="25" t="s">
        <v>241</v>
      </c>
      <c r="C20" s="26">
        <v>957</v>
      </c>
      <c r="D20" s="26">
        <v>1246</v>
      </c>
      <c r="E20" s="26">
        <v>1219</v>
      </c>
      <c r="F20" s="27"/>
      <c r="G20" s="28">
        <v>27.377220480668754</v>
      </c>
      <c r="H20" s="29">
        <v>-2.1669341894061063</v>
      </c>
    </row>
    <row r="21" spans="1:8">
      <c r="A21" s="39" t="s">
        <v>9</v>
      </c>
      <c r="B21" s="31" t="s">
        <v>3</v>
      </c>
      <c r="C21" s="20">
        <v>18904</v>
      </c>
      <c r="D21" s="20">
        <v>22664</v>
      </c>
      <c r="E21" s="20">
        <v>26775.899327612166</v>
      </c>
      <c r="F21" s="22" t="s">
        <v>240</v>
      </c>
      <c r="G21" s="37">
        <v>41.641447987791821</v>
      </c>
      <c r="H21" s="33">
        <v>18.142866782616338</v>
      </c>
    </row>
    <row r="22" spans="1:8">
      <c r="A22" s="34"/>
      <c r="B22" s="25" t="s">
        <v>241</v>
      </c>
      <c r="C22" s="26">
        <v>4526.8953644940002</v>
      </c>
      <c r="D22" s="26">
        <v>5572.09083333333</v>
      </c>
      <c r="E22" s="26">
        <v>6525</v>
      </c>
      <c r="F22" s="27"/>
      <c r="G22" s="28">
        <v>44.13852043450845</v>
      </c>
      <c r="H22" s="29">
        <v>17.101465054485161</v>
      </c>
    </row>
    <row r="23" spans="1:8">
      <c r="A23" s="39" t="s">
        <v>194</v>
      </c>
      <c r="B23" s="31" t="s">
        <v>3</v>
      </c>
      <c r="C23" s="20">
        <v>4539.3666666666704</v>
      </c>
      <c r="D23" s="20">
        <v>4802</v>
      </c>
      <c r="E23" s="20">
        <v>5761.0304054054041</v>
      </c>
      <c r="F23" s="22" t="s">
        <v>240</v>
      </c>
      <c r="G23" s="37">
        <v>26.91264725781275</v>
      </c>
      <c r="H23" s="33">
        <v>19.971478663169592</v>
      </c>
    </row>
    <row r="24" spans="1:8">
      <c r="A24" s="34"/>
      <c r="B24" s="25" t="s">
        <v>241</v>
      </c>
      <c r="C24" s="26">
        <v>0</v>
      </c>
      <c r="D24" s="26">
        <v>1184</v>
      </c>
      <c r="E24" s="26">
        <v>1427</v>
      </c>
      <c r="F24" s="27"/>
      <c r="G24" s="28" t="s">
        <v>242</v>
      </c>
      <c r="H24" s="29">
        <v>20.523648648648646</v>
      </c>
    </row>
    <row r="25" spans="1:8">
      <c r="A25" s="39" t="s">
        <v>195</v>
      </c>
      <c r="B25" s="31" t="s">
        <v>3</v>
      </c>
      <c r="C25" s="20">
        <v>455</v>
      </c>
      <c r="D25" s="20">
        <v>575</v>
      </c>
      <c r="E25" s="20">
        <v>657.82312925170072</v>
      </c>
      <c r="F25" s="22" t="s">
        <v>240</v>
      </c>
      <c r="G25" s="37">
        <v>44.57651192345071</v>
      </c>
      <c r="H25" s="33">
        <v>14.404022478556655</v>
      </c>
    </row>
    <row r="26" spans="1:8">
      <c r="A26" s="34"/>
      <c r="B26" s="25" t="s">
        <v>241</v>
      </c>
      <c r="C26" s="26">
        <v>0</v>
      </c>
      <c r="D26" s="26">
        <v>196</v>
      </c>
      <c r="E26" s="26">
        <v>200</v>
      </c>
      <c r="F26" s="27"/>
      <c r="G26" s="28" t="s">
        <v>242</v>
      </c>
      <c r="H26" s="29">
        <v>2.0408163265306172</v>
      </c>
    </row>
    <row r="27" spans="1:8">
      <c r="A27" s="39" t="s">
        <v>196</v>
      </c>
      <c r="B27" s="31" t="s">
        <v>3</v>
      </c>
      <c r="C27" s="20">
        <v>179542</v>
      </c>
      <c r="D27" s="20">
        <v>200240.61617925501</v>
      </c>
      <c r="E27" s="20">
        <v>210368.57561422026</v>
      </c>
      <c r="F27" s="22" t="s">
        <v>240</v>
      </c>
      <c r="G27" s="37">
        <v>17.169562338739837</v>
      </c>
      <c r="H27" s="33">
        <v>5.0578946610405637</v>
      </c>
    </row>
    <row r="28" spans="1:8">
      <c r="A28" s="34"/>
      <c r="B28" s="25" t="s">
        <v>241</v>
      </c>
      <c r="C28" s="26">
        <v>0</v>
      </c>
      <c r="D28" s="26">
        <v>31417.92856</v>
      </c>
      <c r="E28" s="26">
        <v>37684.925586627403</v>
      </c>
      <c r="F28" s="27"/>
      <c r="G28" s="28" t="s">
        <v>242</v>
      </c>
      <c r="H28" s="29">
        <v>19.947199939229222</v>
      </c>
    </row>
    <row r="29" spans="1:8">
      <c r="A29" s="30" t="s">
        <v>10</v>
      </c>
      <c r="B29" s="31" t="s">
        <v>3</v>
      </c>
      <c r="C29" s="20">
        <v>317630</v>
      </c>
      <c r="D29" s="20">
        <v>306308</v>
      </c>
      <c r="E29" s="20">
        <v>347398.92418924934</v>
      </c>
      <c r="F29" s="22" t="s">
        <v>240</v>
      </c>
      <c r="G29" s="37">
        <v>9.3722016778167614</v>
      </c>
      <c r="H29" s="33">
        <v>13.414904014668025</v>
      </c>
    </row>
    <row r="30" spans="1:8">
      <c r="A30" s="30"/>
      <c r="B30" s="25" t="s">
        <v>241</v>
      </c>
      <c r="C30" s="26">
        <v>65994.352272727294</v>
      </c>
      <c r="D30" s="26">
        <v>82399</v>
      </c>
      <c r="E30" s="26">
        <v>85093</v>
      </c>
      <c r="F30" s="27"/>
      <c r="G30" s="28">
        <v>28.939821468882542</v>
      </c>
      <c r="H30" s="29">
        <v>3.2694571536062256</v>
      </c>
    </row>
    <row r="31" spans="1:8">
      <c r="A31" s="39" t="s">
        <v>11</v>
      </c>
      <c r="B31" s="31" t="s">
        <v>3</v>
      </c>
      <c r="C31" s="20">
        <v>9251</v>
      </c>
      <c r="D31" s="20">
        <v>10634</v>
      </c>
      <c r="E31" s="20">
        <v>19765.947066500943</v>
      </c>
      <c r="F31" s="22" t="s">
        <v>240</v>
      </c>
      <c r="G31" s="37">
        <v>113.66281554968052</v>
      </c>
      <c r="H31" s="33">
        <v>85.874995923461938</v>
      </c>
    </row>
    <row r="32" spans="1:8">
      <c r="A32" s="34"/>
      <c r="B32" s="25" t="s">
        <v>241</v>
      </c>
      <c r="C32" s="26">
        <v>760.32167832167795</v>
      </c>
      <c r="D32" s="26">
        <v>1365</v>
      </c>
      <c r="E32" s="26">
        <v>2137</v>
      </c>
      <c r="F32" s="27"/>
      <c r="G32" s="28">
        <v>181.06524658315408</v>
      </c>
      <c r="H32" s="29">
        <v>56.556776556776555</v>
      </c>
    </row>
    <row r="33" spans="1:8">
      <c r="A33" s="30" t="s">
        <v>12</v>
      </c>
      <c r="B33" s="31" t="s">
        <v>3</v>
      </c>
      <c r="C33" s="20">
        <v>7206</v>
      </c>
      <c r="D33" s="20">
        <v>8890</v>
      </c>
      <c r="E33" s="20">
        <v>12859.364959485014</v>
      </c>
      <c r="F33" s="22" t="s">
        <v>240</v>
      </c>
      <c r="G33" s="37">
        <v>78.453579787468954</v>
      </c>
      <c r="H33" s="33">
        <v>44.649774572384871</v>
      </c>
    </row>
    <row r="34" spans="1:8">
      <c r="A34" s="30"/>
      <c r="B34" s="25" t="s">
        <v>241</v>
      </c>
      <c r="C34" s="26">
        <v>1440.34747252747</v>
      </c>
      <c r="D34" s="26">
        <v>2323</v>
      </c>
      <c r="E34" s="26">
        <v>3048</v>
      </c>
      <c r="F34" s="27"/>
      <c r="G34" s="28">
        <v>111.61560374396876</v>
      </c>
      <c r="H34" s="29">
        <v>31.20964270340076</v>
      </c>
    </row>
    <row r="35" spans="1:8">
      <c r="A35" s="39" t="s">
        <v>13</v>
      </c>
      <c r="B35" s="31" t="s">
        <v>3</v>
      </c>
      <c r="C35" s="20">
        <v>131</v>
      </c>
      <c r="D35" s="20">
        <v>145</v>
      </c>
      <c r="E35" s="20">
        <v>108.96877269426288</v>
      </c>
      <c r="F35" s="22" t="s">
        <v>240</v>
      </c>
      <c r="G35" s="23">
        <v>-16.817730767738254</v>
      </c>
      <c r="H35" s="24">
        <v>-24.849122279818701</v>
      </c>
    </row>
    <row r="36" spans="1:8">
      <c r="A36" s="34"/>
      <c r="B36" s="25" t="s">
        <v>241</v>
      </c>
      <c r="C36" s="26">
        <v>17</v>
      </c>
      <c r="D36" s="26">
        <v>54</v>
      </c>
      <c r="E36" s="26">
        <v>25</v>
      </c>
      <c r="F36" s="27"/>
      <c r="G36" s="28">
        <v>47.058823529411768</v>
      </c>
      <c r="H36" s="29">
        <v>-53.703703703703702</v>
      </c>
    </row>
    <row r="37" spans="1:8">
      <c r="A37" s="30" t="s">
        <v>14</v>
      </c>
      <c r="B37" s="31" t="s">
        <v>3</v>
      </c>
      <c r="C37" s="40">
        <v>147987.040194656</v>
      </c>
      <c r="D37" s="40">
        <v>118751</v>
      </c>
      <c r="E37" s="20">
        <v>250577.2977401875</v>
      </c>
      <c r="F37" s="22" t="s">
        <v>240</v>
      </c>
      <c r="G37" s="23">
        <v>69.32381201123323</v>
      </c>
      <c r="H37" s="24">
        <v>111.01068432281625</v>
      </c>
    </row>
    <row r="38" spans="1:8" ht="13.5" thickBot="1">
      <c r="A38" s="41"/>
      <c r="B38" s="42" t="s">
        <v>241</v>
      </c>
      <c r="C38" s="43">
        <v>98338.345416666707</v>
      </c>
      <c r="D38" s="43">
        <v>9649</v>
      </c>
      <c r="E38" s="43">
        <v>28781</v>
      </c>
      <c r="F38" s="44"/>
      <c r="G38" s="45">
        <v>-70.73267820599095</v>
      </c>
      <c r="H38" s="46">
        <v>198.27961446782052</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9</v>
      </c>
    </row>
    <row r="62" spans="1:8" ht="12.75" customHeight="1">
      <c r="A62" s="54" t="s">
        <v>244</v>
      </c>
      <c r="G62" s="53"/>
      <c r="H62" s="194"/>
    </row>
    <row r="63" spans="1:8">
      <c r="H63" s="87"/>
    </row>
    <row r="64" spans="1:8">
      <c r="A64" s="200"/>
      <c r="H64" s="53"/>
    </row>
    <row r="65" spans="1:8">
      <c r="A65" s="200"/>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202" t="s">
        <v>16</v>
      </c>
      <c r="D5" s="196"/>
      <c r="E5" s="196"/>
      <c r="F5" s="203"/>
      <c r="G5" s="196" t="s">
        <v>1</v>
      </c>
      <c r="H5" s="197"/>
    </row>
    <row r="6" spans="1:10">
      <c r="A6" s="12"/>
      <c r="B6" s="13"/>
      <c r="C6" s="14" t="s">
        <v>235</v>
      </c>
      <c r="D6" s="15" t="s">
        <v>236</v>
      </c>
      <c r="E6" s="15" t="s">
        <v>237</v>
      </c>
      <c r="F6" s="16"/>
      <c r="G6" s="17" t="s">
        <v>238</v>
      </c>
      <c r="H6" s="18" t="s">
        <v>239</v>
      </c>
    </row>
    <row r="7" spans="1:10">
      <c r="A7" s="198" t="s">
        <v>2</v>
      </c>
      <c r="B7" s="19" t="s">
        <v>3</v>
      </c>
      <c r="C7" s="80">
        <v>34237.198805344597</v>
      </c>
      <c r="D7" s="80">
        <v>35784.1309628991</v>
      </c>
      <c r="E7" s="81">
        <v>39346.896695274932</v>
      </c>
      <c r="F7" s="22" t="s">
        <v>240</v>
      </c>
      <c r="G7" s="23">
        <v>14.924404064075134</v>
      </c>
      <c r="H7" s="24">
        <v>9.9562728966918286</v>
      </c>
    </row>
    <row r="8" spans="1:10">
      <c r="A8" s="199"/>
      <c r="B8" s="25" t="s">
        <v>241</v>
      </c>
      <c r="C8" s="82">
        <v>8564.5581170691494</v>
      </c>
      <c r="D8" s="82">
        <v>9491.4583046432908</v>
      </c>
      <c r="E8" s="82">
        <v>10230.757519127899</v>
      </c>
      <c r="F8" s="27"/>
      <c r="G8" s="28">
        <v>19.454586906684867</v>
      </c>
      <c r="H8" s="29">
        <v>7.7891003758920618</v>
      </c>
      <c r="J8" s="95"/>
    </row>
    <row r="9" spans="1:10">
      <c r="A9" s="30" t="s">
        <v>4</v>
      </c>
      <c r="B9" s="31" t="s">
        <v>3</v>
      </c>
      <c r="C9" s="80">
        <v>10758.906293755599</v>
      </c>
      <c r="D9" s="80">
        <v>9140.6200085671098</v>
      </c>
      <c r="E9" s="80">
        <v>8263.0514781016336</v>
      </c>
      <c r="F9" s="22" t="s">
        <v>240</v>
      </c>
      <c r="G9" s="32">
        <v>-23.19803470267739</v>
      </c>
      <c r="H9" s="33">
        <v>-9.6007549777035877</v>
      </c>
    </row>
    <row r="10" spans="1:10">
      <c r="A10" s="34"/>
      <c r="B10" s="25" t="s">
        <v>241</v>
      </c>
      <c r="C10" s="82">
        <v>2980.0367314925402</v>
      </c>
      <c r="D10" s="82">
        <v>3020.82705321204</v>
      </c>
      <c r="E10" s="82">
        <v>2565.6178953202998</v>
      </c>
      <c r="F10" s="27"/>
      <c r="G10" s="35">
        <v>-13.906500943184014</v>
      </c>
      <c r="H10" s="29">
        <v>-15.069024140515324</v>
      </c>
      <c r="J10" s="95"/>
    </row>
    <row r="11" spans="1:10">
      <c r="A11" s="30" t="s">
        <v>5</v>
      </c>
      <c r="B11" s="31" t="s">
        <v>3</v>
      </c>
      <c r="C11" s="80">
        <v>1821.6393880452299</v>
      </c>
      <c r="D11" s="80">
        <v>3483.3556905297501</v>
      </c>
      <c r="E11" s="80">
        <v>7174.5610727707081</v>
      </c>
      <c r="F11" s="22" t="s">
        <v>240</v>
      </c>
      <c r="G11" s="37">
        <v>293.8518852773384</v>
      </c>
      <c r="H11" s="33">
        <v>105.96693849773345</v>
      </c>
    </row>
    <row r="12" spans="1:10">
      <c r="A12" s="34"/>
      <c r="B12" s="25" t="s">
        <v>241</v>
      </c>
      <c r="C12" s="82">
        <v>438.65202627307798</v>
      </c>
      <c r="D12" s="82">
        <v>415.29662698327002</v>
      </c>
      <c r="E12" s="82">
        <v>1028.4596252215399</v>
      </c>
      <c r="F12" s="27"/>
      <c r="G12" s="28">
        <v>134.45910736116917</v>
      </c>
      <c r="H12" s="29">
        <v>147.64458904766661</v>
      </c>
    </row>
    <row r="13" spans="1:10">
      <c r="A13" s="30" t="s">
        <v>6</v>
      </c>
      <c r="B13" s="31" t="s">
        <v>3</v>
      </c>
      <c r="C13" s="80">
        <v>6543.1428776511902</v>
      </c>
      <c r="D13" s="80">
        <v>6807.4207896282796</v>
      </c>
      <c r="E13" s="80">
        <v>6610.0738112662029</v>
      </c>
      <c r="F13" s="22" t="s">
        <v>240</v>
      </c>
      <c r="G13" s="23">
        <v>1.0229171953989038</v>
      </c>
      <c r="H13" s="24">
        <v>-2.8989977916857015</v>
      </c>
    </row>
    <row r="14" spans="1:10">
      <c r="A14" s="34"/>
      <c r="B14" s="25" t="s">
        <v>241</v>
      </c>
      <c r="C14" s="82">
        <v>1787.5488480332399</v>
      </c>
      <c r="D14" s="82">
        <v>1871.2314130984701</v>
      </c>
      <c r="E14" s="82">
        <v>1813.2523659795199</v>
      </c>
      <c r="F14" s="27"/>
      <c r="G14" s="38">
        <v>1.4379197510915702</v>
      </c>
      <c r="H14" s="24">
        <v>-3.0984434481540575</v>
      </c>
    </row>
    <row r="15" spans="1:10">
      <c r="A15" s="30" t="s">
        <v>169</v>
      </c>
      <c r="B15" s="31" t="s">
        <v>3</v>
      </c>
      <c r="C15" s="80">
        <v>4901.7139453122199</v>
      </c>
      <c r="D15" s="80">
        <v>5057.4810805438901</v>
      </c>
      <c r="E15" s="80">
        <v>5007.4767534443372</v>
      </c>
      <c r="F15" s="22" t="s">
        <v>240</v>
      </c>
      <c r="G15" s="37">
        <v>2.1576699357020601</v>
      </c>
      <c r="H15" s="33">
        <v>-0.98872000316362119</v>
      </c>
    </row>
    <row r="16" spans="1:10">
      <c r="A16" s="34"/>
      <c r="B16" s="25" t="s">
        <v>241</v>
      </c>
      <c r="C16" s="82">
        <v>1178.7579968222501</v>
      </c>
      <c r="D16" s="82">
        <v>1461.34798724292</v>
      </c>
      <c r="E16" s="82">
        <v>1355.8104302935401</v>
      </c>
      <c r="F16" s="27"/>
      <c r="G16" s="28">
        <v>15.02025300770778</v>
      </c>
      <c r="H16" s="29">
        <v>-7.2219319334400467</v>
      </c>
    </row>
    <row r="17" spans="1:8">
      <c r="A17" s="30" t="s">
        <v>7</v>
      </c>
      <c r="B17" s="31" t="s">
        <v>3</v>
      </c>
      <c r="C17" s="80">
        <v>2573.20470325621</v>
      </c>
      <c r="D17" s="80">
        <v>2434.7493424126801</v>
      </c>
      <c r="E17" s="80">
        <v>2178.1139902351165</v>
      </c>
      <c r="F17" s="22" t="s">
        <v>240</v>
      </c>
      <c r="G17" s="23">
        <v>-15.354033533404248</v>
      </c>
      <c r="H17" s="24">
        <v>-10.54052455039394</v>
      </c>
    </row>
    <row r="18" spans="1:8">
      <c r="A18" s="30"/>
      <c r="B18" s="25" t="s">
        <v>241</v>
      </c>
      <c r="C18" s="82">
        <v>697.50382103852701</v>
      </c>
      <c r="D18" s="82">
        <v>664.56313096675103</v>
      </c>
      <c r="E18" s="82">
        <v>593.13974705259102</v>
      </c>
      <c r="F18" s="27"/>
      <c r="G18" s="38">
        <v>-14.962509284973706</v>
      </c>
      <c r="H18" s="24">
        <v>-10.74741895630882</v>
      </c>
    </row>
    <row r="19" spans="1:8">
      <c r="A19" s="39" t="s">
        <v>8</v>
      </c>
      <c r="B19" s="31" t="s">
        <v>3</v>
      </c>
      <c r="C19" s="80">
        <v>1695.5254231061699</v>
      </c>
      <c r="D19" s="80">
        <v>1700.2469333249901</v>
      </c>
      <c r="E19" s="80">
        <v>2309.3104041709253</v>
      </c>
      <c r="F19" s="22" t="s">
        <v>240</v>
      </c>
      <c r="G19" s="37">
        <v>36.200281794673003</v>
      </c>
      <c r="H19" s="33">
        <v>35.822059661349044</v>
      </c>
    </row>
    <row r="20" spans="1:8">
      <c r="A20" s="34"/>
      <c r="B20" s="25" t="s">
        <v>241</v>
      </c>
      <c r="C20" s="82">
        <v>428.30868661356902</v>
      </c>
      <c r="D20" s="82">
        <v>407.33637355202001</v>
      </c>
      <c r="E20" s="82">
        <v>562.93635801628704</v>
      </c>
      <c r="F20" s="27"/>
      <c r="G20" s="28">
        <v>31.432393414001069</v>
      </c>
      <c r="H20" s="29">
        <v>38.199383744549323</v>
      </c>
    </row>
    <row r="21" spans="1:8">
      <c r="A21" s="39" t="s">
        <v>9</v>
      </c>
      <c r="B21" s="31" t="s">
        <v>3</v>
      </c>
      <c r="C21" s="80">
        <v>625.94929511716396</v>
      </c>
      <c r="D21" s="80">
        <v>643.954555996468</v>
      </c>
      <c r="E21" s="80">
        <v>692.18342140276582</v>
      </c>
      <c r="F21" s="22" t="s">
        <v>240</v>
      </c>
      <c r="G21" s="37">
        <v>10.581388429106582</v>
      </c>
      <c r="H21" s="33">
        <v>7.4894827526559737</v>
      </c>
    </row>
    <row r="22" spans="1:8">
      <c r="A22" s="34"/>
      <c r="B22" s="25" t="s">
        <v>241</v>
      </c>
      <c r="C22" s="82">
        <v>161.66765046716699</v>
      </c>
      <c r="D22" s="82">
        <v>160.152431112503</v>
      </c>
      <c r="E22" s="82">
        <v>174.30084542980001</v>
      </c>
      <c r="F22" s="27"/>
      <c r="G22" s="28">
        <v>7.8142998467084794</v>
      </c>
      <c r="H22" s="29">
        <v>8.8343425191954168</v>
      </c>
    </row>
    <row r="23" spans="1:8">
      <c r="A23" s="39" t="s">
        <v>194</v>
      </c>
      <c r="B23" s="31" t="s">
        <v>3</v>
      </c>
      <c r="C23" s="80">
        <v>723.77313835179098</v>
      </c>
      <c r="D23" s="80">
        <v>901.02329223526601</v>
      </c>
      <c r="E23" s="80">
        <v>1026.7712424549377</v>
      </c>
      <c r="F23" s="22" t="s">
        <v>240</v>
      </c>
      <c r="G23" s="23">
        <v>41.863684633716559</v>
      </c>
      <c r="H23" s="24">
        <v>13.956126473458312</v>
      </c>
    </row>
    <row r="24" spans="1:8">
      <c r="A24" s="34"/>
      <c r="B24" s="25" t="s">
        <v>241</v>
      </c>
      <c r="C24" s="82">
        <v>0</v>
      </c>
      <c r="D24" s="82">
        <v>232.73716518241901</v>
      </c>
      <c r="E24" s="82">
        <v>262.31420857333399</v>
      </c>
      <c r="F24" s="27"/>
      <c r="G24" s="38" t="s">
        <v>242</v>
      </c>
      <c r="H24" s="24">
        <v>12.708345642919781</v>
      </c>
    </row>
    <row r="25" spans="1:8">
      <c r="A25" s="39" t="s">
        <v>195</v>
      </c>
      <c r="B25" s="31" t="s">
        <v>3</v>
      </c>
      <c r="C25" s="80">
        <v>129.06116876264201</v>
      </c>
      <c r="D25" s="80">
        <v>290.80328065433002</v>
      </c>
      <c r="E25" s="80">
        <v>510.73071921084943</v>
      </c>
      <c r="F25" s="22" t="s">
        <v>240</v>
      </c>
      <c r="G25" s="37">
        <v>295.72764147994087</v>
      </c>
      <c r="H25" s="33">
        <v>75.627564469584229</v>
      </c>
    </row>
    <row r="26" spans="1:8">
      <c r="A26" s="34"/>
      <c r="B26" s="25" t="s">
        <v>241</v>
      </c>
      <c r="C26" s="82">
        <v>0</v>
      </c>
      <c r="D26" s="82">
        <v>72.083622182850803</v>
      </c>
      <c r="E26" s="82">
        <v>126.95798249459</v>
      </c>
      <c r="F26" s="27"/>
      <c r="G26" s="38" t="s">
        <v>242</v>
      </c>
      <c r="H26" s="24">
        <v>76.12597515222285</v>
      </c>
    </row>
    <row r="27" spans="1:8">
      <c r="A27" s="39" t="s">
        <v>196</v>
      </c>
      <c r="B27" s="31" t="s">
        <v>3</v>
      </c>
      <c r="C27" s="80">
        <v>562.24680055355304</v>
      </c>
      <c r="D27" s="80">
        <v>698.64237269422802</v>
      </c>
      <c r="E27" s="80">
        <v>897.67717406866427</v>
      </c>
      <c r="F27" s="22" t="s">
        <v>240</v>
      </c>
      <c r="G27" s="37">
        <v>59.658920812864977</v>
      </c>
      <c r="H27" s="33">
        <v>28.488796150007801</v>
      </c>
    </row>
    <row r="28" spans="1:8">
      <c r="A28" s="34"/>
      <c r="B28" s="25" t="s">
        <v>241</v>
      </c>
      <c r="C28" s="82">
        <v>0</v>
      </c>
      <c r="D28" s="82">
        <v>138.803260547458</v>
      </c>
      <c r="E28" s="82">
        <v>191.44787687719099</v>
      </c>
      <c r="F28" s="27"/>
      <c r="G28" s="38" t="s">
        <v>242</v>
      </c>
      <c r="H28" s="24">
        <v>37.927506977931074</v>
      </c>
    </row>
    <row r="29" spans="1:8">
      <c r="A29" s="30" t="s">
        <v>10</v>
      </c>
      <c r="B29" s="31" t="s">
        <v>3</v>
      </c>
      <c r="C29" s="80">
        <v>1801.5142984868201</v>
      </c>
      <c r="D29" s="80">
        <v>1854.3190241746399</v>
      </c>
      <c r="E29" s="80">
        <v>2150.8418744223081</v>
      </c>
      <c r="F29" s="22" t="s">
        <v>240</v>
      </c>
      <c r="G29" s="37">
        <v>19.390774540557643</v>
      </c>
      <c r="H29" s="33">
        <v>15.990929628716444</v>
      </c>
    </row>
    <row r="30" spans="1:8">
      <c r="A30" s="30"/>
      <c r="B30" s="25" t="s">
        <v>241</v>
      </c>
      <c r="C30" s="82">
        <v>417.48621703025202</v>
      </c>
      <c r="D30" s="82">
        <v>538.80125212963196</v>
      </c>
      <c r="E30" s="82">
        <v>576.20711148781299</v>
      </c>
      <c r="F30" s="27"/>
      <c r="G30" s="28">
        <v>38.018235808263768</v>
      </c>
      <c r="H30" s="29">
        <v>6.9424225000095987</v>
      </c>
    </row>
    <row r="31" spans="1:8">
      <c r="A31" s="39" t="s">
        <v>11</v>
      </c>
      <c r="B31" s="31" t="s">
        <v>3</v>
      </c>
      <c r="C31" s="80">
        <v>404.534367515675</v>
      </c>
      <c r="D31" s="80">
        <v>477.56383193174702</v>
      </c>
      <c r="E31" s="80">
        <v>1057.0055663554983</v>
      </c>
      <c r="F31" s="22" t="s">
        <v>240</v>
      </c>
      <c r="G31" s="23">
        <v>161.28943576457476</v>
      </c>
      <c r="H31" s="24">
        <v>121.33283462441199</v>
      </c>
    </row>
    <row r="32" spans="1:8">
      <c r="A32" s="34"/>
      <c r="B32" s="25" t="s">
        <v>241</v>
      </c>
      <c r="C32" s="82">
        <v>31.948394489102501</v>
      </c>
      <c r="D32" s="82">
        <v>55.152018347530998</v>
      </c>
      <c r="E32" s="82">
        <v>105.770330946149</v>
      </c>
      <c r="F32" s="27"/>
      <c r="G32" s="38">
        <v>231.06618544549065</v>
      </c>
      <c r="H32" s="24">
        <v>91.77961952299799</v>
      </c>
    </row>
    <row r="33" spans="1:8">
      <c r="A33" s="30" t="s">
        <v>12</v>
      </c>
      <c r="B33" s="31" t="s">
        <v>3</v>
      </c>
      <c r="C33" s="80">
        <v>849.16776182496903</v>
      </c>
      <c r="D33" s="80">
        <v>1175.4142453746299</v>
      </c>
      <c r="E33" s="80">
        <v>2511.1345878316715</v>
      </c>
      <c r="F33" s="22" t="s">
        <v>240</v>
      </c>
      <c r="G33" s="37">
        <v>195.71713632120532</v>
      </c>
      <c r="H33" s="33">
        <v>113.63826393233128</v>
      </c>
    </row>
    <row r="34" spans="1:8">
      <c r="A34" s="30"/>
      <c r="B34" s="25" t="s">
        <v>241</v>
      </c>
      <c r="C34" s="82">
        <v>207.84476701898799</v>
      </c>
      <c r="D34" s="82">
        <v>274.75587438924902</v>
      </c>
      <c r="E34" s="82">
        <v>595.91938321694704</v>
      </c>
      <c r="F34" s="27"/>
      <c r="G34" s="28">
        <v>186.71368144789801</v>
      </c>
      <c r="H34" s="29">
        <v>116.89049762506733</v>
      </c>
    </row>
    <row r="35" spans="1:8">
      <c r="A35" s="39" t="s">
        <v>13</v>
      </c>
      <c r="B35" s="31" t="s">
        <v>3</v>
      </c>
      <c r="C35" s="80">
        <v>134.622702513626</v>
      </c>
      <c r="D35" s="80">
        <v>238.07488572248599</v>
      </c>
      <c r="E35" s="80">
        <v>385.0213187839243</v>
      </c>
      <c r="F35" s="22" t="s">
        <v>240</v>
      </c>
      <c r="G35" s="23">
        <v>186.00028939766224</v>
      </c>
      <c r="H35" s="24">
        <v>61.722777946737182</v>
      </c>
    </row>
    <row r="36" spans="1:8">
      <c r="A36" s="34"/>
      <c r="B36" s="25" t="s">
        <v>241</v>
      </c>
      <c r="C36" s="82">
        <v>25.357250488457201</v>
      </c>
      <c r="D36" s="82">
        <v>31.601321091686</v>
      </c>
      <c r="E36" s="82">
        <v>56.686241964478803</v>
      </c>
      <c r="F36" s="27"/>
      <c r="G36" s="28">
        <v>123.5504278757777</v>
      </c>
      <c r="H36" s="29">
        <v>79.379342401582051</v>
      </c>
    </row>
    <row r="37" spans="1:8">
      <c r="A37" s="30" t="s">
        <v>14</v>
      </c>
      <c r="B37" s="31" t="s">
        <v>3</v>
      </c>
      <c r="C37" s="85">
        <v>712.19664109170401</v>
      </c>
      <c r="D37" s="85">
        <v>880.46162910860403</v>
      </c>
      <c r="E37" s="83">
        <v>1139.1536242310754</v>
      </c>
      <c r="F37" s="22" t="s">
        <v>240</v>
      </c>
      <c r="G37" s="23">
        <v>59.949311539142087</v>
      </c>
      <c r="H37" s="24">
        <v>29.381404773354632</v>
      </c>
    </row>
    <row r="38" spans="1:8" ht="13.5" thickBot="1">
      <c r="A38" s="41"/>
      <c r="B38" s="42" t="s">
        <v>241</v>
      </c>
      <c r="C38" s="86">
        <v>209.44572730197481</v>
      </c>
      <c r="D38" s="86">
        <v>146.768774604486</v>
      </c>
      <c r="E38" s="86">
        <v>221.93711625382522</v>
      </c>
      <c r="F38" s="44"/>
      <c r="G38" s="45">
        <v>5.9640218555714739</v>
      </c>
      <c r="H38" s="46">
        <v>51.215486299387351</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10</v>
      </c>
    </row>
    <row r="62" spans="1:8" ht="12.75" customHeight="1">
      <c r="A62" s="54" t="s">
        <v>244</v>
      </c>
      <c r="H62" s="194"/>
    </row>
    <row r="67" ht="12.75" customHeight="1"/>
    <row r="68" ht="12.75" customHeight="1"/>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26</v>
      </c>
      <c r="B7" s="19" t="s">
        <v>3</v>
      </c>
      <c r="C7" s="20">
        <v>780339.66666666698</v>
      </c>
      <c r="D7" s="20">
        <v>783055.35323620203</v>
      </c>
      <c r="E7" s="21">
        <v>870425.76060222893</v>
      </c>
      <c r="F7" s="22" t="s">
        <v>240</v>
      </c>
      <c r="G7" s="23">
        <v>11.544471950321025</v>
      </c>
      <c r="H7" s="24">
        <v>11.157628513098544</v>
      </c>
    </row>
    <row r="8" spans="1:8">
      <c r="A8" s="199"/>
      <c r="B8" s="25" t="s">
        <v>241</v>
      </c>
      <c r="C8" s="26">
        <v>199180.995</v>
      </c>
      <c r="D8" s="26">
        <v>196177</v>
      </c>
      <c r="E8" s="26">
        <v>219418.599054541</v>
      </c>
      <c r="F8" s="27"/>
      <c r="G8" s="28">
        <v>10.160409156777746</v>
      </c>
      <c r="H8" s="29">
        <v>11.847259900264049</v>
      </c>
    </row>
    <row r="9" spans="1:8">
      <c r="A9" s="30" t="s">
        <v>28</v>
      </c>
      <c r="B9" s="31" t="s">
        <v>3</v>
      </c>
      <c r="C9" s="20">
        <v>710576.66666666698</v>
      </c>
      <c r="D9" s="20">
        <v>717531.35323620203</v>
      </c>
      <c r="E9" s="21">
        <v>801019.61229831539</v>
      </c>
      <c r="F9" s="22" t="s">
        <v>240</v>
      </c>
      <c r="G9" s="32">
        <v>12.728105196011924</v>
      </c>
      <c r="H9" s="33">
        <v>11.635485848188452</v>
      </c>
    </row>
    <row r="10" spans="1:8">
      <c r="A10" s="34"/>
      <c r="B10" s="25" t="s">
        <v>241</v>
      </c>
      <c r="C10" s="26">
        <v>183652.88545</v>
      </c>
      <c r="D10" s="26">
        <v>179552</v>
      </c>
      <c r="E10" s="26">
        <v>202591.599054541</v>
      </c>
      <c r="F10" s="27"/>
      <c r="G10" s="35">
        <v>10.312233079342008</v>
      </c>
      <c r="H10" s="29">
        <v>12.831713962830264</v>
      </c>
    </row>
    <row r="11" spans="1:8">
      <c r="A11" s="30" t="s">
        <v>29</v>
      </c>
      <c r="B11" s="31" t="s">
        <v>3</v>
      </c>
      <c r="C11" s="20">
        <v>33931</v>
      </c>
      <c r="D11" s="20">
        <v>33203</v>
      </c>
      <c r="E11" s="21">
        <v>38344.954570196976</v>
      </c>
      <c r="F11" s="22" t="s">
        <v>240</v>
      </c>
      <c r="G11" s="37">
        <v>13.008619168892693</v>
      </c>
      <c r="H11" s="33">
        <v>15.486415595569596</v>
      </c>
    </row>
    <row r="12" spans="1:8">
      <c r="A12" s="34"/>
      <c r="B12" s="25" t="s">
        <v>241</v>
      </c>
      <c r="C12" s="26">
        <v>8327.9497499999998</v>
      </c>
      <c r="D12" s="26">
        <v>8893</v>
      </c>
      <c r="E12" s="26">
        <v>9967</v>
      </c>
      <c r="F12" s="27"/>
      <c r="G12" s="28">
        <v>19.681317721687748</v>
      </c>
      <c r="H12" s="29">
        <v>12.076914427077483</v>
      </c>
    </row>
    <row r="13" spans="1:8">
      <c r="A13" s="30" t="s">
        <v>27</v>
      </c>
      <c r="B13" s="31" t="s">
        <v>3</v>
      </c>
      <c r="C13" s="20">
        <v>7962</v>
      </c>
      <c r="D13" s="20">
        <v>8788</v>
      </c>
      <c r="E13" s="21">
        <v>9059.6428096989239</v>
      </c>
      <c r="F13" s="22" t="s">
        <v>240</v>
      </c>
      <c r="G13" s="23">
        <v>13.786018710109559</v>
      </c>
      <c r="H13" s="24">
        <v>3.0910651991229372</v>
      </c>
    </row>
    <row r="14" spans="1:8">
      <c r="A14" s="34"/>
      <c r="B14" s="25" t="s">
        <v>241</v>
      </c>
      <c r="C14" s="26">
        <v>761.78994999999998</v>
      </c>
      <c r="D14" s="26">
        <v>989</v>
      </c>
      <c r="E14" s="26">
        <v>963</v>
      </c>
      <c r="F14" s="27"/>
      <c r="G14" s="38">
        <v>26.412799223723013</v>
      </c>
      <c r="H14" s="24">
        <v>-2.6289180990900007</v>
      </c>
    </row>
    <row r="15" spans="1:8">
      <c r="A15" s="30" t="s">
        <v>30</v>
      </c>
      <c r="B15" s="31" t="s">
        <v>3</v>
      </c>
      <c r="C15" s="20">
        <v>11327</v>
      </c>
      <c r="D15" s="20">
        <v>11190</v>
      </c>
      <c r="E15" s="21">
        <v>11980.870618170193</v>
      </c>
      <c r="F15" s="22" t="s">
        <v>240</v>
      </c>
      <c r="G15" s="37">
        <v>5.7726725361542606</v>
      </c>
      <c r="H15" s="33">
        <v>7.0676552115298819</v>
      </c>
    </row>
    <row r="16" spans="1:8">
      <c r="A16" s="34"/>
      <c r="B16" s="25" t="s">
        <v>241</v>
      </c>
      <c r="C16" s="26">
        <v>2966.5799000000002</v>
      </c>
      <c r="D16" s="26">
        <v>3082</v>
      </c>
      <c r="E16" s="26">
        <v>3244</v>
      </c>
      <c r="F16" s="27"/>
      <c r="G16" s="28">
        <v>9.3515128313247118</v>
      </c>
      <c r="H16" s="29">
        <v>5.2563270603504151</v>
      </c>
    </row>
    <row r="17" spans="1:9">
      <c r="A17" s="30" t="s">
        <v>31</v>
      </c>
      <c r="B17" s="31" t="s">
        <v>3</v>
      </c>
      <c r="C17" s="20">
        <v>16543</v>
      </c>
      <c r="D17" s="20">
        <v>12343</v>
      </c>
      <c r="E17" s="21">
        <v>10176.858137396817</v>
      </c>
      <c r="F17" s="22" t="s">
        <v>240</v>
      </c>
      <c r="G17" s="37">
        <v>-38.482390513227237</v>
      </c>
      <c r="H17" s="33">
        <v>-17.549557341028788</v>
      </c>
    </row>
    <row r="18" spans="1:9" ht="13.5" thickBot="1">
      <c r="A18" s="56"/>
      <c r="B18" s="42" t="s">
        <v>241</v>
      </c>
      <c r="C18" s="43">
        <v>3471.7899499999999</v>
      </c>
      <c r="D18" s="43">
        <v>3661</v>
      </c>
      <c r="E18" s="43">
        <v>2653</v>
      </c>
      <c r="F18" s="44"/>
      <c r="G18" s="57">
        <v>-23.584086646716628</v>
      </c>
      <c r="H18" s="46">
        <v>-27.53346080305927</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26</v>
      </c>
      <c r="B35" s="19" t="s">
        <v>3</v>
      </c>
      <c r="C35" s="80">
        <v>12580.545681800801</v>
      </c>
      <c r="D35" s="80">
        <v>12623.9756990969</v>
      </c>
      <c r="E35" s="83">
        <v>13211.509764390072</v>
      </c>
      <c r="F35" s="22" t="s">
        <v>240</v>
      </c>
      <c r="G35" s="23">
        <v>5.0153951867289379</v>
      </c>
      <c r="H35" s="24">
        <v>4.6541127715827457</v>
      </c>
    </row>
    <row r="36" spans="1:9" ht="12.75" customHeight="1">
      <c r="A36" s="199"/>
      <c r="B36" s="25" t="s">
        <v>241</v>
      </c>
      <c r="C36" s="82">
        <v>3418.6887577656098</v>
      </c>
      <c r="D36" s="82">
        <v>3436.12368019531</v>
      </c>
      <c r="E36" s="82">
        <v>3594.0775205418399</v>
      </c>
      <c r="F36" s="27"/>
      <c r="G36" s="28">
        <v>5.1302933727977376</v>
      </c>
      <c r="H36" s="29">
        <v>4.5968613195422421</v>
      </c>
    </row>
    <row r="37" spans="1:9">
      <c r="A37" s="30" t="s">
        <v>28</v>
      </c>
      <c r="B37" s="31" t="s">
        <v>3</v>
      </c>
      <c r="C37" s="80">
        <v>10498.3473764797</v>
      </c>
      <c r="D37" s="80">
        <v>10502.614219315101</v>
      </c>
      <c r="E37" s="83">
        <v>10835.882089434195</v>
      </c>
      <c r="F37" s="22" t="s">
        <v>240</v>
      </c>
      <c r="G37" s="32">
        <v>3.2151223506920843</v>
      </c>
      <c r="H37" s="33">
        <v>3.1731896760159799</v>
      </c>
    </row>
    <row r="38" spans="1:9">
      <c r="A38" s="34"/>
      <c r="B38" s="25" t="s">
        <v>241</v>
      </c>
      <c r="C38" s="82">
        <v>2941.8260632967399</v>
      </c>
      <c r="D38" s="82">
        <v>2905.8078891336099</v>
      </c>
      <c r="E38" s="82">
        <v>3010.70456984763</v>
      </c>
      <c r="F38" s="27"/>
      <c r="G38" s="35">
        <v>2.3413521081427291</v>
      </c>
      <c r="H38" s="29">
        <v>3.6098973062288735</v>
      </c>
    </row>
    <row r="39" spans="1:9">
      <c r="A39" s="30" t="s">
        <v>29</v>
      </c>
      <c r="B39" s="31" t="s">
        <v>3</v>
      </c>
      <c r="C39" s="80">
        <v>920.63171517397996</v>
      </c>
      <c r="D39" s="80">
        <v>999.78531446437103</v>
      </c>
      <c r="E39" s="83">
        <v>1044.3707526723176</v>
      </c>
      <c r="F39" s="22" t="s">
        <v>240</v>
      </c>
      <c r="G39" s="37">
        <v>13.440666387965308</v>
      </c>
      <c r="H39" s="33">
        <v>4.4595012112008163</v>
      </c>
    </row>
    <row r="40" spans="1:9">
      <c r="A40" s="34"/>
      <c r="B40" s="25" t="s">
        <v>241</v>
      </c>
      <c r="C40" s="82">
        <v>246.64404901669101</v>
      </c>
      <c r="D40" s="82">
        <v>213.10662385979199</v>
      </c>
      <c r="E40" s="82">
        <v>238.88455474327299</v>
      </c>
      <c r="F40" s="27"/>
      <c r="G40" s="28">
        <v>-3.1460293910812851</v>
      </c>
      <c r="H40" s="29">
        <v>12.096259804876325</v>
      </c>
    </row>
    <row r="41" spans="1:9">
      <c r="A41" s="30" t="s">
        <v>27</v>
      </c>
      <c r="B41" s="31" t="s">
        <v>3</v>
      </c>
      <c r="C41" s="80">
        <v>260.558917275878</v>
      </c>
      <c r="D41" s="80">
        <v>261.28511093170601</v>
      </c>
      <c r="E41" s="83">
        <v>143.55798882254052</v>
      </c>
      <c r="F41" s="22" t="s">
        <v>240</v>
      </c>
      <c r="G41" s="23">
        <v>-44.903828153944048</v>
      </c>
      <c r="H41" s="24">
        <v>-45.056957776647558</v>
      </c>
    </row>
    <row r="42" spans="1:9">
      <c r="A42" s="34"/>
      <c r="B42" s="25" t="s">
        <v>241</v>
      </c>
      <c r="C42" s="82">
        <v>38.210668195792302</v>
      </c>
      <c r="D42" s="82">
        <v>115.019164078432</v>
      </c>
      <c r="E42" s="82">
        <v>37.903628187056697</v>
      </c>
      <c r="F42" s="27"/>
      <c r="G42" s="38">
        <v>-0.80354524857384035</v>
      </c>
      <c r="H42" s="24">
        <v>-67.045814938100165</v>
      </c>
    </row>
    <row r="43" spans="1:9">
      <c r="A43" s="30" t="s">
        <v>30</v>
      </c>
      <c r="B43" s="31" t="s">
        <v>3</v>
      </c>
      <c r="C43" s="80">
        <v>526.75807716358202</v>
      </c>
      <c r="D43" s="80">
        <v>534.25538050005002</v>
      </c>
      <c r="E43" s="83">
        <v>565.59797263447388</v>
      </c>
      <c r="F43" s="22" t="s">
        <v>240</v>
      </c>
      <c r="G43" s="37">
        <v>7.3733839412642368</v>
      </c>
      <c r="H43" s="33">
        <v>5.8665936326346184</v>
      </c>
    </row>
    <row r="44" spans="1:9">
      <c r="A44" s="34"/>
      <c r="B44" s="25" t="s">
        <v>241</v>
      </c>
      <c r="C44" s="82">
        <v>111.702732131693</v>
      </c>
      <c r="D44" s="82">
        <v>122.219353578477</v>
      </c>
      <c r="E44" s="82">
        <v>126.078071682002</v>
      </c>
      <c r="F44" s="27"/>
      <c r="G44" s="28">
        <v>12.869281955754715</v>
      </c>
      <c r="H44" s="29">
        <v>3.1572070957218017</v>
      </c>
    </row>
    <row r="45" spans="1:9">
      <c r="A45" s="30" t="s">
        <v>31</v>
      </c>
      <c r="B45" s="31" t="s">
        <v>3</v>
      </c>
      <c r="C45" s="80">
        <v>374.24959570766703</v>
      </c>
      <c r="D45" s="80">
        <v>326.03567388565898</v>
      </c>
      <c r="E45" s="83">
        <v>771.01759390091615</v>
      </c>
      <c r="F45" s="22" t="s">
        <v>240</v>
      </c>
      <c r="G45" s="37">
        <v>106.01694771186115</v>
      </c>
      <c r="H45" s="33">
        <v>136.48258631088103</v>
      </c>
    </row>
    <row r="46" spans="1:9" ht="13.5" thickBot="1">
      <c r="A46" s="56"/>
      <c r="B46" s="42" t="s">
        <v>241</v>
      </c>
      <c r="C46" s="86">
        <v>80.305245124694196</v>
      </c>
      <c r="D46" s="86">
        <v>79.970649545001194</v>
      </c>
      <c r="E46" s="86">
        <v>180.50669608188301</v>
      </c>
      <c r="F46" s="44"/>
      <c r="G46" s="57">
        <v>124.77572392886756</v>
      </c>
      <c r="H46" s="46">
        <v>125.71618101001923</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243</v>
      </c>
      <c r="G61" s="53"/>
      <c r="H61" s="201">
        <v>11</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26</v>
      </c>
      <c r="B7" s="19" t="s">
        <v>3</v>
      </c>
      <c r="C7" s="20">
        <v>780339.66666666698</v>
      </c>
      <c r="D7" s="20">
        <v>783055.35323620203</v>
      </c>
      <c r="E7" s="21">
        <v>870425.76060222893</v>
      </c>
      <c r="F7" s="22" t="s">
        <v>240</v>
      </c>
      <c r="G7" s="23">
        <v>11.544471950321025</v>
      </c>
      <c r="H7" s="24">
        <v>11.157628513098544</v>
      </c>
    </row>
    <row r="8" spans="1:8" ht="12.75" customHeight="1">
      <c r="A8" s="199"/>
      <c r="B8" s="25" t="s">
        <v>241</v>
      </c>
      <c r="C8" s="26">
        <v>199180.995</v>
      </c>
      <c r="D8" s="26">
        <v>196177</v>
      </c>
      <c r="E8" s="26">
        <v>219418.599054541</v>
      </c>
      <c r="F8" s="27"/>
      <c r="G8" s="28">
        <v>10.160409156777746</v>
      </c>
      <c r="H8" s="29">
        <v>11.847259900264049</v>
      </c>
    </row>
    <row r="9" spans="1:8">
      <c r="A9" s="30" t="s">
        <v>34</v>
      </c>
      <c r="B9" s="31" t="s">
        <v>3</v>
      </c>
      <c r="C9" s="20">
        <v>12019.333333333299</v>
      </c>
      <c r="D9" s="20">
        <v>11411</v>
      </c>
      <c r="E9" s="21">
        <v>10674.983740267253</v>
      </c>
      <c r="F9" s="22" t="s">
        <v>240</v>
      </c>
      <c r="G9" s="32">
        <v>-11.184893169887829</v>
      </c>
      <c r="H9" s="33">
        <v>-6.4500592387411047</v>
      </c>
    </row>
    <row r="10" spans="1:8">
      <c r="A10" s="34"/>
      <c r="B10" s="25" t="s">
        <v>241</v>
      </c>
      <c r="C10" s="26">
        <v>2889.6185599999999</v>
      </c>
      <c r="D10" s="26">
        <v>3028</v>
      </c>
      <c r="E10" s="26">
        <v>2738</v>
      </c>
      <c r="F10" s="27"/>
      <c r="G10" s="35">
        <v>-5.2470094876467073</v>
      </c>
      <c r="H10" s="29">
        <v>-9.5772787318361878</v>
      </c>
    </row>
    <row r="11" spans="1:8">
      <c r="A11" s="30" t="s">
        <v>35</v>
      </c>
      <c r="B11" s="31" t="s">
        <v>3</v>
      </c>
      <c r="C11" s="20">
        <v>4716.3333333333303</v>
      </c>
      <c r="D11" s="20">
        <v>4110</v>
      </c>
      <c r="E11" s="21">
        <v>3520.3891690973292</v>
      </c>
      <c r="F11" s="22" t="s">
        <v>240</v>
      </c>
      <c r="G11" s="37">
        <v>-25.357498711626306</v>
      </c>
      <c r="H11" s="33">
        <v>-14.345762309067425</v>
      </c>
    </row>
    <row r="12" spans="1:8">
      <c r="A12" s="34"/>
      <c r="B12" s="25" t="s">
        <v>241</v>
      </c>
      <c r="C12" s="26">
        <v>1104.7033660377399</v>
      </c>
      <c r="D12" s="26">
        <v>1178</v>
      </c>
      <c r="E12" s="26">
        <v>939</v>
      </c>
      <c r="F12" s="27"/>
      <c r="G12" s="28">
        <v>-14.99980638531693</v>
      </c>
      <c r="H12" s="29">
        <v>-20.288624787775888</v>
      </c>
    </row>
    <row r="13" spans="1:8">
      <c r="A13" s="30" t="s">
        <v>36</v>
      </c>
      <c r="B13" s="31" t="s">
        <v>3</v>
      </c>
      <c r="C13" s="20">
        <v>156918.66666666701</v>
      </c>
      <c r="D13" s="20">
        <v>149580</v>
      </c>
      <c r="E13" s="21">
        <v>158752.79270901752</v>
      </c>
      <c r="F13" s="22" t="s">
        <v>240</v>
      </c>
      <c r="G13" s="23">
        <v>1.1688386610157977</v>
      </c>
      <c r="H13" s="24">
        <v>6.1323657634827669</v>
      </c>
    </row>
    <row r="14" spans="1:8">
      <c r="A14" s="34"/>
      <c r="B14" s="25" t="s">
        <v>241</v>
      </c>
      <c r="C14" s="26">
        <v>42880.515507692297</v>
      </c>
      <c r="D14" s="26">
        <v>38245</v>
      </c>
      <c r="E14" s="26">
        <v>41480</v>
      </c>
      <c r="F14" s="27"/>
      <c r="G14" s="38">
        <v>-3.2660883179938907</v>
      </c>
      <c r="H14" s="24">
        <v>8.4586220420969909</v>
      </c>
    </row>
    <row r="15" spans="1:8">
      <c r="A15" s="30" t="s">
        <v>18</v>
      </c>
      <c r="B15" s="31" t="s">
        <v>3</v>
      </c>
      <c r="C15" s="20">
        <v>3390</v>
      </c>
      <c r="D15" s="20">
        <v>3451</v>
      </c>
      <c r="E15" s="21">
        <v>2937.5501249673375</v>
      </c>
      <c r="F15" s="22" t="s">
        <v>240</v>
      </c>
      <c r="G15" s="37">
        <v>-13.346603983264387</v>
      </c>
      <c r="H15" s="33">
        <v>-14.878292524852583</v>
      </c>
    </row>
    <row r="16" spans="1:8">
      <c r="A16" s="34"/>
      <c r="B16" s="25" t="s">
        <v>241</v>
      </c>
      <c r="C16" s="26">
        <v>899.98556799999994</v>
      </c>
      <c r="D16" s="26">
        <v>1015</v>
      </c>
      <c r="E16" s="26">
        <v>834</v>
      </c>
      <c r="F16" s="27"/>
      <c r="G16" s="28">
        <v>-7.3318473480232456</v>
      </c>
      <c r="H16" s="29">
        <v>-17.832512315270932</v>
      </c>
    </row>
    <row r="17" spans="1:9">
      <c r="A17" s="30" t="s">
        <v>37</v>
      </c>
      <c r="B17" s="31" t="s">
        <v>3</v>
      </c>
      <c r="C17" s="20">
        <v>5424.6666666666697</v>
      </c>
      <c r="D17" s="20">
        <v>4973</v>
      </c>
      <c r="E17" s="21">
        <v>4591.0620368263108</v>
      </c>
      <c r="F17" s="22" t="s">
        <v>240</v>
      </c>
      <c r="G17" s="37">
        <v>-15.36692816468647</v>
      </c>
      <c r="H17" s="33">
        <v>-7.6802325190767959</v>
      </c>
    </row>
    <row r="18" spans="1:9">
      <c r="A18" s="34"/>
      <c r="B18" s="25" t="s">
        <v>241</v>
      </c>
      <c r="C18" s="26">
        <v>1016.46392</v>
      </c>
      <c r="D18" s="26">
        <v>1057</v>
      </c>
      <c r="E18" s="26">
        <v>934</v>
      </c>
      <c r="F18" s="27"/>
      <c r="G18" s="28">
        <v>-8.1128231290295076</v>
      </c>
      <c r="H18" s="29">
        <v>-11.636707663197726</v>
      </c>
    </row>
    <row r="19" spans="1:9">
      <c r="A19" s="30" t="s">
        <v>38</v>
      </c>
      <c r="B19" s="31" t="s">
        <v>3</v>
      </c>
      <c r="C19" s="20">
        <v>7115</v>
      </c>
      <c r="D19" s="20">
        <v>5924</v>
      </c>
      <c r="E19" s="21">
        <v>5989.9607896095176</v>
      </c>
      <c r="F19" s="22" t="s">
        <v>240</v>
      </c>
      <c r="G19" s="23">
        <v>-15.812216590168418</v>
      </c>
      <c r="H19" s="24">
        <v>1.1134501959743091</v>
      </c>
    </row>
    <row r="20" spans="1:9">
      <c r="A20" s="30"/>
      <c r="B20" s="25" t="s">
        <v>241</v>
      </c>
      <c r="C20" s="26">
        <v>1295.4639199999999</v>
      </c>
      <c r="D20" s="26">
        <v>1286</v>
      </c>
      <c r="E20" s="26">
        <v>1222</v>
      </c>
      <c r="F20" s="27"/>
      <c r="G20" s="38">
        <v>-5.6708580506047497</v>
      </c>
      <c r="H20" s="24">
        <v>-4.9766718506998444</v>
      </c>
    </row>
    <row r="21" spans="1:9">
      <c r="A21" s="39" t="s">
        <v>39</v>
      </c>
      <c r="B21" s="31" t="s">
        <v>3</v>
      </c>
      <c r="C21" s="20">
        <v>244711.66666666701</v>
      </c>
      <c r="D21" s="20">
        <v>232256</v>
      </c>
      <c r="E21" s="21">
        <v>264046.25209447579</v>
      </c>
      <c r="F21" s="22" t="s">
        <v>240</v>
      </c>
      <c r="G21" s="37">
        <v>7.9009659372494525</v>
      </c>
      <c r="H21" s="33">
        <v>13.687591319266573</v>
      </c>
    </row>
    <row r="22" spans="1:9">
      <c r="A22" s="34"/>
      <c r="B22" s="25" t="s">
        <v>241</v>
      </c>
      <c r="C22" s="26">
        <v>57451.883199999997</v>
      </c>
      <c r="D22" s="26">
        <v>59066</v>
      </c>
      <c r="E22" s="26">
        <v>65338</v>
      </c>
      <c r="F22" s="27"/>
      <c r="G22" s="28">
        <v>13.726472242079609</v>
      </c>
      <c r="H22" s="29">
        <v>10.618630007110696</v>
      </c>
    </row>
    <row r="23" spans="1:9">
      <c r="A23" s="39" t="s">
        <v>40</v>
      </c>
      <c r="B23" s="31" t="s">
        <v>3</v>
      </c>
      <c r="C23" s="20">
        <v>157045</v>
      </c>
      <c r="D23" s="20">
        <v>171062.35323620201</v>
      </c>
      <c r="E23" s="21">
        <v>203836.15391896895</v>
      </c>
      <c r="F23" s="22" t="s">
        <v>240</v>
      </c>
      <c r="G23" s="23">
        <v>29.794742856486323</v>
      </c>
      <c r="H23" s="24">
        <v>19.15897920421628</v>
      </c>
    </row>
    <row r="24" spans="1:9">
      <c r="A24" s="34"/>
      <c r="B24" s="25" t="s">
        <v>241</v>
      </c>
      <c r="C24" s="26">
        <v>42075.444799999997</v>
      </c>
      <c r="D24" s="26">
        <v>41254</v>
      </c>
      <c r="E24" s="26">
        <v>50850.599054540602</v>
      </c>
      <c r="F24" s="27"/>
      <c r="G24" s="38">
        <v>20.855761112573219</v>
      </c>
      <c r="H24" s="24">
        <v>23.262226825375976</v>
      </c>
    </row>
    <row r="25" spans="1:9">
      <c r="A25" s="30" t="s">
        <v>41</v>
      </c>
      <c r="B25" s="31" t="s">
        <v>3</v>
      </c>
      <c r="C25" s="20">
        <v>262497.66666666698</v>
      </c>
      <c r="D25" s="20">
        <v>257888</v>
      </c>
      <c r="E25" s="21">
        <v>284597.44195590442</v>
      </c>
      <c r="F25" s="22" t="s">
        <v>240</v>
      </c>
      <c r="G25" s="37">
        <v>8.4190368508306932</v>
      </c>
      <c r="H25" s="33">
        <v>10.356992941084656</v>
      </c>
    </row>
    <row r="26" spans="1:9">
      <c r="A26" s="34"/>
      <c r="B26" s="25" t="s">
        <v>241</v>
      </c>
      <c r="C26" s="26">
        <v>63493.648249999998</v>
      </c>
      <c r="D26" s="26">
        <v>66191</v>
      </c>
      <c r="E26" s="26">
        <v>71588</v>
      </c>
      <c r="F26" s="27"/>
      <c r="G26" s="28">
        <v>12.748285809832964</v>
      </c>
      <c r="H26" s="29">
        <v>8.1536764816969196</v>
      </c>
    </row>
    <row r="27" spans="1:9">
      <c r="A27" s="30" t="s">
        <v>24</v>
      </c>
      <c r="B27" s="31" t="s">
        <v>3</v>
      </c>
      <c r="C27" s="20">
        <v>164501.33333333299</v>
      </c>
      <c r="D27" s="20">
        <v>176845</v>
      </c>
      <c r="E27" s="21">
        <v>209206.34764192029</v>
      </c>
      <c r="F27" s="22" t="s">
        <v>240</v>
      </c>
      <c r="G27" s="23">
        <v>27.176080219362404</v>
      </c>
      <c r="H27" s="24">
        <v>18.299272041573289</v>
      </c>
    </row>
    <row r="28" spans="1:9" ht="13.5" thickBot="1">
      <c r="A28" s="56"/>
      <c r="B28" s="42" t="s">
        <v>241</v>
      </c>
      <c r="C28" s="43">
        <v>41943.422720000002</v>
      </c>
      <c r="D28" s="43">
        <v>39103</v>
      </c>
      <c r="E28" s="43">
        <v>48401</v>
      </c>
      <c r="F28" s="44"/>
      <c r="G28" s="57">
        <v>15.395923511318045</v>
      </c>
      <c r="H28" s="46">
        <v>23.778226734521652</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26</v>
      </c>
      <c r="B35" s="19" t="s">
        <v>3</v>
      </c>
      <c r="C35" s="80">
        <v>12580.545681800801</v>
      </c>
      <c r="D35" s="80">
        <v>12623.9756990969</v>
      </c>
      <c r="E35" s="83">
        <v>13211.509764390072</v>
      </c>
      <c r="F35" s="22" t="s">
        <v>240</v>
      </c>
      <c r="G35" s="23">
        <v>5.0153951867289379</v>
      </c>
      <c r="H35" s="24">
        <v>4.6541127715827457</v>
      </c>
    </row>
    <row r="36" spans="1:8" ht="12.75" customHeight="1">
      <c r="A36" s="199"/>
      <c r="B36" s="25" t="s">
        <v>241</v>
      </c>
      <c r="C36" s="82">
        <v>3418.6887577656098</v>
      </c>
      <c r="D36" s="82">
        <v>3436.12368019531</v>
      </c>
      <c r="E36" s="82">
        <v>3594.0775205418399</v>
      </c>
      <c r="F36" s="27"/>
      <c r="G36" s="28">
        <v>5.1302933727977376</v>
      </c>
      <c r="H36" s="29">
        <v>4.5968613195422421</v>
      </c>
    </row>
    <row r="37" spans="1:8">
      <c r="A37" s="30" t="s">
        <v>34</v>
      </c>
      <c r="B37" s="31" t="s">
        <v>3</v>
      </c>
      <c r="C37" s="84">
        <v>1950.4467712952301</v>
      </c>
      <c r="D37" s="84">
        <v>1871.22672052711</v>
      </c>
      <c r="E37" s="83">
        <v>1750.8555463104249</v>
      </c>
      <c r="F37" s="22" t="s">
        <v>240</v>
      </c>
      <c r="G37" s="32">
        <v>-10.23310289325471</v>
      </c>
      <c r="H37" s="33">
        <v>-6.4327413079467703</v>
      </c>
    </row>
    <row r="38" spans="1:8">
      <c r="A38" s="34"/>
      <c r="B38" s="25" t="s">
        <v>241</v>
      </c>
      <c r="C38" s="82">
        <v>515.42106339135398</v>
      </c>
      <c r="D38" s="82">
        <v>527.456205639877</v>
      </c>
      <c r="E38" s="82">
        <v>482.79623743118702</v>
      </c>
      <c r="F38" s="27"/>
      <c r="G38" s="35">
        <v>-6.3297424722037903</v>
      </c>
      <c r="H38" s="29">
        <v>-8.4670476394360037</v>
      </c>
    </row>
    <row r="39" spans="1:8">
      <c r="A39" s="30" t="s">
        <v>35</v>
      </c>
      <c r="B39" s="31" t="s">
        <v>3</v>
      </c>
      <c r="C39" s="84">
        <v>68.983003011565003</v>
      </c>
      <c r="D39" s="84">
        <v>55.670048815152903</v>
      </c>
      <c r="E39" s="83">
        <v>42.941926174437164</v>
      </c>
      <c r="F39" s="22" t="s">
        <v>240</v>
      </c>
      <c r="G39" s="37">
        <v>-37.749990142879184</v>
      </c>
      <c r="H39" s="33">
        <v>-22.863501849941358</v>
      </c>
    </row>
    <row r="40" spans="1:8">
      <c r="A40" s="34"/>
      <c r="B40" s="25" t="s">
        <v>241</v>
      </c>
      <c r="C40" s="82">
        <v>25.048583513771199</v>
      </c>
      <c r="D40" s="82">
        <v>27.698934577179902</v>
      </c>
      <c r="E40" s="82">
        <v>19.018746351112998</v>
      </c>
      <c r="F40" s="27"/>
      <c r="G40" s="28">
        <v>-24.072567454136149</v>
      </c>
      <c r="H40" s="29">
        <v>-31.33762492517738</v>
      </c>
    </row>
    <row r="41" spans="1:8">
      <c r="A41" s="30" t="s">
        <v>36</v>
      </c>
      <c r="B41" s="31" t="s">
        <v>3</v>
      </c>
      <c r="C41" s="84">
        <v>2509.44296733584</v>
      </c>
      <c r="D41" s="84">
        <v>2476.9249229028401</v>
      </c>
      <c r="E41" s="83">
        <v>2630.5239758968546</v>
      </c>
      <c r="F41" s="22" t="s">
        <v>240</v>
      </c>
      <c r="G41" s="23">
        <v>4.8250153574743706</v>
      </c>
      <c r="H41" s="24">
        <v>6.2011993812878075</v>
      </c>
    </row>
    <row r="42" spans="1:8">
      <c r="A42" s="34"/>
      <c r="B42" s="25" t="s">
        <v>241</v>
      </c>
      <c r="C42" s="82">
        <v>676.74996969101596</v>
      </c>
      <c r="D42" s="82">
        <v>605.40075496538896</v>
      </c>
      <c r="E42" s="82">
        <v>663.66809654779195</v>
      </c>
      <c r="F42" s="27"/>
      <c r="G42" s="38">
        <v>-1.9330437723102989</v>
      </c>
      <c r="H42" s="24">
        <v>9.6245901751038048</v>
      </c>
    </row>
    <row r="43" spans="1:8">
      <c r="A43" s="30" t="s">
        <v>18</v>
      </c>
      <c r="B43" s="31" t="s">
        <v>3</v>
      </c>
      <c r="C43" s="84">
        <v>220.266268346825</v>
      </c>
      <c r="D43" s="84">
        <v>221.26991658099499</v>
      </c>
      <c r="E43" s="83">
        <v>208.29844622987255</v>
      </c>
      <c r="F43" s="22" t="s">
        <v>240</v>
      </c>
      <c r="G43" s="37">
        <v>-5.4333431109425447</v>
      </c>
      <c r="H43" s="33">
        <v>-5.8622837444665805</v>
      </c>
    </row>
    <row r="44" spans="1:8">
      <c r="A44" s="34"/>
      <c r="B44" s="25" t="s">
        <v>241</v>
      </c>
      <c r="C44" s="82">
        <v>58.150059359065303</v>
      </c>
      <c r="D44" s="82">
        <v>56.369734951409498</v>
      </c>
      <c r="E44" s="82">
        <v>53.691818764857999</v>
      </c>
      <c r="F44" s="27"/>
      <c r="G44" s="28">
        <v>-7.6667859729575412</v>
      </c>
      <c r="H44" s="29">
        <v>-4.7506275998279079</v>
      </c>
    </row>
    <row r="45" spans="1:8">
      <c r="A45" s="30" t="s">
        <v>37</v>
      </c>
      <c r="B45" s="31" t="s">
        <v>3</v>
      </c>
      <c r="C45" s="84">
        <v>252.81820340427001</v>
      </c>
      <c r="D45" s="84">
        <v>192.079646086807</v>
      </c>
      <c r="E45" s="83">
        <v>190.88997649857615</v>
      </c>
      <c r="F45" s="22" t="s">
        <v>240</v>
      </c>
      <c r="G45" s="37">
        <v>-24.495161373592737</v>
      </c>
      <c r="H45" s="33">
        <v>-0.6193626511021364</v>
      </c>
    </row>
    <row r="46" spans="1:8">
      <c r="A46" s="34"/>
      <c r="B46" s="25" t="s">
        <v>241</v>
      </c>
      <c r="C46" s="82">
        <v>47.010302538550498</v>
      </c>
      <c r="D46" s="82">
        <v>42.492373244957001</v>
      </c>
      <c r="E46" s="82">
        <v>39.717453333930699</v>
      </c>
      <c r="F46" s="27"/>
      <c r="G46" s="28">
        <v>-15.513299874297431</v>
      </c>
      <c r="H46" s="29">
        <v>-6.5303952194659587</v>
      </c>
    </row>
    <row r="47" spans="1:8">
      <c r="A47" s="30" t="s">
        <v>38</v>
      </c>
      <c r="B47" s="31" t="s">
        <v>3</v>
      </c>
      <c r="C47" s="84">
        <v>87.001213091009902</v>
      </c>
      <c r="D47" s="84">
        <v>79.424079147532197</v>
      </c>
      <c r="E47" s="83">
        <v>78.406397940498067</v>
      </c>
      <c r="F47" s="22" t="s">
        <v>240</v>
      </c>
      <c r="G47" s="23">
        <v>-9.8789601261318012</v>
      </c>
      <c r="H47" s="24">
        <v>-1.2813257867853451</v>
      </c>
    </row>
    <row r="48" spans="1:8">
      <c r="A48" s="30"/>
      <c r="B48" s="25" t="s">
        <v>241</v>
      </c>
      <c r="C48" s="82">
        <v>21.844625449656402</v>
      </c>
      <c r="D48" s="82">
        <v>19.742649020905802</v>
      </c>
      <c r="E48" s="82">
        <v>19.554882921604801</v>
      </c>
      <c r="F48" s="27"/>
      <c r="G48" s="38">
        <v>-10.481949133568776</v>
      </c>
      <c r="H48" s="24">
        <v>-0.95106841590595081</v>
      </c>
    </row>
    <row r="49" spans="1:9">
      <c r="A49" s="39" t="s">
        <v>39</v>
      </c>
      <c r="B49" s="31" t="s">
        <v>3</v>
      </c>
      <c r="C49" s="84">
        <v>1409.4884598969199</v>
      </c>
      <c r="D49" s="84">
        <v>1413.4321085215299</v>
      </c>
      <c r="E49" s="83">
        <v>1496.3640734763553</v>
      </c>
      <c r="F49" s="22" t="s">
        <v>240</v>
      </c>
      <c r="G49" s="37">
        <v>6.163627163417047</v>
      </c>
      <c r="H49" s="33">
        <v>5.8674176463681391</v>
      </c>
    </row>
    <row r="50" spans="1:9">
      <c r="A50" s="34"/>
      <c r="B50" s="25" t="s">
        <v>241</v>
      </c>
      <c r="C50" s="82">
        <v>324.46505219135702</v>
      </c>
      <c r="D50" s="82">
        <v>332.92318330218097</v>
      </c>
      <c r="E50" s="82">
        <v>349.75183812765601</v>
      </c>
      <c r="F50" s="27"/>
      <c r="G50" s="28">
        <v>7.7933773654568625</v>
      </c>
      <c r="H50" s="29">
        <v>5.0548161466425654</v>
      </c>
    </row>
    <row r="51" spans="1:9">
      <c r="A51" s="39" t="s">
        <v>40</v>
      </c>
      <c r="B51" s="31" t="s">
        <v>3</v>
      </c>
      <c r="C51" s="84">
        <v>474.30663366213201</v>
      </c>
      <c r="D51" s="84">
        <v>516.95530979923205</v>
      </c>
      <c r="E51" s="83">
        <v>644.63887280717063</v>
      </c>
      <c r="F51" s="22" t="s">
        <v>240</v>
      </c>
      <c r="G51" s="23">
        <v>35.91183994832619</v>
      </c>
      <c r="H51" s="24">
        <v>24.699149150344653</v>
      </c>
    </row>
    <row r="52" spans="1:9">
      <c r="A52" s="34"/>
      <c r="B52" s="25" t="s">
        <v>241</v>
      </c>
      <c r="C52" s="82">
        <v>133.17059323617099</v>
      </c>
      <c r="D52" s="82">
        <v>127.399174364999</v>
      </c>
      <c r="E52" s="82">
        <v>165.61521621366199</v>
      </c>
      <c r="F52" s="27"/>
      <c r="G52" s="38">
        <v>24.363203759220482</v>
      </c>
      <c r="H52" s="24">
        <v>29.997087531488944</v>
      </c>
    </row>
    <row r="53" spans="1:9">
      <c r="A53" s="30" t="s">
        <v>41</v>
      </c>
      <c r="B53" s="31" t="s">
        <v>3</v>
      </c>
      <c r="C53" s="84">
        <v>5004.7238684864296</v>
      </c>
      <c r="D53" s="84">
        <v>5163.9192047644401</v>
      </c>
      <c r="E53" s="83">
        <v>5490.3458328333509</v>
      </c>
      <c r="F53" s="22" t="s">
        <v>240</v>
      </c>
      <c r="G53" s="37">
        <v>9.7032718908783124</v>
      </c>
      <c r="H53" s="33">
        <v>6.3212961923907756</v>
      </c>
    </row>
    <row r="54" spans="1:9">
      <c r="A54" s="34"/>
      <c r="B54" s="25" t="s">
        <v>241</v>
      </c>
      <c r="C54" s="82">
        <v>1451.3149522450999</v>
      </c>
      <c r="D54" s="82">
        <v>1547.0255936475701</v>
      </c>
      <c r="E54" s="82">
        <v>1626.8753526968601</v>
      </c>
      <c r="F54" s="27"/>
      <c r="G54" s="28">
        <v>12.096643818089149</v>
      </c>
      <c r="H54" s="29">
        <v>5.1615021352698278</v>
      </c>
    </row>
    <row r="55" spans="1:9">
      <c r="A55" s="30" t="s">
        <v>24</v>
      </c>
      <c r="B55" s="31" t="s">
        <v>3</v>
      </c>
      <c r="C55" s="84">
        <v>602.93735527061006</v>
      </c>
      <c r="D55" s="84">
        <v>633.07374195123202</v>
      </c>
      <c r="E55" s="83">
        <v>699.65057395034569</v>
      </c>
      <c r="F55" s="22" t="s">
        <v>240</v>
      </c>
      <c r="G55" s="23">
        <v>16.040342804158954</v>
      </c>
      <c r="H55" s="24">
        <v>10.516441859350152</v>
      </c>
    </row>
    <row r="56" spans="1:9" ht="13.5" thickBot="1">
      <c r="A56" s="56"/>
      <c r="B56" s="42" t="s">
        <v>241</v>
      </c>
      <c r="C56" s="86">
        <v>165.51355614957501</v>
      </c>
      <c r="D56" s="86">
        <v>149.615076480846</v>
      </c>
      <c r="E56" s="86">
        <v>173.38787815318099</v>
      </c>
      <c r="F56" s="44"/>
      <c r="G56" s="57">
        <v>4.757508802777437</v>
      </c>
      <c r="H56" s="46">
        <v>15.889308906230752</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243</v>
      </c>
      <c r="H61" s="193">
        <v>12</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17</v>
      </c>
      <c r="B7" s="19" t="s">
        <v>3</v>
      </c>
      <c r="C7" s="20">
        <v>279819</v>
      </c>
      <c r="D7" s="20">
        <v>296649</v>
      </c>
      <c r="E7" s="21">
        <v>330038.08204109594</v>
      </c>
      <c r="F7" s="22" t="s">
        <v>240</v>
      </c>
      <c r="G7" s="23">
        <v>17.946987888991075</v>
      </c>
      <c r="H7" s="24">
        <v>11.255417021832528</v>
      </c>
    </row>
    <row r="8" spans="1:8">
      <c r="A8" s="199"/>
      <c r="B8" s="25" t="s">
        <v>241</v>
      </c>
      <c r="C8" s="26">
        <v>57149.942857142902</v>
      </c>
      <c r="D8" s="26">
        <v>67381</v>
      </c>
      <c r="E8" s="26">
        <v>72264</v>
      </c>
      <c r="F8" s="27"/>
      <c r="G8" s="28">
        <v>26.446320656238527</v>
      </c>
      <c r="H8" s="29">
        <v>7.2468500022261537</v>
      </c>
    </row>
    <row r="9" spans="1:8">
      <c r="A9" s="30" t="s">
        <v>18</v>
      </c>
      <c r="B9" s="31" t="s">
        <v>3</v>
      </c>
      <c r="C9" s="20">
        <v>25075</v>
      </c>
      <c r="D9" s="20">
        <v>38637</v>
      </c>
      <c r="E9" s="21">
        <v>51854.467995382976</v>
      </c>
      <c r="F9" s="22" t="s">
        <v>240</v>
      </c>
      <c r="G9" s="32">
        <v>106.7974795429032</v>
      </c>
      <c r="H9" s="33">
        <v>34.209353716341809</v>
      </c>
    </row>
    <row r="10" spans="1:8">
      <c r="A10" s="34"/>
      <c r="B10" s="25" t="s">
        <v>241</v>
      </c>
      <c r="C10" s="26">
        <v>4252.0513513513497</v>
      </c>
      <c r="D10" s="26">
        <v>5615</v>
      </c>
      <c r="E10" s="26">
        <v>7913</v>
      </c>
      <c r="F10" s="27"/>
      <c r="G10" s="35">
        <v>86.098411005435281</v>
      </c>
      <c r="H10" s="29">
        <v>40.926090828138911</v>
      </c>
    </row>
    <row r="11" spans="1:8">
      <c r="A11" s="30" t="s">
        <v>19</v>
      </c>
      <c r="B11" s="31" t="s">
        <v>3</v>
      </c>
      <c r="C11" s="20">
        <v>63879</v>
      </c>
      <c r="D11" s="20">
        <v>59334</v>
      </c>
      <c r="E11" s="21">
        <v>55174.007002468228</v>
      </c>
      <c r="F11" s="22" t="s">
        <v>240</v>
      </c>
      <c r="G11" s="37">
        <v>-13.627315702393233</v>
      </c>
      <c r="H11" s="33">
        <v>-7.0111453762290949</v>
      </c>
    </row>
    <row r="12" spans="1:8">
      <c r="A12" s="34"/>
      <c r="B12" s="25" t="s">
        <v>241</v>
      </c>
      <c r="C12" s="26">
        <v>16569.309523809501</v>
      </c>
      <c r="D12" s="26">
        <v>15795</v>
      </c>
      <c r="E12" s="26">
        <v>14560</v>
      </c>
      <c r="F12" s="27"/>
      <c r="G12" s="28">
        <v>-12.126694361778902</v>
      </c>
      <c r="H12" s="29">
        <v>-7.8189300411522566</v>
      </c>
    </row>
    <row r="13" spans="1:8">
      <c r="A13" s="30" t="s">
        <v>20</v>
      </c>
      <c r="B13" s="31" t="s">
        <v>3</v>
      </c>
      <c r="C13" s="20">
        <v>35442</v>
      </c>
      <c r="D13" s="20">
        <v>37089</v>
      </c>
      <c r="E13" s="21">
        <v>35728.959075166931</v>
      </c>
      <c r="F13" s="22" t="s">
        <v>240</v>
      </c>
      <c r="G13" s="23">
        <v>0.80965824492673732</v>
      </c>
      <c r="H13" s="24">
        <v>-3.6669657441102999</v>
      </c>
    </row>
    <row r="14" spans="1:8">
      <c r="A14" s="34"/>
      <c r="B14" s="25" t="s">
        <v>241</v>
      </c>
      <c r="C14" s="26">
        <v>5125.2775510204101</v>
      </c>
      <c r="D14" s="26">
        <v>7271</v>
      </c>
      <c r="E14" s="26">
        <v>6262</v>
      </c>
      <c r="F14" s="27"/>
      <c r="G14" s="38">
        <v>22.178749105075795</v>
      </c>
      <c r="H14" s="24">
        <v>-13.877045798377125</v>
      </c>
    </row>
    <row r="15" spans="1:8">
      <c r="A15" s="30" t="s">
        <v>21</v>
      </c>
      <c r="B15" s="31" t="s">
        <v>3</v>
      </c>
      <c r="C15" s="20">
        <v>4581</v>
      </c>
      <c r="D15" s="20">
        <v>4933</v>
      </c>
      <c r="E15" s="21">
        <v>5019.2734781849331</v>
      </c>
      <c r="F15" s="22" t="s">
        <v>240</v>
      </c>
      <c r="G15" s="37">
        <v>9.56720100818454</v>
      </c>
      <c r="H15" s="33">
        <v>1.7489048892141312</v>
      </c>
    </row>
    <row r="16" spans="1:8">
      <c r="A16" s="34"/>
      <c r="B16" s="25" t="s">
        <v>241</v>
      </c>
      <c r="C16" s="26">
        <v>883.44675324675302</v>
      </c>
      <c r="D16" s="26">
        <v>1068</v>
      </c>
      <c r="E16" s="26">
        <v>1044</v>
      </c>
      <c r="F16" s="27"/>
      <c r="G16" s="28">
        <v>18.17350577872385</v>
      </c>
      <c r="H16" s="29">
        <v>-2.2471910112359552</v>
      </c>
    </row>
    <row r="17" spans="1:8">
      <c r="A17" s="30" t="s">
        <v>22</v>
      </c>
      <c r="B17" s="31" t="s">
        <v>3</v>
      </c>
      <c r="C17" s="20">
        <v>6256</v>
      </c>
      <c r="D17" s="20">
        <v>6603</v>
      </c>
      <c r="E17" s="21">
        <v>9342.2883547751444</v>
      </c>
      <c r="F17" s="22" t="s">
        <v>240</v>
      </c>
      <c r="G17" s="37">
        <v>49.333253752799635</v>
      </c>
      <c r="H17" s="33">
        <v>41.485511960853302</v>
      </c>
    </row>
    <row r="18" spans="1:8">
      <c r="A18" s="34"/>
      <c r="B18" s="25" t="s">
        <v>241</v>
      </c>
      <c r="C18" s="26">
        <v>940.79428571428605</v>
      </c>
      <c r="D18" s="26">
        <v>1103</v>
      </c>
      <c r="E18" s="26">
        <v>1505</v>
      </c>
      <c r="F18" s="27"/>
      <c r="G18" s="28">
        <v>59.971209737668403</v>
      </c>
      <c r="H18" s="29">
        <v>36.446056210335456</v>
      </c>
    </row>
    <row r="19" spans="1:8">
      <c r="A19" s="30" t="s">
        <v>190</v>
      </c>
      <c r="B19" s="31" t="s">
        <v>3</v>
      </c>
      <c r="C19" s="20">
        <v>90816</v>
      </c>
      <c r="D19" s="20">
        <v>100920</v>
      </c>
      <c r="E19" s="21">
        <v>110228.01156184913</v>
      </c>
      <c r="F19" s="22" t="s">
        <v>240</v>
      </c>
      <c r="G19" s="23">
        <v>21.375100821275026</v>
      </c>
      <c r="H19" s="24">
        <v>9.2231585036158634</v>
      </c>
    </row>
    <row r="20" spans="1:8">
      <c r="A20" s="30"/>
      <c r="B20" s="25" t="s">
        <v>241</v>
      </c>
      <c r="C20" s="26">
        <v>18793.967857142899</v>
      </c>
      <c r="D20" s="26">
        <v>24176</v>
      </c>
      <c r="E20" s="26">
        <v>25088</v>
      </c>
      <c r="F20" s="27"/>
      <c r="G20" s="38">
        <v>33.489639817942788</v>
      </c>
      <c r="H20" s="24">
        <v>3.7723362011912656</v>
      </c>
    </row>
    <row r="21" spans="1:8">
      <c r="A21" s="39" t="s">
        <v>12</v>
      </c>
      <c r="B21" s="31" t="s">
        <v>3</v>
      </c>
      <c r="C21" s="20">
        <v>1983</v>
      </c>
      <c r="D21" s="20">
        <v>2013</v>
      </c>
      <c r="E21" s="21">
        <v>2113.768696759812</v>
      </c>
      <c r="F21" s="22" t="s">
        <v>240</v>
      </c>
      <c r="G21" s="37">
        <v>6.5944879858705008</v>
      </c>
      <c r="H21" s="33">
        <v>5.0058965106712208</v>
      </c>
    </row>
    <row r="22" spans="1:8">
      <c r="A22" s="34"/>
      <c r="B22" s="25" t="s">
        <v>241</v>
      </c>
      <c r="C22" s="26">
        <v>318</v>
      </c>
      <c r="D22" s="26">
        <v>395</v>
      </c>
      <c r="E22" s="26">
        <v>386</v>
      </c>
      <c r="F22" s="27"/>
      <c r="G22" s="28">
        <v>21.383647798742132</v>
      </c>
      <c r="H22" s="29">
        <v>-2.2784810126582329</v>
      </c>
    </row>
    <row r="23" spans="1:8">
      <c r="A23" s="39" t="s">
        <v>23</v>
      </c>
      <c r="B23" s="31" t="s">
        <v>3</v>
      </c>
      <c r="C23" s="20">
        <v>11611</v>
      </c>
      <c r="D23" s="20">
        <v>11293</v>
      </c>
      <c r="E23" s="21">
        <v>10667.963627571915</v>
      </c>
      <c r="F23" s="22" t="s">
        <v>240</v>
      </c>
      <c r="G23" s="23">
        <v>-8.121922077582326</v>
      </c>
      <c r="H23" s="24">
        <v>-5.5347239212617012</v>
      </c>
    </row>
    <row r="24" spans="1:8">
      <c r="A24" s="34"/>
      <c r="B24" s="25" t="s">
        <v>241</v>
      </c>
      <c r="C24" s="26">
        <v>2637.1007518797001</v>
      </c>
      <c r="D24" s="26">
        <v>3153</v>
      </c>
      <c r="E24" s="26">
        <v>2767</v>
      </c>
      <c r="F24" s="27"/>
      <c r="G24" s="28">
        <v>4.925835618063104</v>
      </c>
      <c r="H24" s="29">
        <v>-12.242308912147166</v>
      </c>
    </row>
    <row r="25" spans="1:8">
      <c r="A25" s="30" t="s">
        <v>24</v>
      </c>
      <c r="B25" s="31" t="s">
        <v>3</v>
      </c>
      <c r="C25" s="20">
        <v>44996</v>
      </c>
      <c r="D25" s="20">
        <v>41291</v>
      </c>
      <c r="E25" s="21">
        <v>63907.213765647357</v>
      </c>
      <c r="F25" s="22" t="s">
        <v>240</v>
      </c>
      <c r="G25" s="23">
        <v>42.028655359692749</v>
      </c>
      <c r="H25" s="24">
        <v>54.772744098344333</v>
      </c>
    </row>
    <row r="26" spans="1:8" ht="13.5" thickBot="1">
      <c r="A26" s="41"/>
      <c r="B26" s="42" t="s">
        <v>241</v>
      </c>
      <c r="C26" s="43">
        <v>8395.6619047619006</v>
      </c>
      <c r="D26" s="43">
        <v>9965</v>
      </c>
      <c r="E26" s="43">
        <v>14049</v>
      </c>
      <c r="F26" s="44"/>
      <c r="G26" s="45">
        <v>67.336419205156488</v>
      </c>
      <c r="H26" s="46">
        <v>40.983442047165084</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c r="A35" s="198" t="s">
        <v>17</v>
      </c>
      <c r="B35" s="19" t="s">
        <v>3</v>
      </c>
      <c r="C35" s="80">
        <v>6543.1428776511902</v>
      </c>
      <c r="D35" s="80">
        <v>6807.4207896282796</v>
      </c>
      <c r="E35" s="83">
        <v>6610.0738112662029</v>
      </c>
      <c r="F35" s="22" t="s">
        <v>240</v>
      </c>
      <c r="G35" s="23">
        <v>1.0229171953989038</v>
      </c>
      <c r="H35" s="24">
        <v>-2.8989977916857015</v>
      </c>
    </row>
    <row r="36" spans="1:8">
      <c r="A36" s="199"/>
      <c r="B36" s="25" t="s">
        <v>241</v>
      </c>
      <c r="C36" s="82">
        <v>1787.5488480332399</v>
      </c>
      <c r="D36" s="82">
        <v>1871.2314130984701</v>
      </c>
      <c r="E36" s="82">
        <v>1813.2523659795199</v>
      </c>
      <c r="F36" s="27"/>
      <c r="G36" s="28">
        <v>1.4379197510915702</v>
      </c>
      <c r="H36" s="29">
        <v>-3.0984434481540575</v>
      </c>
    </row>
    <row r="37" spans="1:8">
      <c r="A37" s="30" t="s">
        <v>18</v>
      </c>
      <c r="B37" s="31" t="s">
        <v>3</v>
      </c>
      <c r="C37" s="80">
        <v>2471.8676773306302</v>
      </c>
      <c r="D37" s="80">
        <v>2830.8001216907901</v>
      </c>
      <c r="E37" s="83">
        <v>2612.43947313955</v>
      </c>
      <c r="F37" s="22" t="s">
        <v>240</v>
      </c>
      <c r="G37" s="32">
        <v>5.6868657290233102</v>
      </c>
      <c r="H37" s="33">
        <v>-7.7137430819671238</v>
      </c>
    </row>
    <row r="38" spans="1:8">
      <c r="A38" s="34"/>
      <c r="B38" s="25" t="s">
        <v>241</v>
      </c>
      <c r="C38" s="82">
        <v>668.63335151000001</v>
      </c>
      <c r="D38" s="82">
        <v>840.27027478004402</v>
      </c>
      <c r="E38" s="82">
        <v>751.08028442854004</v>
      </c>
      <c r="F38" s="27"/>
      <c r="G38" s="35">
        <v>12.330664142365478</v>
      </c>
      <c r="H38" s="29">
        <v>-10.614440737517597</v>
      </c>
    </row>
    <row r="39" spans="1:8">
      <c r="A39" s="30" t="s">
        <v>19</v>
      </c>
      <c r="B39" s="31" t="s">
        <v>3</v>
      </c>
      <c r="C39" s="80">
        <v>2295.5718579219401</v>
      </c>
      <c r="D39" s="80">
        <v>2120.9915096398299</v>
      </c>
      <c r="E39" s="83">
        <v>2017.3478853045178</v>
      </c>
      <c r="F39" s="22" t="s">
        <v>240</v>
      </c>
      <c r="G39" s="37">
        <v>-12.120028900741261</v>
      </c>
      <c r="H39" s="33">
        <v>-4.8865647912429466</v>
      </c>
    </row>
    <row r="40" spans="1:8">
      <c r="A40" s="34"/>
      <c r="B40" s="25" t="s">
        <v>241</v>
      </c>
      <c r="C40" s="82">
        <v>669.56109690056996</v>
      </c>
      <c r="D40" s="82">
        <v>543.40755608282495</v>
      </c>
      <c r="E40" s="82">
        <v>538.69028794902295</v>
      </c>
      <c r="F40" s="27"/>
      <c r="G40" s="28">
        <v>-19.545760582171539</v>
      </c>
      <c r="H40" s="29">
        <v>-0.86809027239272041</v>
      </c>
    </row>
    <row r="41" spans="1:8">
      <c r="A41" s="30" t="s">
        <v>20</v>
      </c>
      <c r="B41" s="31" t="s">
        <v>3</v>
      </c>
      <c r="C41" s="80">
        <v>498.343222900304</v>
      </c>
      <c r="D41" s="80">
        <v>485.46638707899598</v>
      </c>
      <c r="E41" s="83">
        <v>470.7190829198006</v>
      </c>
      <c r="F41" s="22" t="s">
        <v>240</v>
      </c>
      <c r="G41" s="23">
        <v>-5.5431956754089811</v>
      </c>
      <c r="H41" s="24">
        <v>-3.0377600904417932</v>
      </c>
    </row>
    <row r="42" spans="1:8">
      <c r="A42" s="34"/>
      <c r="B42" s="25" t="s">
        <v>241</v>
      </c>
      <c r="C42" s="82">
        <v>105.717828856442</v>
      </c>
      <c r="D42" s="82">
        <v>111.68383946675</v>
      </c>
      <c r="E42" s="82">
        <v>105.326052305372</v>
      </c>
      <c r="F42" s="27"/>
      <c r="G42" s="38">
        <v>-0.37058701952913964</v>
      </c>
      <c r="H42" s="24">
        <v>-5.6926652877749717</v>
      </c>
    </row>
    <row r="43" spans="1:8">
      <c r="A43" s="30" t="s">
        <v>21</v>
      </c>
      <c r="B43" s="31" t="s">
        <v>3</v>
      </c>
      <c r="C43" s="80">
        <v>32.795510352263399</v>
      </c>
      <c r="D43" s="80">
        <v>39.793208067793401</v>
      </c>
      <c r="E43" s="83">
        <v>40.584683325075034</v>
      </c>
      <c r="F43" s="22" t="s">
        <v>240</v>
      </c>
      <c r="G43" s="37">
        <v>23.750729563731454</v>
      </c>
      <c r="H43" s="33">
        <v>1.9889707206647955</v>
      </c>
    </row>
    <row r="44" spans="1:8">
      <c r="A44" s="34"/>
      <c r="B44" s="25" t="s">
        <v>241</v>
      </c>
      <c r="C44" s="82">
        <v>7.1495874167091102</v>
      </c>
      <c r="D44" s="82">
        <v>7.8626554255406402</v>
      </c>
      <c r="E44" s="82">
        <v>8.2774485635158701</v>
      </c>
      <c r="F44" s="27"/>
      <c r="G44" s="28">
        <v>15.775192064522003</v>
      </c>
      <c r="H44" s="29">
        <v>5.2754841147920217</v>
      </c>
    </row>
    <row r="45" spans="1:8">
      <c r="A45" s="30" t="s">
        <v>22</v>
      </c>
      <c r="B45" s="31" t="s">
        <v>3</v>
      </c>
      <c r="C45" s="80">
        <v>31.024649797537599</v>
      </c>
      <c r="D45" s="80">
        <v>34.833901992794701</v>
      </c>
      <c r="E45" s="83">
        <v>47.317506308321875</v>
      </c>
      <c r="F45" s="22" t="s">
        <v>240</v>
      </c>
      <c r="G45" s="37">
        <v>52.515843424854467</v>
      </c>
      <c r="H45" s="33">
        <v>35.837513460620556</v>
      </c>
    </row>
    <row r="46" spans="1:8">
      <c r="A46" s="34"/>
      <c r="B46" s="25" t="s">
        <v>241</v>
      </c>
      <c r="C46" s="82">
        <v>6.2695506777401899</v>
      </c>
      <c r="D46" s="82">
        <v>6.0132268823300103</v>
      </c>
      <c r="E46" s="82">
        <v>8.5853749634216392</v>
      </c>
      <c r="F46" s="27"/>
      <c r="G46" s="28">
        <v>36.937643616211602</v>
      </c>
      <c r="H46" s="29">
        <v>42.774838392509992</v>
      </c>
    </row>
    <row r="47" spans="1:8">
      <c r="A47" s="30" t="s">
        <v>190</v>
      </c>
      <c r="B47" s="31" t="s">
        <v>3</v>
      </c>
      <c r="C47" s="80">
        <v>536.53297866271998</v>
      </c>
      <c r="D47" s="80">
        <v>637.97423078518295</v>
      </c>
      <c r="E47" s="83">
        <v>721.47168184726218</v>
      </c>
      <c r="F47" s="22" t="s">
        <v>240</v>
      </c>
      <c r="G47" s="23">
        <v>34.469214482489434</v>
      </c>
      <c r="H47" s="24">
        <v>13.087903403138284</v>
      </c>
    </row>
    <row r="48" spans="1:8">
      <c r="A48" s="30"/>
      <c r="B48" s="25" t="s">
        <v>241</v>
      </c>
      <c r="C48" s="82">
        <v>146.84083735309599</v>
      </c>
      <c r="D48" s="82">
        <v>165.36497200287999</v>
      </c>
      <c r="E48" s="82">
        <v>190.365369873568</v>
      </c>
      <c r="F48" s="27"/>
      <c r="G48" s="38">
        <v>29.640618580655598</v>
      </c>
      <c r="H48" s="24">
        <v>15.118315304557115</v>
      </c>
    </row>
    <row r="49" spans="1:8">
      <c r="A49" s="39" t="s">
        <v>12</v>
      </c>
      <c r="B49" s="31" t="s">
        <v>3</v>
      </c>
      <c r="C49" s="80">
        <v>18.538431015465601</v>
      </c>
      <c r="D49" s="80">
        <v>24.998838827829498</v>
      </c>
      <c r="E49" s="83">
        <v>20.726149804738071</v>
      </c>
      <c r="F49" s="22" t="s">
        <v>240</v>
      </c>
      <c r="G49" s="37">
        <v>11.800992152180385</v>
      </c>
      <c r="H49" s="33">
        <v>-17.091549941651436</v>
      </c>
    </row>
    <row r="50" spans="1:8">
      <c r="A50" s="34"/>
      <c r="B50" s="25" t="s">
        <v>241</v>
      </c>
      <c r="C50" s="82">
        <v>12.9573012801854</v>
      </c>
      <c r="D50" s="82">
        <v>3.7195624344219702</v>
      </c>
      <c r="E50" s="82">
        <v>4.1807525768029397</v>
      </c>
      <c r="F50" s="27"/>
      <c r="G50" s="28">
        <v>-67.734387845127571</v>
      </c>
      <c r="H50" s="29">
        <v>12.399042911955831</v>
      </c>
    </row>
    <row r="51" spans="1:8">
      <c r="A51" s="39" t="s">
        <v>23</v>
      </c>
      <c r="B51" s="31" t="s">
        <v>3</v>
      </c>
      <c r="C51" s="80">
        <v>286.34974704564701</v>
      </c>
      <c r="D51" s="80">
        <v>272.014757054965</v>
      </c>
      <c r="E51" s="83">
        <v>252.06688455085632</v>
      </c>
      <c r="F51" s="22" t="s">
        <v>240</v>
      </c>
      <c r="G51" s="23">
        <v>-11.972373940782859</v>
      </c>
      <c r="H51" s="24">
        <v>-7.3333787916800048</v>
      </c>
    </row>
    <row r="52" spans="1:8">
      <c r="A52" s="34"/>
      <c r="B52" s="25" t="s">
        <v>241</v>
      </c>
      <c r="C52" s="82">
        <v>69.856817464737404</v>
      </c>
      <c r="D52" s="82">
        <v>77.253909499280397</v>
      </c>
      <c r="E52" s="82">
        <v>67.874303505033495</v>
      </c>
      <c r="F52" s="27"/>
      <c r="G52" s="28">
        <v>-2.837967762709269</v>
      </c>
      <c r="H52" s="29">
        <v>-12.141270331871397</v>
      </c>
    </row>
    <row r="53" spans="1:8">
      <c r="A53" s="30" t="s">
        <v>24</v>
      </c>
      <c r="B53" s="31" t="s">
        <v>3</v>
      </c>
      <c r="C53" s="80">
        <v>372.11880262467503</v>
      </c>
      <c r="D53" s="80">
        <v>360.54683449010901</v>
      </c>
      <c r="E53" s="83">
        <v>459.90958250393822</v>
      </c>
      <c r="F53" s="22" t="s">
        <v>240</v>
      </c>
      <c r="G53" s="23">
        <v>23.592137580806522</v>
      </c>
      <c r="H53" s="24">
        <v>27.55890178715606</v>
      </c>
    </row>
    <row r="54" spans="1:8" ht="13.5" thickBot="1">
      <c r="A54" s="41"/>
      <c r="B54" s="42" t="s">
        <v>241</v>
      </c>
      <c r="C54" s="86">
        <v>100.562476573759</v>
      </c>
      <c r="D54" s="86">
        <v>115.6554165244</v>
      </c>
      <c r="E54" s="86">
        <v>138.872491814245</v>
      </c>
      <c r="F54" s="44"/>
      <c r="G54" s="45">
        <v>38.095735651843228</v>
      </c>
      <c r="H54" s="46">
        <v>20.074351887312474</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13</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42</v>
      </c>
      <c r="B7" s="19" t="s">
        <v>3</v>
      </c>
      <c r="C7" s="20">
        <v>111027</v>
      </c>
      <c r="D7" s="20">
        <v>122672</v>
      </c>
      <c r="E7" s="21">
        <v>131951.00997052016</v>
      </c>
      <c r="F7" s="22" t="s">
        <v>240</v>
      </c>
      <c r="G7" s="23">
        <v>18.845875301071047</v>
      </c>
      <c r="H7" s="24">
        <v>7.5640814289488674</v>
      </c>
    </row>
    <row r="8" spans="1:8">
      <c r="A8" s="199"/>
      <c r="B8" s="25" t="s">
        <v>241</v>
      </c>
      <c r="C8" s="26">
        <v>23110.982857142899</v>
      </c>
      <c r="D8" s="26">
        <v>25150</v>
      </c>
      <c r="E8" s="26">
        <v>27189</v>
      </c>
      <c r="F8" s="27"/>
      <c r="G8" s="28">
        <v>17.645364405593483</v>
      </c>
      <c r="H8" s="29">
        <v>8.1073558648111259</v>
      </c>
    </row>
    <row r="9" spans="1:8">
      <c r="A9" s="30" t="s">
        <v>18</v>
      </c>
      <c r="B9" s="31" t="s">
        <v>3</v>
      </c>
      <c r="C9" s="20">
        <v>11884</v>
      </c>
      <c r="D9" s="20">
        <v>18373</v>
      </c>
      <c r="E9" s="21">
        <v>28479.63969068701</v>
      </c>
      <c r="F9" s="22" t="s">
        <v>240</v>
      </c>
      <c r="G9" s="32">
        <v>139.64691762611082</v>
      </c>
      <c r="H9" s="33">
        <v>55.008108042709466</v>
      </c>
    </row>
    <row r="10" spans="1:8">
      <c r="A10" s="34"/>
      <c r="B10" s="25" t="s">
        <v>241</v>
      </c>
      <c r="C10" s="26">
        <v>1738.18162162162</v>
      </c>
      <c r="D10" s="26">
        <v>2136</v>
      </c>
      <c r="E10" s="26">
        <v>3554</v>
      </c>
      <c r="F10" s="27"/>
      <c r="G10" s="35">
        <v>104.46655031850639</v>
      </c>
      <c r="H10" s="29">
        <v>66.385767790262179</v>
      </c>
    </row>
    <row r="11" spans="1:8">
      <c r="A11" s="30" t="s">
        <v>19</v>
      </c>
      <c r="B11" s="31" t="s">
        <v>3</v>
      </c>
      <c r="C11" s="20">
        <v>6517</v>
      </c>
      <c r="D11" s="20">
        <v>6360</v>
      </c>
      <c r="E11" s="21">
        <v>5705.0495542287308</v>
      </c>
      <c r="F11" s="22" t="s">
        <v>240</v>
      </c>
      <c r="G11" s="37">
        <v>-12.458960346344469</v>
      </c>
      <c r="H11" s="33">
        <v>-10.297962983824988</v>
      </c>
    </row>
    <row r="12" spans="1:8">
      <c r="A12" s="34"/>
      <c r="B12" s="25" t="s">
        <v>241</v>
      </c>
      <c r="C12" s="26">
        <v>1502.4095238095199</v>
      </c>
      <c r="D12" s="26">
        <v>1572</v>
      </c>
      <c r="E12" s="26">
        <v>1377</v>
      </c>
      <c r="F12" s="27"/>
      <c r="G12" s="28">
        <v>-8.3472263601957621</v>
      </c>
      <c r="H12" s="29">
        <v>-12.404580152671755</v>
      </c>
    </row>
    <row r="13" spans="1:8">
      <c r="A13" s="30" t="s">
        <v>20</v>
      </c>
      <c r="B13" s="31" t="s">
        <v>3</v>
      </c>
      <c r="C13" s="20">
        <v>24665</v>
      </c>
      <c r="D13" s="20">
        <v>25617</v>
      </c>
      <c r="E13" s="21">
        <v>24889.705172122005</v>
      </c>
      <c r="F13" s="22" t="s">
        <v>240</v>
      </c>
      <c r="G13" s="23">
        <v>0.91102846998583686</v>
      </c>
      <c r="H13" s="24">
        <v>-2.8391100748643225</v>
      </c>
    </row>
    <row r="14" spans="1:8">
      <c r="A14" s="34"/>
      <c r="B14" s="25" t="s">
        <v>241</v>
      </c>
      <c r="C14" s="26">
        <v>3572.5689795918402</v>
      </c>
      <c r="D14" s="26">
        <v>4684</v>
      </c>
      <c r="E14" s="26">
        <v>4185</v>
      </c>
      <c r="F14" s="27"/>
      <c r="G14" s="38">
        <v>17.142594696047794</v>
      </c>
      <c r="H14" s="24">
        <v>-10.653287788215209</v>
      </c>
    </row>
    <row r="15" spans="1:8">
      <c r="A15" s="30" t="s">
        <v>21</v>
      </c>
      <c r="B15" s="31" t="s">
        <v>3</v>
      </c>
      <c r="C15" s="20">
        <v>1217</v>
      </c>
      <c r="D15" s="20">
        <v>1553</v>
      </c>
      <c r="E15" s="21">
        <v>1581.7435252926468</v>
      </c>
      <c r="F15" s="22" t="s">
        <v>240</v>
      </c>
      <c r="G15" s="37">
        <v>29.970708733989056</v>
      </c>
      <c r="H15" s="33">
        <v>1.8508387181356767</v>
      </c>
    </row>
    <row r="16" spans="1:8">
      <c r="A16" s="34"/>
      <c r="B16" s="25" t="s">
        <v>241</v>
      </c>
      <c r="C16" s="26">
        <v>232.406753246753</v>
      </c>
      <c r="D16" s="26">
        <v>375</v>
      </c>
      <c r="E16" s="26">
        <v>351</v>
      </c>
      <c r="F16" s="27"/>
      <c r="G16" s="28">
        <v>51.028313547899842</v>
      </c>
      <c r="H16" s="29">
        <v>-6.3999999999999915</v>
      </c>
    </row>
    <row r="17" spans="1:8">
      <c r="A17" s="30" t="s">
        <v>22</v>
      </c>
      <c r="B17" s="31" t="s">
        <v>3</v>
      </c>
      <c r="C17" s="20">
        <v>5176</v>
      </c>
      <c r="D17" s="20">
        <v>5417</v>
      </c>
      <c r="E17" s="21">
        <v>7839.00683295415</v>
      </c>
      <c r="F17" s="22" t="s">
        <v>240</v>
      </c>
      <c r="G17" s="37">
        <v>51.449127375466588</v>
      </c>
      <c r="H17" s="33">
        <v>44.711220840947931</v>
      </c>
    </row>
    <row r="18" spans="1:8">
      <c r="A18" s="34"/>
      <c r="B18" s="25" t="s">
        <v>241</v>
      </c>
      <c r="C18" s="26">
        <v>778.498285714286</v>
      </c>
      <c r="D18" s="26">
        <v>905</v>
      </c>
      <c r="E18" s="26">
        <v>1263</v>
      </c>
      <c r="F18" s="27"/>
      <c r="G18" s="28">
        <v>62.235424685768578</v>
      </c>
      <c r="H18" s="29">
        <v>39.558011049723774</v>
      </c>
    </row>
    <row r="19" spans="1:8">
      <c r="A19" s="30" t="s">
        <v>190</v>
      </c>
      <c r="B19" s="31" t="s">
        <v>3</v>
      </c>
      <c r="C19" s="20">
        <v>47164</v>
      </c>
      <c r="D19" s="20">
        <v>47729</v>
      </c>
      <c r="E19" s="21">
        <v>48048.794214460933</v>
      </c>
      <c r="F19" s="22" t="s">
        <v>240</v>
      </c>
      <c r="G19" s="23">
        <v>1.8759948572235885</v>
      </c>
      <c r="H19" s="24">
        <v>0.67002077240448443</v>
      </c>
    </row>
    <row r="20" spans="1:8">
      <c r="A20" s="30"/>
      <c r="B20" s="25" t="s">
        <v>241</v>
      </c>
      <c r="C20" s="26">
        <v>11342.0528571429</v>
      </c>
      <c r="D20" s="26">
        <v>11152</v>
      </c>
      <c r="E20" s="26">
        <v>11334</v>
      </c>
      <c r="F20" s="27"/>
      <c r="G20" s="38">
        <v>-7.0999996599638848E-2</v>
      </c>
      <c r="H20" s="24">
        <v>1.6319942611190896</v>
      </c>
    </row>
    <row r="21" spans="1:8">
      <c r="A21" s="39" t="s">
        <v>12</v>
      </c>
      <c r="B21" s="31" t="s">
        <v>3</v>
      </c>
      <c r="C21" s="20">
        <v>1362</v>
      </c>
      <c r="D21" s="20">
        <v>1395</v>
      </c>
      <c r="E21" s="21">
        <v>1352.7087378640776</v>
      </c>
      <c r="F21" s="22" t="s">
        <v>240</v>
      </c>
      <c r="G21" s="37">
        <v>-0.68217783670502286</v>
      </c>
      <c r="H21" s="33">
        <v>-3.0316316943313524</v>
      </c>
    </row>
    <row r="22" spans="1:8">
      <c r="A22" s="34"/>
      <c r="B22" s="25" t="s">
        <v>241</v>
      </c>
      <c r="C22" s="26">
        <v>206</v>
      </c>
      <c r="D22" s="26">
        <v>260</v>
      </c>
      <c r="E22" s="26">
        <v>234</v>
      </c>
      <c r="F22" s="27"/>
      <c r="G22" s="28">
        <v>13.592233009708735</v>
      </c>
      <c r="H22" s="29">
        <v>-10</v>
      </c>
    </row>
    <row r="23" spans="1:8">
      <c r="A23" s="39" t="s">
        <v>23</v>
      </c>
      <c r="B23" s="31" t="s">
        <v>3</v>
      </c>
      <c r="C23" s="20">
        <v>4105</v>
      </c>
      <c r="D23" s="20">
        <v>3858</v>
      </c>
      <c r="E23" s="21">
        <v>3549.658397785216</v>
      </c>
      <c r="F23" s="22" t="s">
        <v>240</v>
      </c>
      <c r="G23" s="23">
        <v>-13.528419055171355</v>
      </c>
      <c r="H23" s="24">
        <v>-7.9922654799062656</v>
      </c>
    </row>
    <row r="24" spans="1:8">
      <c r="A24" s="34"/>
      <c r="B24" s="25" t="s">
        <v>241</v>
      </c>
      <c r="C24" s="26">
        <v>959.97233082706805</v>
      </c>
      <c r="D24" s="26">
        <v>1111</v>
      </c>
      <c r="E24" s="26">
        <v>949</v>
      </c>
      <c r="F24" s="27"/>
      <c r="G24" s="28">
        <v>-1.1429840709695043</v>
      </c>
      <c r="H24" s="29">
        <v>-14.58145814581458</v>
      </c>
    </row>
    <row r="25" spans="1:8">
      <c r="A25" s="30" t="s">
        <v>24</v>
      </c>
      <c r="B25" s="31" t="s">
        <v>3</v>
      </c>
      <c r="C25" s="20">
        <v>10167</v>
      </c>
      <c r="D25" s="20">
        <v>13787</v>
      </c>
      <c r="E25" s="21">
        <v>16944.825921680214</v>
      </c>
      <c r="F25" s="22" t="s">
        <v>240</v>
      </c>
      <c r="G25" s="23">
        <v>66.66495447703565</v>
      </c>
      <c r="H25" s="24">
        <v>22.904373117285942</v>
      </c>
    </row>
    <row r="26" spans="1:8" ht="13.5" thickBot="1">
      <c r="A26" s="41"/>
      <c r="B26" s="42" t="s">
        <v>241</v>
      </c>
      <c r="C26" s="43">
        <v>3004.0819047619002</v>
      </c>
      <c r="D26" s="43">
        <v>3268</v>
      </c>
      <c r="E26" s="43">
        <v>4300</v>
      </c>
      <c r="F26" s="44"/>
      <c r="G26" s="45">
        <v>43.138573991071411</v>
      </c>
      <c r="H26" s="46">
        <v>31.578947368421069</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42</v>
      </c>
      <c r="B35" s="19" t="s">
        <v>3</v>
      </c>
      <c r="C35" s="80">
        <v>1283.8973522383801</v>
      </c>
      <c r="D35" s="80">
        <v>1338.3966990884501</v>
      </c>
      <c r="E35" s="83">
        <v>1248.0549616709616</v>
      </c>
      <c r="F35" s="22" t="s">
        <v>240</v>
      </c>
      <c r="G35" s="23">
        <v>-2.7916866176980477</v>
      </c>
      <c r="H35" s="24">
        <v>-6.7499970284608537</v>
      </c>
    </row>
    <row r="36" spans="1:8" ht="12.75" customHeight="1">
      <c r="A36" s="199"/>
      <c r="B36" s="25" t="s">
        <v>241</v>
      </c>
      <c r="C36" s="82">
        <v>333.60932956679</v>
      </c>
      <c r="D36" s="82">
        <v>329.50575137150503</v>
      </c>
      <c r="E36" s="82">
        <v>312.73909496007298</v>
      </c>
      <c r="F36" s="27"/>
      <c r="G36" s="28">
        <v>-6.2558905753080012</v>
      </c>
      <c r="H36" s="29">
        <v>-5.0884260264484169</v>
      </c>
    </row>
    <row r="37" spans="1:8">
      <c r="A37" s="30" t="s">
        <v>18</v>
      </c>
      <c r="B37" s="31" t="s">
        <v>3</v>
      </c>
      <c r="C37" s="80">
        <v>433.23801897055898</v>
      </c>
      <c r="D37" s="80">
        <v>489.11580435044999</v>
      </c>
      <c r="E37" s="83">
        <v>416.41802639996251</v>
      </c>
      <c r="F37" s="22" t="s">
        <v>240</v>
      </c>
      <c r="G37" s="32">
        <v>-3.8823907030512572</v>
      </c>
      <c r="H37" s="33">
        <v>-14.863101397230622</v>
      </c>
    </row>
    <row r="38" spans="1:8">
      <c r="A38" s="34"/>
      <c r="B38" s="25" t="s">
        <v>241</v>
      </c>
      <c r="C38" s="82">
        <v>120.31886119751501</v>
      </c>
      <c r="D38" s="82">
        <v>138.66077491864701</v>
      </c>
      <c r="E38" s="82">
        <v>117.239165774591</v>
      </c>
      <c r="F38" s="27"/>
      <c r="G38" s="35">
        <v>-2.5596115125029257</v>
      </c>
      <c r="H38" s="29">
        <v>-15.448932228039382</v>
      </c>
    </row>
    <row r="39" spans="1:8">
      <c r="A39" s="30" t="s">
        <v>19</v>
      </c>
      <c r="B39" s="31" t="s">
        <v>3</v>
      </c>
      <c r="C39" s="80">
        <v>150.14569225925399</v>
      </c>
      <c r="D39" s="80">
        <v>147.874460883343</v>
      </c>
      <c r="E39" s="83">
        <v>130.82291341022429</v>
      </c>
      <c r="F39" s="22" t="s">
        <v>240</v>
      </c>
      <c r="G39" s="37">
        <v>-12.86935279879053</v>
      </c>
      <c r="H39" s="33">
        <v>-11.531096966480604</v>
      </c>
    </row>
    <row r="40" spans="1:8">
      <c r="A40" s="34"/>
      <c r="B40" s="25" t="s">
        <v>241</v>
      </c>
      <c r="C40" s="82">
        <v>39.847230056545897</v>
      </c>
      <c r="D40" s="82">
        <v>28.0398512395872</v>
      </c>
      <c r="E40" s="82">
        <v>27.4156825390161</v>
      </c>
      <c r="F40" s="27"/>
      <c r="G40" s="28">
        <v>-31.19802179445999</v>
      </c>
      <c r="H40" s="29">
        <v>-2.2260057488817466</v>
      </c>
    </row>
    <row r="41" spans="1:8">
      <c r="A41" s="30" t="s">
        <v>20</v>
      </c>
      <c r="B41" s="31" t="s">
        <v>3</v>
      </c>
      <c r="C41" s="80">
        <v>323.12567838198902</v>
      </c>
      <c r="D41" s="80">
        <v>317.07842387804698</v>
      </c>
      <c r="E41" s="83">
        <v>315.75511082008313</v>
      </c>
      <c r="F41" s="22" t="s">
        <v>240</v>
      </c>
      <c r="G41" s="23">
        <v>-2.2810219227432071</v>
      </c>
      <c r="H41" s="24">
        <v>-0.41734566539690832</v>
      </c>
    </row>
    <row r="42" spans="1:8">
      <c r="A42" s="34"/>
      <c r="B42" s="25" t="s">
        <v>241</v>
      </c>
      <c r="C42" s="82">
        <v>64.200942213316097</v>
      </c>
      <c r="D42" s="82">
        <v>65.846954199697393</v>
      </c>
      <c r="E42" s="82">
        <v>64.598872231139495</v>
      </c>
      <c r="F42" s="27"/>
      <c r="G42" s="38">
        <v>0.61981959158983102</v>
      </c>
      <c r="H42" s="24">
        <v>-1.8954285490149942</v>
      </c>
    </row>
    <row r="43" spans="1:8">
      <c r="A43" s="30" t="s">
        <v>21</v>
      </c>
      <c r="B43" s="31" t="s">
        <v>3</v>
      </c>
      <c r="C43" s="80">
        <v>5.7022714532732302</v>
      </c>
      <c r="D43" s="80">
        <v>7.71140324259175</v>
      </c>
      <c r="E43" s="83">
        <v>8.0814097476247326</v>
      </c>
      <c r="F43" s="22" t="s">
        <v>240</v>
      </c>
      <c r="G43" s="37">
        <v>41.722641825229545</v>
      </c>
      <c r="H43" s="33">
        <v>4.7981734762533961</v>
      </c>
    </row>
    <row r="44" spans="1:8">
      <c r="A44" s="34"/>
      <c r="B44" s="25" t="s">
        <v>241</v>
      </c>
      <c r="C44" s="82">
        <v>1.2465909885350099</v>
      </c>
      <c r="D44" s="82">
        <v>1.63365486444163</v>
      </c>
      <c r="E44" s="82">
        <v>1.7298811274758701</v>
      </c>
      <c r="F44" s="27"/>
      <c r="G44" s="28">
        <v>38.768942129833732</v>
      </c>
      <c r="H44" s="29">
        <v>5.8902443305936174</v>
      </c>
    </row>
    <row r="45" spans="1:8">
      <c r="A45" s="30" t="s">
        <v>22</v>
      </c>
      <c r="B45" s="31" t="s">
        <v>3</v>
      </c>
      <c r="C45" s="80">
        <v>24.846832920891</v>
      </c>
      <c r="D45" s="80">
        <v>26.796500518533001</v>
      </c>
      <c r="E45" s="83">
        <v>39.979939838611671</v>
      </c>
      <c r="F45" s="22" t="s">
        <v>240</v>
      </c>
      <c r="G45" s="37">
        <v>60.905576843143194</v>
      </c>
      <c r="H45" s="33">
        <v>49.198361968797911</v>
      </c>
    </row>
    <row r="46" spans="1:8">
      <c r="A46" s="34"/>
      <c r="B46" s="25" t="s">
        <v>241</v>
      </c>
      <c r="C46" s="82">
        <v>4.6413911126327898</v>
      </c>
      <c r="D46" s="82">
        <v>4.3320504232868702</v>
      </c>
      <c r="E46" s="82">
        <v>6.7668584458061698</v>
      </c>
      <c r="F46" s="27"/>
      <c r="G46" s="28">
        <v>45.793756259591021</v>
      </c>
      <c r="H46" s="29">
        <v>56.204517136527926</v>
      </c>
    </row>
    <row r="47" spans="1:8">
      <c r="A47" s="30" t="s">
        <v>190</v>
      </c>
      <c r="B47" s="31" t="s">
        <v>3</v>
      </c>
      <c r="C47" s="80">
        <v>168.26758628422201</v>
      </c>
      <c r="D47" s="80">
        <v>172.540394226427</v>
      </c>
      <c r="E47" s="83">
        <v>174.93869658973148</v>
      </c>
      <c r="F47" s="22" t="s">
        <v>240</v>
      </c>
      <c r="G47" s="23">
        <v>3.9645842986309106</v>
      </c>
      <c r="H47" s="24">
        <v>1.3899947163428692</v>
      </c>
    </row>
    <row r="48" spans="1:8">
      <c r="A48" s="30"/>
      <c r="B48" s="25" t="s">
        <v>241</v>
      </c>
      <c r="C48" s="82">
        <v>54.766291519967901</v>
      </c>
      <c r="D48" s="82">
        <v>44.528521836461898</v>
      </c>
      <c r="E48" s="82">
        <v>48.494741289139398</v>
      </c>
      <c r="F48" s="27"/>
      <c r="G48" s="38">
        <v>-11.451478741338335</v>
      </c>
      <c r="H48" s="24">
        <v>8.9071437566332605</v>
      </c>
    </row>
    <row r="49" spans="1:8">
      <c r="A49" s="39" t="s">
        <v>12</v>
      </c>
      <c r="B49" s="31" t="s">
        <v>3</v>
      </c>
      <c r="C49" s="80">
        <v>12.9626434863301</v>
      </c>
      <c r="D49" s="80">
        <v>15.3561253221066</v>
      </c>
      <c r="E49" s="83">
        <v>13.74573949395292</v>
      </c>
      <c r="F49" s="22" t="s">
        <v>240</v>
      </c>
      <c r="G49" s="37">
        <v>6.0411752313379736</v>
      </c>
      <c r="H49" s="33">
        <v>-10.486928143490573</v>
      </c>
    </row>
    <row r="50" spans="1:8">
      <c r="A50" s="34"/>
      <c r="B50" s="25" t="s">
        <v>241</v>
      </c>
      <c r="C50" s="82">
        <v>3.2151432872557502</v>
      </c>
      <c r="D50" s="82">
        <v>2.3648754483503001</v>
      </c>
      <c r="E50" s="82">
        <v>2.4230700074002698</v>
      </c>
      <c r="F50" s="27"/>
      <c r="G50" s="28">
        <v>-24.635706999284182</v>
      </c>
      <c r="H50" s="29">
        <v>2.4607874842019726</v>
      </c>
    </row>
    <row r="51" spans="1:8">
      <c r="A51" s="39" t="s">
        <v>23</v>
      </c>
      <c r="B51" s="31" t="s">
        <v>3</v>
      </c>
      <c r="C51" s="80">
        <v>98.875533094773104</v>
      </c>
      <c r="D51" s="80">
        <v>91.380156328566002</v>
      </c>
      <c r="E51" s="83">
        <v>83.445093888930089</v>
      </c>
      <c r="F51" s="22" t="s">
        <v>240</v>
      </c>
      <c r="G51" s="23">
        <v>-15.605922641198603</v>
      </c>
      <c r="H51" s="24">
        <v>-8.6835728438728381</v>
      </c>
    </row>
    <row r="52" spans="1:8">
      <c r="A52" s="34"/>
      <c r="B52" s="25" t="s">
        <v>241</v>
      </c>
      <c r="C52" s="82">
        <v>23.402140623545002</v>
      </c>
      <c r="D52" s="82">
        <v>25.1267371926645</v>
      </c>
      <c r="E52" s="82">
        <v>21.770930032934601</v>
      </c>
      <c r="F52" s="27"/>
      <c r="G52" s="38">
        <v>-6.9703477850621596</v>
      </c>
      <c r="H52" s="24">
        <v>-13.355522979360785</v>
      </c>
    </row>
    <row r="53" spans="1:8">
      <c r="A53" s="30" t="s">
        <v>24</v>
      </c>
      <c r="B53" s="31" t="s">
        <v>3</v>
      </c>
      <c r="C53" s="80">
        <v>66.733095387091396</v>
      </c>
      <c r="D53" s="80">
        <v>70.5434303383811</v>
      </c>
      <c r="E53" s="83">
        <v>77.854993746757842</v>
      </c>
      <c r="F53" s="22" t="s">
        <v>240</v>
      </c>
      <c r="G53" s="37">
        <v>16.666240783756336</v>
      </c>
      <c r="H53" s="33">
        <v>10.364626972780883</v>
      </c>
    </row>
    <row r="54" spans="1:8" ht="13.5" thickBot="1">
      <c r="A54" s="41"/>
      <c r="B54" s="42" t="s">
        <v>241</v>
      </c>
      <c r="C54" s="86">
        <v>21.970738567477301</v>
      </c>
      <c r="D54" s="86">
        <v>18.972331248368299</v>
      </c>
      <c r="E54" s="86">
        <v>22.299893512570101</v>
      </c>
      <c r="F54" s="44"/>
      <c r="G54" s="45">
        <v>1.4981514803514244</v>
      </c>
      <c r="H54" s="46">
        <v>17.539026810360951</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14</v>
      </c>
    </row>
    <row r="62" spans="1:8"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44</v>
      </c>
      <c r="B7" s="19" t="s">
        <v>3</v>
      </c>
      <c r="C7" s="20">
        <v>118928</v>
      </c>
      <c r="D7" s="20">
        <v>111974</v>
      </c>
      <c r="E7" s="21">
        <v>123628.05866004209</v>
      </c>
      <c r="F7" s="22" t="s">
        <v>240</v>
      </c>
      <c r="G7" s="23">
        <v>3.9520202643970208</v>
      </c>
      <c r="H7" s="24">
        <v>10.40782562027087</v>
      </c>
    </row>
    <row r="8" spans="1:8">
      <c r="A8" s="199"/>
      <c r="B8" s="25" t="s">
        <v>241</v>
      </c>
      <c r="C8" s="26">
        <v>26063.8685714286</v>
      </c>
      <c r="D8" s="26">
        <v>27679</v>
      </c>
      <c r="E8" s="26">
        <v>29310</v>
      </c>
      <c r="F8" s="27"/>
      <c r="G8" s="28">
        <v>12.454526539969706</v>
      </c>
      <c r="H8" s="29">
        <v>5.8925539217457299</v>
      </c>
    </row>
    <row r="9" spans="1:8">
      <c r="A9" s="30" t="s">
        <v>18</v>
      </c>
      <c r="B9" s="31" t="s">
        <v>3</v>
      </c>
      <c r="C9" s="20">
        <v>11253</v>
      </c>
      <c r="D9" s="20">
        <v>16632</v>
      </c>
      <c r="E9" s="21">
        <v>20729.164652633055</v>
      </c>
      <c r="F9" s="22" t="s">
        <v>240</v>
      </c>
      <c r="G9" s="32">
        <v>84.210118658429366</v>
      </c>
      <c r="H9" s="33">
        <v>24.634227108183353</v>
      </c>
    </row>
    <row r="10" spans="1:8">
      <c r="A10" s="34"/>
      <c r="B10" s="25" t="s">
        <v>241</v>
      </c>
      <c r="C10" s="26">
        <v>2209.2032432432402</v>
      </c>
      <c r="D10" s="26">
        <v>2884</v>
      </c>
      <c r="E10" s="26">
        <v>3740</v>
      </c>
      <c r="F10" s="27"/>
      <c r="G10" s="35">
        <v>69.291802890414914</v>
      </c>
      <c r="H10" s="29">
        <v>29.680998613037445</v>
      </c>
    </row>
    <row r="11" spans="1:8">
      <c r="A11" s="30" t="s">
        <v>19</v>
      </c>
      <c r="B11" s="31" t="s">
        <v>3</v>
      </c>
      <c r="C11" s="20">
        <v>50710</v>
      </c>
      <c r="D11" s="20">
        <v>46560</v>
      </c>
      <c r="E11" s="21">
        <v>43452.611267382199</v>
      </c>
      <c r="F11" s="22" t="s">
        <v>240</v>
      </c>
      <c r="G11" s="37">
        <v>-14.311553406858209</v>
      </c>
      <c r="H11" s="33">
        <v>-6.6739448724609076</v>
      </c>
    </row>
    <row r="12" spans="1:8">
      <c r="A12" s="34"/>
      <c r="B12" s="25" t="s">
        <v>241</v>
      </c>
      <c r="C12" s="26">
        <v>13578.0285714286</v>
      </c>
      <c r="D12" s="26">
        <v>12580</v>
      </c>
      <c r="E12" s="26">
        <v>11705</v>
      </c>
      <c r="F12" s="27"/>
      <c r="G12" s="28">
        <v>-13.794554648160755</v>
      </c>
      <c r="H12" s="29">
        <v>-6.9554848966613747</v>
      </c>
    </row>
    <row r="13" spans="1:8">
      <c r="A13" s="30" t="s">
        <v>20</v>
      </c>
      <c r="B13" s="31" t="s">
        <v>3</v>
      </c>
      <c r="C13" s="20">
        <v>5447</v>
      </c>
      <c r="D13" s="20">
        <v>5709</v>
      </c>
      <c r="E13" s="21">
        <v>5329.5108087643894</v>
      </c>
      <c r="F13" s="22" t="s">
        <v>240</v>
      </c>
      <c r="G13" s="23">
        <v>-2.1569522899873448</v>
      </c>
      <c r="H13" s="24">
        <v>-6.6472095154249615</v>
      </c>
    </row>
    <row r="14" spans="1:8">
      <c r="A14" s="34"/>
      <c r="B14" s="25" t="s">
        <v>241</v>
      </c>
      <c r="C14" s="26">
        <v>914.69551020408198</v>
      </c>
      <c r="D14" s="26">
        <v>1184</v>
      </c>
      <c r="E14" s="26">
        <v>1025</v>
      </c>
      <c r="F14" s="27"/>
      <c r="G14" s="38">
        <v>12.059148488802293</v>
      </c>
      <c r="H14" s="24">
        <v>-13.429054054054063</v>
      </c>
    </row>
    <row r="15" spans="1:8">
      <c r="A15" s="30" t="s">
        <v>21</v>
      </c>
      <c r="B15" s="31" t="s">
        <v>3</v>
      </c>
      <c r="C15" s="20">
        <v>3012</v>
      </c>
      <c r="D15" s="20">
        <v>2952</v>
      </c>
      <c r="E15" s="21">
        <v>2961.239550352102</v>
      </c>
      <c r="F15" s="22" t="s">
        <v>240</v>
      </c>
      <c r="G15" s="37">
        <v>-1.6852738926924928</v>
      </c>
      <c r="H15" s="33">
        <v>0.31299289810644382</v>
      </c>
    </row>
    <row r="16" spans="1:8">
      <c r="A16" s="34"/>
      <c r="B16" s="25" t="s">
        <v>241</v>
      </c>
      <c r="C16" s="26">
        <v>591.11844155844199</v>
      </c>
      <c r="D16" s="26">
        <v>622</v>
      </c>
      <c r="E16" s="26">
        <v>609</v>
      </c>
      <c r="F16" s="27"/>
      <c r="G16" s="28">
        <v>3.0250381623037441</v>
      </c>
      <c r="H16" s="29">
        <v>-2.0900321543408324</v>
      </c>
    </row>
    <row r="17" spans="1:8">
      <c r="A17" s="30" t="s">
        <v>22</v>
      </c>
      <c r="B17" s="31" t="s">
        <v>3</v>
      </c>
      <c r="C17" s="20">
        <v>725</v>
      </c>
      <c r="D17" s="20">
        <v>773</v>
      </c>
      <c r="E17" s="21">
        <v>954.22409418171776</v>
      </c>
      <c r="F17" s="22" t="s">
        <v>240</v>
      </c>
      <c r="G17" s="37">
        <v>31.617116438857636</v>
      </c>
      <c r="H17" s="33">
        <v>23.444255392201512</v>
      </c>
    </row>
    <row r="18" spans="1:8">
      <c r="A18" s="34"/>
      <c r="B18" s="25" t="s">
        <v>241</v>
      </c>
      <c r="C18" s="26">
        <v>113.886857142857</v>
      </c>
      <c r="D18" s="26">
        <v>129</v>
      </c>
      <c r="E18" s="26">
        <v>156</v>
      </c>
      <c r="F18" s="27"/>
      <c r="G18" s="28">
        <v>36.978053406388455</v>
      </c>
      <c r="H18" s="29">
        <v>20.930232558139522</v>
      </c>
    </row>
    <row r="19" spans="1:8">
      <c r="A19" s="30" t="s">
        <v>190</v>
      </c>
      <c r="B19" s="31" t="s">
        <v>3</v>
      </c>
      <c r="C19" s="20">
        <v>24816</v>
      </c>
      <c r="D19" s="20">
        <v>25975</v>
      </c>
      <c r="E19" s="21">
        <v>27407.750734698042</v>
      </c>
      <c r="F19" s="22" t="s">
        <v>240</v>
      </c>
      <c r="G19" s="23">
        <v>10.443869820672319</v>
      </c>
      <c r="H19" s="24">
        <v>5.5158834829568377</v>
      </c>
    </row>
    <row r="20" spans="1:8">
      <c r="A20" s="30"/>
      <c r="B20" s="25" t="s">
        <v>241</v>
      </c>
      <c r="C20" s="26">
        <v>5775.9885714285701</v>
      </c>
      <c r="D20" s="26">
        <v>6557</v>
      </c>
      <c r="E20" s="26">
        <v>6729</v>
      </c>
      <c r="F20" s="27"/>
      <c r="G20" s="38">
        <v>16.499537988797002</v>
      </c>
      <c r="H20" s="24">
        <v>2.6231508311727936</v>
      </c>
    </row>
    <row r="21" spans="1:8">
      <c r="A21" s="39" t="s">
        <v>12</v>
      </c>
      <c r="B21" s="31" t="s">
        <v>3</v>
      </c>
      <c r="C21" s="20">
        <v>561</v>
      </c>
      <c r="D21" s="20">
        <v>544</v>
      </c>
      <c r="E21" s="21">
        <v>637.94206714944039</v>
      </c>
      <c r="F21" s="22" t="s">
        <v>240</v>
      </c>
      <c r="G21" s="37">
        <v>13.715163484748729</v>
      </c>
      <c r="H21" s="33">
        <v>17.26876234364714</v>
      </c>
    </row>
    <row r="22" spans="1:8">
      <c r="A22" s="34"/>
      <c r="B22" s="25" t="s">
        <v>241</v>
      </c>
      <c r="C22" s="26">
        <v>98</v>
      </c>
      <c r="D22" s="26">
        <v>124</v>
      </c>
      <c r="E22" s="26">
        <v>132</v>
      </c>
      <c r="F22" s="27"/>
      <c r="G22" s="28">
        <v>34.693877551020393</v>
      </c>
      <c r="H22" s="29">
        <v>6.4516129032257936</v>
      </c>
    </row>
    <row r="23" spans="1:8">
      <c r="A23" s="39" t="s">
        <v>23</v>
      </c>
      <c r="B23" s="31" t="s">
        <v>3</v>
      </c>
      <c r="C23" s="20">
        <v>5920</v>
      </c>
      <c r="D23" s="20">
        <v>5844</v>
      </c>
      <c r="E23" s="21">
        <v>5350.6952220856801</v>
      </c>
      <c r="F23" s="22" t="s">
        <v>240</v>
      </c>
      <c r="G23" s="23">
        <v>-9.6166347620662123</v>
      </c>
      <c r="H23" s="24">
        <v>-8.4412179656796695</v>
      </c>
    </row>
    <row r="24" spans="1:8">
      <c r="A24" s="34"/>
      <c r="B24" s="25" t="s">
        <v>241</v>
      </c>
      <c r="C24" s="26">
        <v>1351.0159398496201</v>
      </c>
      <c r="D24" s="26">
        <v>1614</v>
      </c>
      <c r="E24" s="26">
        <v>1381</v>
      </c>
      <c r="F24" s="27"/>
      <c r="G24" s="28">
        <v>2.2193713090992446</v>
      </c>
      <c r="H24" s="29">
        <v>-14.436183395291209</v>
      </c>
    </row>
    <row r="25" spans="1:8">
      <c r="A25" s="30" t="s">
        <v>24</v>
      </c>
      <c r="B25" s="31" t="s">
        <v>3</v>
      </c>
      <c r="C25" s="20">
        <v>19525</v>
      </c>
      <c r="D25" s="20">
        <v>10455</v>
      </c>
      <c r="E25" s="21">
        <v>27830.372125828784</v>
      </c>
      <c r="F25" s="22" t="s">
        <v>240</v>
      </c>
      <c r="G25" s="23">
        <v>42.537117161735125</v>
      </c>
      <c r="H25" s="24">
        <v>166.19198589984489</v>
      </c>
    </row>
    <row r="26" spans="1:8" ht="13.5" thickBot="1">
      <c r="A26" s="41"/>
      <c r="B26" s="42" t="s">
        <v>241</v>
      </c>
      <c r="C26" s="43">
        <v>1917.40571428571</v>
      </c>
      <c r="D26" s="43">
        <v>2720</v>
      </c>
      <c r="E26" s="43">
        <v>4672</v>
      </c>
      <c r="F26" s="44"/>
      <c r="G26" s="45">
        <v>143.66256787444996</v>
      </c>
      <c r="H26" s="46">
        <v>71.764705882352928</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44</v>
      </c>
      <c r="B35" s="19" t="s">
        <v>3</v>
      </c>
      <c r="C35" s="80">
        <v>4467.9881743546503</v>
      </c>
      <c r="D35" s="80">
        <v>4469.1021373847798</v>
      </c>
      <c r="E35" s="83">
        <v>4501.0956830920941</v>
      </c>
      <c r="F35" s="22" t="s">
        <v>240</v>
      </c>
      <c r="G35" s="23">
        <v>0.74099365185149679</v>
      </c>
      <c r="H35" s="24">
        <v>0.7158830727917973</v>
      </c>
    </row>
    <row r="36" spans="1:8" ht="12.75" customHeight="1">
      <c r="A36" s="199"/>
      <c r="B36" s="25" t="s">
        <v>241</v>
      </c>
      <c r="C36" s="82">
        <v>1256.63815625395</v>
      </c>
      <c r="D36" s="82">
        <v>1237.87244649384</v>
      </c>
      <c r="E36" s="82">
        <v>1253.0742204969999</v>
      </c>
      <c r="F36" s="27"/>
      <c r="G36" s="28">
        <v>-0.28360874920224433</v>
      </c>
      <c r="H36" s="29">
        <v>1.2280565777368793</v>
      </c>
    </row>
    <row r="37" spans="1:8">
      <c r="A37" s="30" t="s">
        <v>18</v>
      </c>
      <c r="B37" s="31" t="s">
        <v>3</v>
      </c>
      <c r="C37" s="80">
        <v>1755.96674908876</v>
      </c>
      <c r="D37" s="80">
        <v>1880.6190948656099</v>
      </c>
      <c r="E37" s="83">
        <v>1867.845494948474</v>
      </c>
      <c r="F37" s="22" t="s">
        <v>240</v>
      </c>
      <c r="G37" s="32">
        <v>6.3713476304589705</v>
      </c>
      <c r="H37" s="33">
        <v>-0.67922313199998996</v>
      </c>
    </row>
    <row r="38" spans="1:8">
      <c r="A38" s="34"/>
      <c r="B38" s="25" t="s">
        <v>241</v>
      </c>
      <c r="C38" s="82">
        <v>490.90507371944699</v>
      </c>
      <c r="D38" s="82">
        <v>557.87989444320897</v>
      </c>
      <c r="E38" s="82">
        <v>543.02990941023404</v>
      </c>
      <c r="F38" s="27"/>
      <c r="G38" s="35">
        <v>10.618108974888401</v>
      </c>
      <c r="H38" s="29">
        <v>-2.6618605869989125</v>
      </c>
    </row>
    <row r="39" spans="1:8">
      <c r="A39" s="30" t="s">
        <v>19</v>
      </c>
      <c r="B39" s="31" t="s">
        <v>3</v>
      </c>
      <c r="C39" s="80">
        <v>1946.44377082797</v>
      </c>
      <c r="D39" s="80">
        <v>1812.5979575168501</v>
      </c>
      <c r="E39" s="83">
        <v>1759.9325745820565</v>
      </c>
      <c r="F39" s="22" t="s">
        <v>240</v>
      </c>
      <c r="G39" s="37">
        <v>-9.5821517703835895</v>
      </c>
      <c r="H39" s="33">
        <v>-2.9055192695318794</v>
      </c>
    </row>
    <row r="40" spans="1:8">
      <c r="A40" s="34"/>
      <c r="B40" s="25" t="s">
        <v>241</v>
      </c>
      <c r="C40" s="82">
        <v>557.05239987224695</v>
      </c>
      <c r="D40" s="82">
        <v>456.975927103174</v>
      </c>
      <c r="E40" s="82">
        <v>462.03785790702699</v>
      </c>
      <c r="F40" s="27"/>
      <c r="G40" s="28">
        <v>-17.056661453574279</v>
      </c>
      <c r="H40" s="29">
        <v>1.1077018511546584</v>
      </c>
    </row>
    <row r="41" spans="1:8">
      <c r="A41" s="30" t="s">
        <v>20</v>
      </c>
      <c r="B41" s="31" t="s">
        <v>3</v>
      </c>
      <c r="C41" s="80">
        <v>101.371686041329</v>
      </c>
      <c r="D41" s="80">
        <v>93.722217441800495</v>
      </c>
      <c r="E41" s="83">
        <v>95.69605842479578</v>
      </c>
      <c r="F41" s="22" t="s">
        <v>240</v>
      </c>
      <c r="G41" s="23">
        <v>-5.5988292571352503</v>
      </c>
      <c r="H41" s="24">
        <v>2.1060545054015591</v>
      </c>
    </row>
    <row r="42" spans="1:8">
      <c r="A42" s="34"/>
      <c r="B42" s="25" t="s">
        <v>241</v>
      </c>
      <c r="C42" s="82">
        <v>24.146884762396301</v>
      </c>
      <c r="D42" s="82">
        <v>23.689964555243499</v>
      </c>
      <c r="E42" s="82">
        <v>23.705675133562998</v>
      </c>
      <c r="F42" s="27"/>
      <c r="G42" s="38">
        <v>-1.8271906839112972</v>
      </c>
      <c r="H42" s="24">
        <v>6.6317441222281559E-2</v>
      </c>
    </row>
    <row r="43" spans="1:8">
      <c r="A43" s="30" t="s">
        <v>21</v>
      </c>
      <c r="B43" s="31" t="s">
        <v>3</v>
      </c>
      <c r="C43" s="80">
        <v>22.3273450724264</v>
      </c>
      <c r="D43" s="80">
        <v>24.349907473134799</v>
      </c>
      <c r="E43" s="83">
        <v>23.448692255902827</v>
      </c>
      <c r="F43" s="22" t="s">
        <v>240</v>
      </c>
      <c r="G43" s="37">
        <v>5.0223041738234144</v>
      </c>
      <c r="H43" s="33">
        <v>-3.7011032515268454</v>
      </c>
    </row>
    <row r="44" spans="1:8">
      <c r="A44" s="34"/>
      <c r="B44" s="25" t="s">
        <v>241</v>
      </c>
      <c r="C44" s="82">
        <v>4.99050068510586</v>
      </c>
      <c r="D44" s="82">
        <v>4.9168282266421199</v>
      </c>
      <c r="E44" s="82">
        <v>4.8923840703510102</v>
      </c>
      <c r="F44" s="27"/>
      <c r="G44" s="28">
        <v>-1.9660675540568207</v>
      </c>
      <c r="H44" s="29">
        <v>-0.49715294422240675</v>
      </c>
    </row>
    <row r="45" spans="1:8">
      <c r="A45" s="30" t="s">
        <v>22</v>
      </c>
      <c r="B45" s="31" t="s">
        <v>3</v>
      </c>
      <c r="C45" s="80">
        <v>4.5109582542523201</v>
      </c>
      <c r="D45" s="80">
        <v>5.2687985166714402</v>
      </c>
      <c r="E45" s="83">
        <v>6.1347685454356666</v>
      </c>
      <c r="F45" s="22" t="s">
        <v>240</v>
      </c>
      <c r="G45" s="37">
        <v>35.99701437388913</v>
      </c>
      <c r="H45" s="33">
        <v>16.43581598393142</v>
      </c>
    </row>
    <row r="46" spans="1:8">
      <c r="A46" s="34"/>
      <c r="B46" s="25" t="s">
        <v>241</v>
      </c>
      <c r="C46" s="82">
        <v>1.20840682611234</v>
      </c>
      <c r="D46" s="82">
        <v>1.0505777323232399</v>
      </c>
      <c r="E46" s="82">
        <v>1.3372046641145101</v>
      </c>
      <c r="F46" s="27"/>
      <c r="G46" s="28">
        <v>10.65848315476137</v>
      </c>
      <c r="H46" s="29">
        <v>27.282791455842627</v>
      </c>
    </row>
    <row r="47" spans="1:8">
      <c r="A47" s="30" t="s">
        <v>190</v>
      </c>
      <c r="B47" s="31" t="s">
        <v>3</v>
      </c>
      <c r="C47" s="80">
        <v>276.93618063604998</v>
      </c>
      <c r="D47" s="80">
        <v>320.23655932653298</v>
      </c>
      <c r="E47" s="83">
        <v>364.1642273856931</v>
      </c>
      <c r="F47" s="22" t="s">
        <v>240</v>
      </c>
      <c r="G47" s="23">
        <v>31.497526451510623</v>
      </c>
      <c r="H47" s="24">
        <v>13.717255815994676</v>
      </c>
    </row>
    <row r="48" spans="1:8">
      <c r="A48" s="30"/>
      <c r="B48" s="25" t="s">
        <v>241</v>
      </c>
      <c r="C48" s="82">
        <v>76.270607327697604</v>
      </c>
      <c r="D48" s="82">
        <v>85.273206395349703</v>
      </c>
      <c r="E48" s="82">
        <v>98.053471875373205</v>
      </c>
      <c r="F48" s="27"/>
      <c r="G48" s="38">
        <v>28.559972590863566</v>
      </c>
      <c r="H48" s="24">
        <v>14.987433943518823</v>
      </c>
    </row>
    <row r="49" spans="1:8">
      <c r="A49" s="39" t="s">
        <v>12</v>
      </c>
      <c r="B49" s="31" t="s">
        <v>3</v>
      </c>
      <c r="C49" s="80">
        <v>4.3023171066068802</v>
      </c>
      <c r="D49" s="80">
        <v>8.6793589231169008</v>
      </c>
      <c r="E49" s="83">
        <v>8.364458178294818</v>
      </c>
      <c r="F49" s="22" t="s">
        <v>240</v>
      </c>
      <c r="G49" s="37">
        <v>94.417519002722628</v>
      </c>
      <c r="H49" s="33">
        <v>-3.6281567292183894</v>
      </c>
    </row>
    <row r="50" spans="1:8">
      <c r="A50" s="34"/>
      <c r="B50" s="25" t="s">
        <v>241</v>
      </c>
      <c r="C50" s="82">
        <v>9.5094088544119195</v>
      </c>
      <c r="D50" s="82">
        <v>1.0841684675110299</v>
      </c>
      <c r="E50" s="82">
        <v>1.52418073375749</v>
      </c>
      <c r="F50" s="27"/>
      <c r="G50" s="28">
        <v>-83.971866631327543</v>
      </c>
      <c r="H50" s="29">
        <v>40.585230011034554</v>
      </c>
    </row>
    <row r="51" spans="1:8">
      <c r="A51" s="39" t="s">
        <v>23</v>
      </c>
      <c r="B51" s="31" t="s">
        <v>3</v>
      </c>
      <c r="C51" s="80">
        <v>148.077855183845</v>
      </c>
      <c r="D51" s="80">
        <v>141.88087199551899</v>
      </c>
      <c r="E51" s="83">
        <v>131.71567076857414</v>
      </c>
      <c r="F51" s="22" t="s">
        <v>240</v>
      </c>
      <c r="G51" s="23">
        <v>-11.049717322658751</v>
      </c>
      <c r="H51" s="24">
        <v>-7.1646030109442052</v>
      </c>
    </row>
    <row r="52" spans="1:8">
      <c r="A52" s="34"/>
      <c r="B52" s="25" t="s">
        <v>241</v>
      </c>
      <c r="C52" s="82">
        <v>37.726210721101097</v>
      </c>
      <c r="D52" s="82">
        <v>38.973066854434002</v>
      </c>
      <c r="E52" s="82">
        <v>35.261979456535698</v>
      </c>
      <c r="F52" s="27"/>
      <c r="G52" s="28">
        <v>-6.5318811973530586</v>
      </c>
      <c r="H52" s="29">
        <v>-9.5221846711714164</v>
      </c>
    </row>
    <row r="53" spans="1:8">
      <c r="A53" s="30" t="s">
        <v>24</v>
      </c>
      <c r="B53" s="31" t="s">
        <v>3</v>
      </c>
      <c r="C53" s="80">
        <v>208.051312143405</v>
      </c>
      <c r="D53" s="80">
        <v>181.747371325545</v>
      </c>
      <c r="E53" s="83">
        <v>253.51829940549626</v>
      </c>
      <c r="F53" s="22" t="s">
        <v>240</v>
      </c>
      <c r="G53" s="23">
        <v>21.853737327430039</v>
      </c>
      <c r="H53" s="24">
        <v>39.489389891309912</v>
      </c>
    </row>
    <row r="54" spans="1:8" ht="13.5" thickBot="1">
      <c r="A54" s="41"/>
      <c r="B54" s="42" t="s">
        <v>241</v>
      </c>
      <c r="C54" s="86">
        <v>54.828663485429601</v>
      </c>
      <c r="D54" s="86">
        <v>68.028812715955297</v>
      </c>
      <c r="E54" s="86">
        <v>83.231557246043593</v>
      </c>
      <c r="F54" s="44"/>
      <c r="G54" s="45">
        <v>51.803002216462744</v>
      </c>
      <c r="H54" s="46">
        <v>22.347508244139448</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15</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45</v>
      </c>
      <c r="B7" s="19" t="s">
        <v>3</v>
      </c>
      <c r="C7" s="20">
        <v>14071</v>
      </c>
      <c r="D7" s="20">
        <v>15847</v>
      </c>
      <c r="E7" s="21">
        <v>19398.792320471373</v>
      </c>
      <c r="F7" s="22" t="s">
        <v>240</v>
      </c>
      <c r="G7" s="23">
        <v>37.863636702944888</v>
      </c>
      <c r="H7" s="24">
        <v>22.413026569517086</v>
      </c>
    </row>
    <row r="8" spans="1:8" ht="12.75" customHeight="1">
      <c r="A8" s="199"/>
      <c r="B8" s="25" t="s">
        <v>241</v>
      </c>
      <c r="C8" s="26">
        <v>3055.9542857142901</v>
      </c>
      <c r="D8" s="26">
        <v>3502</v>
      </c>
      <c r="E8" s="26">
        <v>4262</v>
      </c>
      <c r="F8" s="27"/>
      <c r="G8" s="28">
        <v>39.465437029723518</v>
      </c>
      <c r="H8" s="29">
        <v>21.701884637350076</v>
      </c>
    </row>
    <row r="9" spans="1:8">
      <c r="A9" s="30" t="s">
        <v>18</v>
      </c>
      <c r="B9" s="31" t="s">
        <v>3</v>
      </c>
      <c r="C9" s="20">
        <v>1773</v>
      </c>
      <c r="D9" s="20">
        <v>3370</v>
      </c>
      <c r="E9" s="21">
        <v>3448.361455842019</v>
      </c>
      <c r="F9" s="22" t="s">
        <v>240</v>
      </c>
      <c r="G9" s="32">
        <v>94.493031914383465</v>
      </c>
      <c r="H9" s="33">
        <v>2.3252657519887094</v>
      </c>
    </row>
    <row r="10" spans="1:8">
      <c r="A10" s="34"/>
      <c r="B10" s="25" t="s">
        <v>241</v>
      </c>
      <c r="C10" s="26">
        <v>280.61270270270302</v>
      </c>
      <c r="D10" s="26">
        <v>550</v>
      </c>
      <c r="E10" s="26">
        <v>557</v>
      </c>
      <c r="F10" s="27"/>
      <c r="G10" s="35">
        <v>98.494221621220532</v>
      </c>
      <c r="H10" s="29">
        <v>1.2727272727272663</v>
      </c>
    </row>
    <row r="11" spans="1:8">
      <c r="A11" s="30" t="s">
        <v>19</v>
      </c>
      <c r="B11" s="31" t="s">
        <v>3</v>
      </c>
      <c r="C11" s="20">
        <v>4535</v>
      </c>
      <c r="D11" s="20">
        <v>3303</v>
      </c>
      <c r="E11" s="21">
        <v>3084.0487103404694</v>
      </c>
      <c r="F11" s="22" t="s">
        <v>240</v>
      </c>
      <c r="G11" s="37">
        <v>-31.994515758754801</v>
      </c>
      <c r="H11" s="33">
        <v>-6.6288613278695294</v>
      </c>
    </row>
    <row r="12" spans="1:8">
      <c r="A12" s="34"/>
      <c r="B12" s="25" t="s">
        <v>241</v>
      </c>
      <c r="C12" s="26">
        <v>1439.3976190476201</v>
      </c>
      <c r="D12" s="26">
        <v>949</v>
      </c>
      <c r="E12" s="26">
        <v>915</v>
      </c>
      <c r="F12" s="27"/>
      <c r="G12" s="28">
        <v>-36.431741452691071</v>
      </c>
      <c r="H12" s="29">
        <v>-3.5827186512118061</v>
      </c>
    </row>
    <row r="13" spans="1:8">
      <c r="A13" s="30" t="s">
        <v>20</v>
      </c>
      <c r="B13" s="31" t="s">
        <v>3</v>
      </c>
      <c r="C13" s="20">
        <v>2075</v>
      </c>
      <c r="D13" s="20">
        <v>2131</v>
      </c>
      <c r="E13" s="21">
        <v>1914.9722798222847</v>
      </c>
      <c r="F13" s="22" t="s">
        <v>240</v>
      </c>
      <c r="G13" s="23">
        <v>-7.7121792856730309</v>
      </c>
      <c r="H13" s="24">
        <v>-10.137387150526294</v>
      </c>
    </row>
    <row r="14" spans="1:8">
      <c r="A14" s="34"/>
      <c r="B14" s="25" t="s">
        <v>241</v>
      </c>
      <c r="C14" s="26">
        <v>343.850612244898</v>
      </c>
      <c r="D14" s="26">
        <v>449</v>
      </c>
      <c r="E14" s="26">
        <v>370</v>
      </c>
      <c r="F14" s="27"/>
      <c r="G14" s="38">
        <v>7.6048687493619411</v>
      </c>
      <c r="H14" s="24">
        <v>-17.594654788418708</v>
      </c>
    </row>
    <row r="15" spans="1:8">
      <c r="A15" s="30" t="s">
        <v>21</v>
      </c>
      <c r="B15" s="31" t="s">
        <v>3</v>
      </c>
      <c r="C15" s="20">
        <v>333</v>
      </c>
      <c r="D15" s="20">
        <v>411</v>
      </c>
      <c r="E15" s="21">
        <v>458.15046455511208</v>
      </c>
      <c r="F15" s="22" t="s">
        <v>240</v>
      </c>
      <c r="G15" s="37">
        <v>37.582722088622262</v>
      </c>
      <c r="H15" s="33">
        <v>11.472132495161077</v>
      </c>
    </row>
    <row r="16" spans="1:8">
      <c r="A16" s="34"/>
      <c r="B16" s="25" t="s">
        <v>241</v>
      </c>
      <c r="C16" s="26">
        <v>50.766493506493497</v>
      </c>
      <c r="D16" s="26">
        <v>67</v>
      </c>
      <c r="E16" s="26">
        <v>73</v>
      </c>
      <c r="F16" s="27"/>
      <c r="G16" s="28">
        <v>43.795631641690278</v>
      </c>
      <c r="H16" s="29">
        <v>8.9552238805970177</v>
      </c>
    </row>
    <row r="17" spans="1:8">
      <c r="A17" s="30" t="s">
        <v>22</v>
      </c>
      <c r="B17" s="31" t="s">
        <v>3</v>
      </c>
      <c r="C17" s="20">
        <v>342</v>
      </c>
      <c r="D17" s="20">
        <v>390</v>
      </c>
      <c r="E17" s="21">
        <v>544.7911408919141</v>
      </c>
      <c r="F17" s="22" t="s">
        <v>240</v>
      </c>
      <c r="G17" s="37">
        <v>59.295655231553837</v>
      </c>
      <c r="H17" s="33">
        <v>39.690036126131815</v>
      </c>
    </row>
    <row r="18" spans="1:8">
      <c r="A18" s="34"/>
      <c r="B18" s="25" t="s">
        <v>241</v>
      </c>
      <c r="C18" s="26">
        <v>45.295428571428602</v>
      </c>
      <c r="D18" s="26">
        <v>63</v>
      </c>
      <c r="E18" s="26">
        <v>82</v>
      </c>
      <c r="F18" s="27"/>
      <c r="G18" s="28">
        <v>81.033721472996206</v>
      </c>
      <c r="H18" s="29">
        <v>30.158730158730151</v>
      </c>
    </row>
    <row r="19" spans="1:8">
      <c r="A19" s="30" t="s">
        <v>190</v>
      </c>
      <c r="B19" s="31" t="s">
        <v>3</v>
      </c>
      <c r="C19" s="20">
        <v>2854</v>
      </c>
      <c r="D19" s="20">
        <v>3743</v>
      </c>
      <c r="E19" s="21">
        <v>4596.2383620876235</v>
      </c>
      <c r="F19" s="22" t="s">
        <v>240</v>
      </c>
      <c r="G19" s="23">
        <v>61.045492715053371</v>
      </c>
      <c r="H19" s="24">
        <v>22.79557472849649</v>
      </c>
    </row>
    <row r="20" spans="1:8">
      <c r="A20" s="30"/>
      <c r="B20" s="25" t="s">
        <v>241</v>
      </c>
      <c r="C20" s="26">
        <v>477.286785714286</v>
      </c>
      <c r="D20" s="26">
        <v>712</v>
      </c>
      <c r="E20" s="26">
        <v>836</v>
      </c>
      <c r="F20" s="27"/>
      <c r="G20" s="38">
        <v>75.156745382942006</v>
      </c>
      <c r="H20" s="24">
        <v>17.415730337078656</v>
      </c>
    </row>
    <row r="21" spans="1:8">
      <c r="A21" s="39" t="s">
        <v>12</v>
      </c>
      <c r="B21" s="31" t="s">
        <v>3</v>
      </c>
      <c r="C21" s="20">
        <v>44</v>
      </c>
      <c r="D21" s="20">
        <v>53</v>
      </c>
      <c r="E21" s="21">
        <v>75.185185185185176</v>
      </c>
      <c r="F21" s="22" t="s">
        <v>240</v>
      </c>
      <c r="G21" s="37">
        <v>70.875420875420843</v>
      </c>
      <c r="H21" s="33">
        <v>41.858839972047519</v>
      </c>
    </row>
    <row r="22" spans="1:8">
      <c r="A22" s="34"/>
      <c r="B22" s="25" t="s">
        <v>241</v>
      </c>
      <c r="C22" s="26">
        <v>9</v>
      </c>
      <c r="D22" s="26">
        <v>6</v>
      </c>
      <c r="E22" s="26">
        <v>10</v>
      </c>
      <c r="F22" s="27"/>
      <c r="G22" s="28">
        <v>11.111111111111114</v>
      </c>
      <c r="H22" s="29">
        <v>66.666666666666686</v>
      </c>
    </row>
    <row r="23" spans="1:8">
      <c r="A23" s="39" t="s">
        <v>23</v>
      </c>
      <c r="B23" s="31" t="s">
        <v>3</v>
      </c>
      <c r="C23" s="20">
        <v>1454</v>
      </c>
      <c r="D23" s="20">
        <v>1427</v>
      </c>
      <c r="E23" s="21">
        <v>1636.6405110765272</v>
      </c>
      <c r="F23" s="22" t="s">
        <v>240</v>
      </c>
      <c r="G23" s="23">
        <v>12.561245603612605</v>
      </c>
      <c r="H23" s="24">
        <v>14.690995870814788</v>
      </c>
    </row>
    <row r="24" spans="1:8">
      <c r="A24" s="34"/>
      <c r="B24" s="25" t="s">
        <v>241</v>
      </c>
      <c r="C24" s="26">
        <v>296.022706766917</v>
      </c>
      <c r="D24" s="26">
        <v>386</v>
      </c>
      <c r="E24" s="26">
        <v>399</v>
      </c>
      <c r="F24" s="27"/>
      <c r="G24" s="28">
        <v>34.786957513419907</v>
      </c>
      <c r="H24" s="29">
        <v>3.3678756476683844</v>
      </c>
    </row>
    <row r="25" spans="1:8">
      <c r="A25" s="30" t="s">
        <v>24</v>
      </c>
      <c r="B25" s="31" t="s">
        <v>3</v>
      </c>
      <c r="C25" s="20">
        <v>1150</v>
      </c>
      <c r="D25" s="20">
        <v>1533</v>
      </c>
      <c r="E25" s="21">
        <v>5356.0899026299212</v>
      </c>
      <c r="F25" s="22" t="s">
        <v>240</v>
      </c>
      <c r="G25" s="23">
        <v>365.74694805477577</v>
      </c>
      <c r="H25" s="24">
        <v>249.38616455511556</v>
      </c>
    </row>
    <row r="26" spans="1:8" ht="13.5" thickBot="1">
      <c r="A26" s="41"/>
      <c r="B26" s="42" t="s">
        <v>241</v>
      </c>
      <c r="C26" s="43">
        <v>163.07952380952401</v>
      </c>
      <c r="D26" s="43">
        <v>424</v>
      </c>
      <c r="E26" s="43">
        <v>1125</v>
      </c>
      <c r="F26" s="44"/>
      <c r="G26" s="45">
        <v>589.8474889551394</v>
      </c>
      <c r="H26" s="46">
        <v>165.33018867924528</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45</v>
      </c>
      <c r="B35" s="19" t="s">
        <v>3</v>
      </c>
      <c r="C35" s="80">
        <v>624.65958181684005</v>
      </c>
      <c r="D35" s="80">
        <v>812.54066571665601</v>
      </c>
      <c r="E35" s="83">
        <v>666.91177784628803</v>
      </c>
      <c r="F35" s="22" t="s">
        <v>240</v>
      </c>
      <c r="G35" s="23">
        <v>6.7640355258069178</v>
      </c>
      <c r="H35" s="24">
        <v>-17.922658399124444</v>
      </c>
    </row>
    <row r="36" spans="1:8" ht="12.75" customHeight="1">
      <c r="A36" s="199"/>
      <c r="B36" s="25" t="s">
        <v>241</v>
      </c>
      <c r="C36" s="82">
        <v>162.79279406370401</v>
      </c>
      <c r="D36" s="82">
        <v>249.809007225409</v>
      </c>
      <c r="E36" s="82">
        <v>193.44905720009001</v>
      </c>
      <c r="F36" s="27"/>
      <c r="G36" s="28">
        <v>18.831461989889803</v>
      </c>
      <c r="H36" s="29">
        <v>-22.561216127192722</v>
      </c>
    </row>
    <row r="37" spans="1:8">
      <c r="A37" s="30" t="s">
        <v>18</v>
      </c>
      <c r="B37" s="31" t="s">
        <v>3</v>
      </c>
      <c r="C37" s="80">
        <v>272.43924507677298</v>
      </c>
      <c r="D37" s="80">
        <v>447.37112666718599</v>
      </c>
      <c r="E37" s="83">
        <v>329.0719153985695</v>
      </c>
      <c r="F37" s="22" t="s">
        <v>240</v>
      </c>
      <c r="G37" s="32">
        <v>20.787265911648504</v>
      </c>
      <c r="H37" s="33">
        <v>-26.443193182787397</v>
      </c>
    </row>
    <row r="38" spans="1:8">
      <c r="A38" s="34"/>
      <c r="B38" s="25" t="s">
        <v>241</v>
      </c>
      <c r="C38" s="82">
        <v>55.101371842244802</v>
      </c>
      <c r="D38" s="82">
        <v>135.148309094995</v>
      </c>
      <c r="E38" s="82">
        <v>85.364024801620104</v>
      </c>
      <c r="F38" s="27"/>
      <c r="G38" s="35">
        <v>54.921777711845834</v>
      </c>
      <c r="H38" s="29">
        <v>-36.836779258837637</v>
      </c>
    </row>
    <row r="39" spans="1:8">
      <c r="A39" s="30" t="s">
        <v>19</v>
      </c>
      <c r="B39" s="31" t="s">
        <v>3</v>
      </c>
      <c r="C39" s="80">
        <v>191.53792300176801</v>
      </c>
      <c r="D39" s="80">
        <v>151.44972592679301</v>
      </c>
      <c r="E39" s="83">
        <v>127.11590601689772</v>
      </c>
      <c r="F39" s="22" t="s">
        <v>240</v>
      </c>
      <c r="G39" s="37">
        <v>-33.634079338051322</v>
      </c>
      <c r="H39" s="33">
        <v>-16.067259125749516</v>
      </c>
    </row>
    <row r="40" spans="1:8">
      <c r="A40" s="34"/>
      <c r="B40" s="25" t="s">
        <v>241</v>
      </c>
      <c r="C40" s="82">
        <v>71.690731202549898</v>
      </c>
      <c r="D40" s="82">
        <v>55.963615445722901</v>
      </c>
      <c r="E40" s="82">
        <v>47.172210556609201</v>
      </c>
      <c r="F40" s="27"/>
      <c r="G40" s="28">
        <v>-34.200405316926975</v>
      </c>
      <c r="H40" s="29">
        <v>-15.709143912691218</v>
      </c>
    </row>
    <row r="41" spans="1:8">
      <c r="A41" s="30" t="s">
        <v>20</v>
      </c>
      <c r="B41" s="31" t="s">
        <v>3</v>
      </c>
      <c r="C41" s="80">
        <v>54.069255399008803</v>
      </c>
      <c r="D41" s="80">
        <v>54.706122268580998</v>
      </c>
      <c r="E41" s="83">
        <v>43.151197976147991</v>
      </c>
      <c r="F41" s="22" t="s">
        <v>240</v>
      </c>
      <c r="G41" s="23">
        <v>-20.192727534881058</v>
      </c>
      <c r="H41" s="24">
        <v>-21.121811989714487</v>
      </c>
    </row>
    <row r="42" spans="1:8">
      <c r="A42" s="34"/>
      <c r="B42" s="25" t="s">
        <v>241</v>
      </c>
      <c r="C42" s="82">
        <v>12.9604249397684</v>
      </c>
      <c r="D42" s="82">
        <v>16.6037691993746</v>
      </c>
      <c r="E42" s="82">
        <v>12.0293524827034</v>
      </c>
      <c r="F42" s="27"/>
      <c r="G42" s="38">
        <v>-7.1839655056992058</v>
      </c>
      <c r="H42" s="24">
        <v>-27.550471593181996</v>
      </c>
    </row>
    <row r="43" spans="1:8">
      <c r="A43" s="30" t="s">
        <v>21</v>
      </c>
      <c r="B43" s="31" t="s">
        <v>3</v>
      </c>
      <c r="C43" s="80">
        <v>4.7290969644520597</v>
      </c>
      <c r="D43" s="80">
        <v>7.6826485287493096</v>
      </c>
      <c r="E43" s="83">
        <v>9.3881332507382016</v>
      </c>
      <c r="F43" s="22" t="s">
        <v>240</v>
      </c>
      <c r="G43" s="37">
        <v>98.518518890761726</v>
      </c>
      <c r="H43" s="33">
        <v>22.199176698072051</v>
      </c>
    </row>
    <row r="44" spans="1:8">
      <c r="A44" s="34"/>
      <c r="B44" s="25" t="s">
        <v>241</v>
      </c>
      <c r="C44" s="82">
        <v>0.89530168871001603</v>
      </c>
      <c r="D44" s="82">
        <v>1.28801654597348</v>
      </c>
      <c r="E44" s="82">
        <v>1.63636608002495</v>
      </c>
      <c r="F44" s="27"/>
      <c r="G44" s="28">
        <v>82.77258947011336</v>
      </c>
      <c r="H44" s="29">
        <v>27.045423844938881</v>
      </c>
    </row>
    <row r="45" spans="1:8">
      <c r="A45" s="30" t="s">
        <v>22</v>
      </c>
      <c r="B45" s="31" t="s">
        <v>3</v>
      </c>
      <c r="C45" s="80">
        <v>1.6111612926766501</v>
      </c>
      <c r="D45" s="80">
        <v>2.5836813402527099</v>
      </c>
      <c r="E45" s="83">
        <v>1.9025648799953507</v>
      </c>
      <c r="F45" s="22" t="s">
        <v>240</v>
      </c>
      <c r="G45" s="37">
        <v>18.086555867698806</v>
      </c>
      <c r="H45" s="33">
        <v>-26.362247141156317</v>
      </c>
    </row>
    <row r="46" spans="1:8">
      <c r="A46" s="34"/>
      <c r="B46" s="25" t="s">
        <v>241</v>
      </c>
      <c r="C46" s="82">
        <v>0.40339713499698898</v>
      </c>
      <c r="D46" s="82">
        <v>0.61795104308603399</v>
      </c>
      <c r="E46" s="82">
        <v>0.46193433114559501</v>
      </c>
      <c r="F46" s="27"/>
      <c r="G46" s="28">
        <v>14.511058971463186</v>
      </c>
      <c r="H46" s="29">
        <v>-25.247422702176365</v>
      </c>
    </row>
    <row r="47" spans="1:8">
      <c r="A47" s="30" t="s">
        <v>190</v>
      </c>
      <c r="B47" s="31" t="s">
        <v>3</v>
      </c>
      <c r="C47" s="80">
        <v>45.751627769086497</v>
      </c>
      <c r="D47" s="80">
        <v>86.685713365759497</v>
      </c>
      <c r="E47" s="83">
        <v>109.60358296187393</v>
      </c>
      <c r="F47" s="22" t="s">
        <v>240</v>
      </c>
      <c r="G47" s="23">
        <v>139.56214960275352</v>
      </c>
      <c r="H47" s="24">
        <v>26.437885444185412</v>
      </c>
    </row>
    <row r="48" spans="1:8">
      <c r="A48" s="30"/>
      <c r="B48" s="25" t="s">
        <v>241</v>
      </c>
      <c r="C48" s="82">
        <v>9.7979715334291093</v>
      </c>
      <c r="D48" s="82">
        <v>18.728219765077601</v>
      </c>
      <c r="E48" s="82">
        <v>23.6100479902831</v>
      </c>
      <c r="F48" s="27"/>
      <c r="G48" s="38">
        <v>140.96873429086213</v>
      </c>
      <c r="H48" s="24">
        <v>26.06669660246412</v>
      </c>
    </row>
    <row r="49" spans="1:8">
      <c r="A49" s="39" t="s">
        <v>12</v>
      </c>
      <c r="B49" s="31" t="s">
        <v>3</v>
      </c>
      <c r="C49" s="80">
        <v>1.2098447310935601</v>
      </c>
      <c r="D49" s="80">
        <v>0.81083148586960696</v>
      </c>
      <c r="E49" s="83">
        <v>0.90991619309195682</v>
      </c>
      <c r="F49" s="22" t="s">
        <v>240</v>
      </c>
      <c r="G49" s="37">
        <v>-24.790663652393022</v>
      </c>
      <c r="H49" s="33">
        <v>12.220135619928811</v>
      </c>
    </row>
    <row r="50" spans="1:8">
      <c r="A50" s="34"/>
      <c r="B50" s="25" t="s">
        <v>241</v>
      </c>
      <c r="C50" s="82">
        <v>0.19725684990172501</v>
      </c>
      <c r="D50" s="82">
        <v>0.203076449901852</v>
      </c>
      <c r="E50" s="82">
        <v>0.19334102731534999</v>
      </c>
      <c r="F50" s="27"/>
      <c r="G50" s="28">
        <v>-1.9851389639071613</v>
      </c>
      <c r="H50" s="29">
        <v>-4.7939692619243601</v>
      </c>
    </row>
    <row r="51" spans="1:8">
      <c r="A51" s="39" t="s">
        <v>23</v>
      </c>
      <c r="B51" s="31" t="s">
        <v>3</v>
      </c>
      <c r="C51" s="80">
        <v>37.307269444546101</v>
      </c>
      <c r="D51" s="80">
        <v>36.339093021899899</v>
      </c>
      <c r="E51" s="83">
        <v>34.921210634159316</v>
      </c>
      <c r="F51" s="22" t="s">
        <v>240</v>
      </c>
      <c r="G51" s="23">
        <v>-6.395694045455258</v>
      </c>
      <c r="H51" s="24">
        <v>-3.9018100613741069</v>
      </c>
    </row>
    <row r="52" spans="1:8">
      <c r="A52" s="34"/>
      <c r="B52" s="25" t="s">
        <v>241</v>
      </c>
      <c r="C52" s="82">
        <v>8.2496184231041507</v>
      </c>
      <c r="D52" s="82">
        <v>12.3937351219896</v>
      </c>
      <c r="E52" s="82">
        <v>10.0866073995034</v>
      </c>
      <c r="F52" s="27"/>
      <c r="G52" s="28">
        <v>22.267562960906389</v>
      </c>
      <c r="H52" s="29">
        <v>-18.61527376353861</v>
      </c>
    </row>
    <row r="53" spans="1:8">
      <c r="A53" s="30" t="s">
        <v>24</v>
      </c>
      <c r="B53" s="31" t="s">
        <v>3</v>
      </c>
      <c r="C53" s="80">
        <v>16.004158137435301</v>
      </c>
      <c r="D53" s="80">
        <v>24.910723111565598</v>
      </c>
      <c r="E53" s="83">
        <v>43.837675019953515</v>
      </c>
      <c r="F53" s="22" t="s">
        <v>240</v>
      </c>
      <c r="G53" s="23">
        <v>173.91428304755925</v>
      </c>
      <c r="H53" s="24">
        <v>75.979134863413378</v>
      </c>
    </row>
    <row r="54" spans="1:8" ht="13.5" thickBot="1">
      <c r="A54" s="41"/>
      <c r="B54" s="42" t="s">
        <v>241</v>
      </c>
      <c r="C54" s="86">
        <v>3.4967204489990502</v>
      </c>
      <c r="D54" s="86">
        <v>8.8623145592879595</v>
      </c>
      <c r="E54" s="86">
        <v>12.895172530884899</v>
      </c>
      <c r="F54" s="44"/>
      <c r="G54" s="45">
        <v>268.77905222810108</v>
      </c>
      <c r="H54" s="46">
        <v>45.505696560616769</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16</v>
      </c>
    </row>
    <row r="62" spans="1:8"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166</v>
      </c>
      <c r="B7" s="19" t="s">
        <v>3</v>
      </c>
      <c r="C7" s="20">
        <v>42880</v>
      </c>
      <c r="D7" s="20">
        <v>46146</v>
      </c>
      <c r="E7" s="79">
        <v>49216.495475194955</v>
      </c>
      <c r="F7" s="22" t="s">
        <v>240</v>
      </c>
      <c r="G7" s="23">
        <v>14.777274895510615</v>
      </c>
      <c r="H7" s="24">
        <v>6.65387135438597</v>
      </c>
    </row>
    <row r="8" spans="1:8">
      <c r="A8" s="199"/>
      <c r="B8" s="25" t="s">
        <v>241</v>
      </c>
      <c r="C8" s="26">
        <v>10340.0102524631</v>
      </c>
      <c r="D8" s="26">
        <v>11918</v>
      </c>
      <c r="E8" s="26">
        <v>12417</v>
      </c>
      <c r="F8" s="27"/>
      <c r="G8" s="28">
        <v>20.086921548671953</v>
      </c>
      <c r="H8" s="29">
        <v>4.186944118140616</v>
      </c>
    </row>
    <row r="9" spans="1:8">
      <c r="A9" s="30" t="s">
        <v>18</v>
      </c>
      <c r="B9" s="31" t="s">
        <v>3</v>
      </c>
      <c r="C9" s="20">
        <v>6072</v>
      </c>
      <c r="D9" s="20">
        <v>7893</v>
      </c>
      <c r="E9" s="36">
        <v>10273.298309408152</v>
      </c>
      <c r="F9" s="22" t="s">
        <v>240</v>
      </c>
      <c r="G9" s="32">
        <v>69.191342381557178</v>
      </c>
      <c r="H9" s="33">
        <v>30.157079810061447</v>
      </c>
    </row>
    <row r="10" spans="1:8">
      <c r="A10" s="34"/>
      <c r="B10" s="25" t="s">
        <v>241</v>
      </c>
      <c r="C10" s="26">
        <v>1268.3938164835199</v>
      </c>
      <c r="D10" s="26">
        <v>1417</v>
      </c>
      <c r="E10" s="26">
        <v>1935</v>
      </c>
      <c r="F10" s="27"/>
      <c r="G10" s="35">
        <v>52.555142957458685</v>
      </c>
      <c r="H10" s="29">
        <v>36.556104446012682</v>
      </c>
    </row>
    <row r="11" spans="1:8">
      <c r="A11" s="30" t="s">
        <v>19</v>
      </c>
      <c r="B11" s="31" t="s">
        <v>3</v>
      </c>
      <c r="C11" s="20">
        <v>18865</v>
      </c>
      <c r="D11" s="20">
        <v>19070</v>
      </c>
      <c r="E11" s="36">
        <v>22349.702191032025</v>
      </c>
      <c r="F11" s="22" t="s">
        <v>240</v>
      </c>
      <c r="G11" s="37">
        <v>18.471784739104294</v>
      </c>
      <c r="H11" s="33">
        <v>17.198228584331559</v>
      </c>
    </row>
    <row r="12" spans="1:8">
      <c r="A12" s="34"/>
      <c r="B12" s="25" t="s">
        <v>241</v>
      </c>
      <c r="C12" s="26">
        <v>5405.2622916666696</v>
      </c>
      <c r="D12" s="26">
        <v>3918</v>
      </c>
      <c r="E12" s="26">
        <v>5070</v>
      </c>
      <c r="F12" s="27"/>
      <c r="G12" s="28">
        <v>-6.2025166139216878</v>
      </c>
      <c r="H12" s="29">
        <v>29.402756508422669</v>
      </c>
    </row>
    <row r="13" spans="1:8">
      <c r="A13" s="30" t="s">
        <v>20</v>
      </c>
      <c r="B13" s="31" t="s">
        <v>3</v>
      </c>
      <c r="C13" s="20">
        <v>4079</v>
      </c>
      <c r="D13" s="20">
        <v>3868</v>
      </c>
      <c r="E13" s="36">
        <v>4495.9338383880659</v>
      </c>
      <c r="F13" s="22" t="s">
        <v>240</v>
      </c>
      <c r="G13" s="23">
        <v>10.221471889876582</v>
      </c>
      <c r="H13" s="24">
        <v>16.234070278905534</v>
      </c>
    </row>
    <row r="14" spans="1:8">
      <c r="A14" s="34"/>
      <c r="B14" s="25" t="s">
        <v>241</v>
      </c>
      <c r="C14" s="26">
        <v>833.11949952486498</v>
      </c>
      <c r="D14" s="26">
        <v>733</v>
      </c>
      <c r="E14" s="26">
        <v>873</v>
      </c>
      <c r="F14" s="27"/>
      <c r="G14" s="38">
        <v>4.7868883753026097</v>
      </c>
      <c r="H14" s="24">
        <v>19.09959072305594</v>
      </c>
    </row>
    <row r="15" spans="1:8">
      <c r="A15" s="30" t="s">
        <v>21</v>
      </c>
      <c r="B15" s="31" t="s">
        <v>3</v>
      </c>
      <c r="C15" s="20">
        <v>839</v>
      </c>
      <c r="D15" s="20">
        <v>1235</v>
      </c>
      <c r="E15" s="36">
        <v>1867.757734155243</v>
      </c>
      <c r="F15" s="22" t="s">
        <v>240</v>
      </c>
      <c r="G15" s="37">
        <v>122.61713160372386</v>
      </c>
      <c r="H15" s="33">
        <v>51.235444061153288</v>
      </c>
    </row>
    <row r="16" spans="1:8">
      <c r="A16" s="34"/>
      <c r="B16" s="25" t="s">
        <v>241</v>
      </c>
      <c r="C16" s="26">
        <v>225.70915476190501</v>
      </c>
      <c r="D16" s="26">
        <v>195</v>
      </c>
      <c r="E16" s="26">
        <v>342</v>
      </c>
      <c r="F16" s="27"/>
      <c r="G16" s="28">
        <v>51.522431759920096</v>
      </c>
      <c r="H16" s="29">
        <v>75.384615384615387</v>
      </c>
    </row>
    <row r="17" spans="1:8">
      <c r="A17" s="30" t="s">
        <v>190</v>
      </c>
      <c r="B17" s="31" t="s">
        <v>3</v>
      </c>
      <c r="C17" s="20">
        <v>6677</v>
      </c>
      <c r="D17" s="20">
        <v>7513</v>
      </c>
      <c r="E17" s="36">
        <v>10383.336007585549</v>
      </c>
      <c r="F17" s="22" t="s">
        <v>240</v>
      </c>
      <c r="G17" s="37">
        <v>55.509001161982155</v>
      </c>
      <c r="H17" s="33">
        <v>38.204924897984142</v>
      </c>
    </row>
    <row r="18" spans="1:8">
      <c r="A18" s="34"/>
      <c r="B18" s="25" t="s">
        <v>241</v>
      </c>
      <c r="C18" s="26">
        <v>1367.3761310418899</v>
      </c>
      <c r="D18" s="26">
        <v>1621</v>
      </c>
      <c r="E18" s="26">
        <v>2201</v>
      </c>
      <c r="F18" s="27"/>
      <c r="G18" s="28">
        <v>60.965220178512226</v>
      </c>
      <c r="H18" s="29">
        <v>35.780382479950646</v>
      </c>
    </row>
    <row r="19" spans="1:8">
      <c r="A19" s="39" t="s">
        <v>12</v>
      </c>
      <c r="B19" s="31" t="s">
        <v>3</v>
      </c>
      <c r="C19" s="20">
        <v>891</v>
      </c>
      <c r="D19" s="20">
        <v>740</v>
      </c>
      <c r="E19" s="36">
        <v>578.67048772131795</v>
      </c>
      <c r="F19" s="22" t="s">
        <v>240</v>
      </c>
      <c r="G19" s="37">
        <v>-35.053817315228059</v>
      </c>
      <c r="H19" s="33">
        <v>-21.80128544306514</v>
      </c>
    </row>
    <row r="20" spans="1:8">
      <c r="A20" s="34"/>
      <c r="B20" s="25" t="s">
        <v>241</v>
      </c>
      <c r="C20" s="26">
        <v>258.10828571428601</v>
      </c>
      <c r="D20" s="26">
        <v>239</v>
      </c>
      <c r="E20" s="26">
        <v>180</v>
      </c>
      <c r="F20" s="27"/>
      <c r="G20" s="28">
        <v>-30.261828092085466</v>
      </c>
      <c r="H20" s="29">
        <v>-24.686192468619254</v>
      </c>
    </row>
    <row r="21" spans="1:8">
      <c r="A21" s="39" t="s">
        <v>23</v>
      </c>
      <c r="B21" s="31" t="s">
        <v>3</v>
      </c>
      <c r="C21" s="20">
        <v>1139</v>
      </c>
      <c r="D21" s="20">
        <v>1003</v>
      </c>
      <c r="E21" s="36">
        <v>962.56402561024402</v>
      </c>
      <c r="F21" s="22" t="s">
        <v>240</v>
      </c>
      <c r="G21" s="23">
        <v>-15.490427953446527</v>
      </c>
      <c r="H21" s="24">
        <v>-4.0315029301850416</v>
      </c>
    </row>
    <row r="22" spans="1:8">
      <c r="A22" s="34"/>
      <c r="B22" s="25" t="s">
        <v>241</v>
      </c>
      <c r="C22" s="26">
        <v>294</v>
      </c>
      <c r="D22" s="26">
        <v>289</v>
      </c>
      <c r="E22" s="26">
        <v>267</v>
      </c>
      <c r="F22" s="27"/>
      <c r="G22" s="38">
        <v>-9.183673469387756</v>
      </c>
      <c r="H22" s="24">
        <v>-7.6124567474048348</v>
      </c>
    </row>
    <row r="23" spans="1:8">
      <c r="A23" s="30" t="s">
        <v>24</v>
      </c>
      <c r="B23" s="31" t="s">
        <v>3</v>
      </c>
      <c r="C23" s="20">
        <v>5255</v>
      </c>
      <c r="D23" s="20">
        <v>5892</v>
      </c>
      <c r="E23" s="36">
        <v>5317.4428373879864</v>
      </c>
      <c r="F23" s="22" t="s">
        <v>240</v>
      </c>
      <c r="G23" s="37">
        <v>1.1882557067171433</v>
      </c>
      <c r="H23" s="33">
        <v>-9.7514793382894425</v>
      </c>
    </row>
    <row r="24" spans="1:8" ht="13.5" thickBot="1">
      <c r="A24" s="41"/>
      <c r="B24" s="42" t="s">
        <v>241</v>
      </c>
      <c r="C24" s="43">
        <v>913.60197491953295</v>
      </c>
      <c r="D24" s="43">
        <v>3671</v>
      </c>
      <c r="E24" s="43">
        <v>1780</v>
      </c>
      <c r="F24" s="44"/>
      <c r="G24" s="45">
        <v>94.833204050021521</v>
      </c>
      <c r="H24" s="46">
        <v>-51.51184963225279</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166</v>
      </c>
      <c r="B35" s="19" t="s">
        <v>3</v>
      </c>
      <c r="C35" s="80">
        <v>4901.7139453122199</v>
      </c>
      <c r="D35" s="80">
        <v>5057.4810805438901</v>
      </c>
      <c r="E35" s="81">
        <v>5007.4767534443372</v>
      </c>
      <c r="F35" s="22" t="s">
        <v>240</v>
      </c>
      <c r="G35" s="23">
        <v>2.1576699357020601</v>
      </c>
      <c r="H35" s="24">
        <v>-0.98872000316362119</v>
      </c>
    </row>
    <row r="36" spans="1:8" ht="12.75" customHeight="1">
      <c r="A36" s="199"/>
      <c r="B36" s="25" t="s">
        <v>241</v>
      </c>
      <c r="C36" s="82">
        <v>1178.7579968222501</v>
      </c>
      <c r="D36" s="82">
        <v>1461.34798724292</v>
      </c>
      <c r="E36" s="82">
        <v>1355.8104302935401</v>
      </c>
      <c r="F36" s="27"/>
      <c r="G36" s="28">
        <v>15.02025300770778</v>
      </c>
      <c r="H36" s="29">
        <v>-7.2219319334400467</v>
      </c>
    </row>
    <row r="37" spans="1:8">
      <c r="A37" s="30" t="s">
        <v>18</v>
      </c>
      <c r="B37" s="31" t="s">
        <v>3</v>
      </c>
      <c r="C37" s="80">
        <v>2346.0749177829898</v>
      </c>
      <c r="D37" s="80">
        <v>2179.60748046033</v>
      </c>
      <c r="E37" s="83">
        <v>2054.1159365010185</v>
      </c>
      <c r="F37" s="22" t="s">
        <v>240</v>
      </c>
      <c r="G37" s="32">
        <v>-12.444571955863566</v>
      </c>
      <c r="H37" s="33">
        <v>-5.7575295131950952</v>
      </c>
    </row>
    <row r="38" spans="1:8">
      <c r="A38" s="34"/>
      <c r="B38" s="25" t="s">
        <v>241</v>
      </c>
      <c r="C38" s="82">
        <v>479.55072890285697</v>
      </c>
      <c r="D38" s="82">
        <v>644.64475514969604</v>
      </c>
      <c r="E38" s="82">
        <v>528.75572469771396</v>
      </c>
      <c r="F38" s="27"/>
      <c r="G38" s="35">
        <v>10.260644563596216</v>
      </c>
      <c r="H38" s="29">
        <v>-17.977192791256158</v>
      </c>
    </row>
    <row r="39" spans="1:8">
      <c r="A39" s="30" t="s">
        <v>19</v>
      </c>
      <c r="B39" s="31" t="s">
        <v>3</v>
      </c>
      <c r="C39" s="80">
        <v>1370.3271052084899</v>
      </c>
      <c r="D39" s="80">
        <v>1448.91362108157</v>
      </c>
      <c r="E39" s="83">
        <v>1720.0775651260537</v>
      </c>
      <c r="F39" s="22" t="s">
        <v>240</v>
      </c>
      <c r="G39" s="37">
        <v>25.523136672126952</v>
      </c>
      <c r="H39" s="33">
        <v>18.714983426138815</v>
      </c>
    </row>
    <row r="40" spans="1:8">
      <c r="A40" s="34"/>
      <c r="B40" s="25" t="s">
        <v>241</v>
      </c>
      <c r="C40" s="82">
        <v>353.52011584386202</v>
      </c>
      <c r="D40" s="82">
        <v>343.26892116213497</v>
      </c>
      <c r="E40" s="82">
        <v>418.91491855380099</v>
      </c>
      <c r="F40" s="27"/>
      <c r="G40" s="28">
        <v>18.498184340610948</v>
      </c>
      <c r="H40" s="29">
        <v>22.036949088069775</v>
      </c>
    </row>
    <row r="41" spans="1:8">
      <c r="A41" s="30" t="s">
        <v>20</v>
      </c>
      <c r="B41" s="31" t="s">
        <v>3</v>
      </c>
      <c r="C41" s="80">
        <v>198.19028947634601</v>
      </c>
      <c r="D41" s="80">
        <v>199.47013567627801</v>
      </c>
      <c r="E41" s="83">
        <v>177.65026156984214</v>
      </c>
      <c r="F41" s="22" t="s">
        <v>240</v>
      </c>
      <c r="G41" s="23">
        <v>-10.363791263827437</v>
      </c>
      <c r="H41" s="24">
        <v>-10.938917764535717</v>
      </c>
    </row>
    <row r="42" spans="1:8">
      <c r="A42" s="34"/>
      <c r="B42" s="25" t="s">
        <v>241</v>
      </c>
      <c r="C42" s="82">
        <v>62.129970200495599</v>
      </c>
      <c r="D42" s="82">
        <v>53.4787951905478</v>
      </c>
      <c r="E42" s="82">
        <v>50.043667618792099</v>
      </c>
      <c r="F42" s="27"/>
      <c r="G42" s="38">
        <v>-19.453256685462065</v>
      </c>
      <c r="H42" s="24">
        <v>-6.4233451025142898</v>
      </c>
    </row>
    <row r="43" spans="1:8">
      <c r="A43" s="30" t="s">
        <v>21</v>
      </c>
      <c r="B43" s="31" t="s">
        <v>3</v>
      </c>
      <c r="C43" s="80">
        <v>13.5695477007515</v>
      </c>
      <c r="D43" s="80">
        <v>16.128485691828899</v>
      </c>
      <c r="E43" s="83">
        <v>19.29573595657898</v>
      </c>
      <c r="F43" s="22" t="s">
        <v>240</v>
      </c>
      <c r="G43" s="37">
        <v>42.198814449138609</v>
      </c>
      <c r="H43" s="33">
        <v>19.637617103474824</v>
      </c>
    </row>
    <row r="44" spans="1:8">
      <c r="A44" s="34"/>
      <c r="B44" s="25" t="s">
        <v>241</v>
      </c>
      <c r="C44" s="82">
        <v>4.4170181134385098</v>
      </c>
      <c r="D44" s="82">
        <v>3.3643091813343902</v>
      </c>
      <c r="E44" s="82">
        <v>4.5724136957295496</v>
      </c>
      <c r="F44" s="27"/>
      <c r="G44" s="28">
        <v>3.5181105963377917</v>
      </c>
      <c r="H44" s="29">
        <v>35.909437845304922</v>
      </c>
    </row>
    <row r="45" spans="1:8">
      <c r="A45" s="30" t="s">
        <v>190</v>
      </c>
      <c r="B45" s="31" t="s">
        <v>3</v>
      </c>
      <c r="C45" s="80">
        <v>493.96127976220401</v>
      </c>
      <c r="D45" s="80">
        <v>637.38066514732202</v>
      </c>
      <c r="E45" s="83">
        <v>703.06480303545402</v>
      </c>
      <c r="F45" s="22" t="s">
        <v>240</v>
      </c>
      <c r="G45" s="37">
        <v>42.331966459782791</v>
      </c>
      <c r="H45" s="33">
        <v>10.305323251835702</v>
      </c>
    </row>
    <row r="46" spans="1:8">
      <c r="A46" s="34"/>
      <c r="B46" s="25" t="s">
        <v>241</v>
      </c>
      <c r="C46" s="82">
        <v>138.116839937685</v>
      </c>
      <c r="D46" s="82">
        <v>150.76011991479299</v>
      </c>
      <c r="E46" s="82">
        <v>175.29928895429299</v>
      </c>
      <c r="F46" s="27"/>
      <c r="G46" s="28">
        <v>26.92101052513496</v>
      </c>
      <c r="H46" s="29">
        <v>16.276963067798775</v>
      </c>
    </row>
    <row r="47" spans="1:8">
      <c r="A47" s="39" t="s">
        <v>12</v>
      </c>
      <c r="B47" s="31" t="s">
        <v>3</v>
      </c>
      <c r="C47" s="80">
        <v>43.954682500984099</v>
      </c>
      <c r="D47" s="80">
        <v>32.125484286436297</v>
      </c>
      <c r="E47" s="83">
        <v>32.602750203642898</v>
      </c>
      <c r="F47" s="22" t="s">
        <v>240</v>
      </c>
      <c r="G47" s="37">
        <v>-25.826445901610242</v>
      </c>
      <c r="H47" s="33">
        <v>1.4856302645937376</v>
      </c>
    </row>
    <row r="48" spans="1:8">
      <c r="A48" s="34"/>
      <c r="B48" s="25" t="s">
        <v>241</v>
      </c>
      <c r="C48" s="82">
        <v>17.372618698362199</v>
      </c>
      <c r="D48" s="82">
        <v>7.3053811685527297</v>
      </c>
      <c r="E48" s="82">
        <v>8.6363894673009192</v>
      </c>
      <c r="F48" s="27"/>
      <c r="G48" s="28">
        <v>-50.287348054699933</v>
      </c>
      <c r="H48" s="29">
        <v>18.219559911230149</v>
      </c>
    </row>
    <row r="49" spans="1:8">
      <c r="A49" s="39" t="s">
        <v>23</v>
      </c>
      <c r="B49" s="31" t="s">
        <v>3</v>
      </c>
      <c r="C49" s="80">
        <v>35.6774992422841</v>
      </c>
      <c r="D49" s="80">
        <v>33.162352260056998</v>
      </c>
      <c r="E49" s="83">
        <v>30.016686602688434</v>
      </c>
      <c r="F49" s="22" t="s">
        <v>240</v>
      </c>
      <c r="G49" s="23">
        <v>-15.866618344389465</v>
      </c>
      <c r="H49" s="24">
        <v>-9.4856529859536494</v>
      </c>
    </row>
    <row r="50" spans="1:8">
      <c r="A50" s="34"/>
      <c r="B50" s="25" t="s">
        <v>241</v>
      </c>
      <c r="C50" s="82">
        <v>6.4895622163664699</v>
      </c>
      <c r="D50" s="82">
        <v>7.9527387998619998</v>
      </c>
      <c r="E50" s="82">
        <v>6.5076680145666899</v>
      </c>
      <c r="F50" s="27"/>
      <c r="G50" s="38">
        <v>0.27899876134260637</v>
      </c>
      <c r="H50" s="24">
        <v>-18.170731136302194</v>
      </c>
    </row>
    <row r="51" spans="1:8">
      <c r="A51" s="30" t="s">
        <v>24</v>
      </c>
      <c r="B51" s="31" t="s">
        <v>3</v>
      </c>
      <c r="C51" s="80">
        <v>399.95862363816599</v>
      </c>
      <c r="D51" s="80">
        <v>510.692855940058</v>
      </c>
      <c r="E51" s="83">
        <v>407.1545134122465</v>
      </c>
      <c r="F51" s="22" t="s">
        <v>240</v>
      </c>
      <c r="G51" s="37">
        <v>1.7991585501080323</v>
      </c>
      <c r="H51" s="33">
        <v>-20.274092602533727</v>
      </c>
    </row>
    <row r="52" spans="1:8" ht="13.5" thickBot="1">
      <c r="A52" s="41"/>
      <c r="B52" s="42" t="s">
        <v>241</v>
      </c>
      <c r="C52" s="86">
        <v>117.161142909188</v>
      </c>
      <c r="D52" s="86">
        <v>250.57296667600301</v>
      </c>
      <c r="E52" s="86">
        <v>163.08035929134499</v>
      </c>
      <c r="F52" s="44"/>
      <c r="G52" s="45">
        <v>39.193213075557935</v>
      </c>
      <c r="H52" s="46">
        <v>-34.917017803356302</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17</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58</v>
      </c>
      <c r="B7" s="19" t="s">
        <v>3</v>
      </c>
      <c r="C7" s="20">
        <v>9389</v>
      </c>
      <c r="D7" s="20">
        <v>9130</v>
      </c>
      <c r="E7" s="79">
        <v>9305.8938054179198</v>
      </c>
      <c r="F7" s="22" t="s">
        <v>240</v>
      </c>
      <c r="G7" s="23">
        <v>-0.88514426011376202</v>
      </c>
      <c r="H7" s="24">
        <v>1.9265477044678931</v>
      </c>
    </row>
    <row r="8" spans="1:9">
      <c r="A8" s="199"/>
      <c r="B8" s="25" t="s">
        <v>241</v>
      </c>
      <c r="C8" s="26">
        <v>2444.9848950892901</v>
      </c>
      <c r="D8" s="26">
        <v>2692</v>
      </c>
      <c r="E8" s="26">
        <v>2628</v>
      </c>
      <c r="F8" s="27"/>
      <c r="G8" s="28">
        <v>7.4853266078777239</v>
      </c>
      <c r="H8" s="29">
        <v>-2.377414561664196</v>
      </c>
    </row>
    <row r="9" spans="1:9">
      <c r="A9" s="30" t="s">
        <v>9</v>
      </c>
      <c r="B9" s="31" t="s">
        <v>3</v>
      </c>
      <c r="C9" s="20">
        <v>8683</v>
      </c>
      <c r="D9" s="20">
        <v>8389</v>
      </c>
      <c r="E9" s="21">
        <v>8474.4041767010458</v>
      </c>
      <c r="F9" s="22" t="s">
        <v>240</v>
      </c>
      <c r="G9" s="32">
        <v>-2.4023473833807856</v>
      </c>
      <c r="H9" s="33">
        <v>1.0180495494224147</v>
      </c>
    </row>
    <row r="10" spans="1:9">
      <c r="A10" s="34"/>
      <c r="B10" s="25" t="s">
        <v>241</v>
      </c>
      <c r="C10" s="26">
        <v>2279.85162946429</v>
      </c>
      <c r="D10" s="26">
        <v>2414</v>
      </c>
      <c r="E10" s="26">
        <v>2363</v>
      </c>
      <c r="F10" s="27"/>
      <c r="G10" s="35">
        <v>3.6470956908387819</v>
      </c>
      <c r="H10" s="29">
        <v>-2.1126760563380316</v>
      </c>
    </row>
    <row r="11" spans="1:9">
      <c r="A11" s="30" t="s">
        <v>46</v>
      </c>
      <c r="B11" s="31" t="s">
        <v>3</v>
      </c>
      <c r="C11" s="20">
        <v>706</v>
      </c>
      <c r="D11" s="20">
        <v>742</v>
      </c>
      <c r="E11" s="21">
        <v>886.10679333454789</v>
      </c>
      <c r="F11" s="22" t="s">
        <v>240</v>
      </c>
      <c r="G11" s="37">
        <v>25.510877242853809</v>
      </c>
      <c r="H11" s="33">
        <v>19.421400718941754</v>
      </c>
    </row>
    <row r="12" spans="1:9" ht="13.5" thickBot="1">
      <c r="A12" s="56"/>
      <c r="B12" s="42" t="s">
        <v>241</v>
      </c>
      <c r="C12" s="43">
        <v>167.13326562500001</v>
      </c>
      <c r="D12" s="43">
        <v>278</v>
      </c>
      <c r="E12" s="43">
        <v>278</v>
      </c>
      <c r="F12" s="44"/>
      <c r="G12" s="57">
        <v>66.334331445275353</v>
      </c>
      <c r="H12" s="46">
        <v>0</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58</v>
      </c>
      <c r="B35" s="19" t="s">
        <v>3</v>
      </c>
      <c r="C35" s="80">
        <v>2573.20470325621</v>
      </c>
      <c r="D35" s="80">
        <v>2434.7493424126801</v>
      </c>
      <c r="E35" s="81">
        <v>2178.1139902351142</v>
      </c>
      <c r="F35" s="22" t="s">
        <v>240</v>
      </c>
      <c r="G35" s="23">
        <v>-15.354033533404333</v>
      </c>
      <c r="H35" s="24">
        <v>-10.540524550394039</v>
      </c>
    </row>
    <row r="36" spans="1:9" ht="12.75" customHeight="1">
      <c r="A36" s="199"/>
      <c r="B36" s="25" t="s">
        <v>241</v>
      </c>
      <c r="C36" s="82">
        <v>697.50382103852701</v>
      </c>
      <c r="D36" s="82">
        <v>664.56313096675206</v>
      </c>
      <c r="E36" s="82">
        <v>593.13974705259102</v>
      </c>
      <c r="F36" s="27"/>
      <c r="G36" s="28">
        <v>-14.962509284973706</v>
      </c>
      <c r="H36" s="29">
        <v>-10.747418956308962</v>
      </c>
    </row>
    <row r="37" spans="1:9">
      <c r="A37" s="30" t="s">
        <v>9</v>
      </c>
      <c r="B37" s="31" t="s">
        <v>3</v>
      </c>
      <c r="C37" s="80">
        <v>1806.7170198262399</v>
      </c>
      <c r="D37" s="80">
        <v>1752.04453673696</v>
      </c>
      <c r="E37" s="83">
        <v>1575.9735101486147</v>
      </c>
      <c r="F37" s="22" t="s">
        <v>240</v>
      </c>
      <c r="G37" s="32">
        <v>-12.771425029239879</v>
      </c>
      <c r="H37" s="33">
        <v>-10.049460667036655</v>
      </c>
    </row>
    <row r="38" spans="1:9">
      <c r="A38" s="34"/>
      <c r="B38" s="25" t="s">
        <v>241</v>
      </c>
      <c r="C38" s="82">
        <v>496.72923262504298</v>
      </c>
      <c r="D38" s="82">
        <v>462.14093777838002</v>
      </c>
      <c r="E38" s="82">
        <v>421.40122863317498</v>
      </c>
      <c r="F38" s="27"/>
      <c r="G38" s="35">
        <v>-15.164801876826417</v>
      </c>
      <c r="H38" s="29">
        <v>-8.8154296265226719</v>
      </c>
    </row>
    <row r="39" spans="1:9">
      <c r="A39" s="30" t="s">
        <v>46</v>
      </c>
      <c r="B39" s="31" t="s">
        <v>3</v>
      </c>
      <c r="C39" s="80">
        <v>766.487683429973</v>
      </c>
      <c r="D39" s="80">
        <v>682.65880567571605</v>
      </c>
      <c r="E39" s="83">
        <v>604.53197985052918</v>
      </c>
      <c r="F39" s="22" t="s">
        <v>240</v>
      </c>
      <c r="G39" s="37">
        <v>-21.129589826506361</v>
      </c>
      <c r="H39" s="33">
        <v>-11.444491036463617</v>
      </c>
    </row>
    <row r="40" spans="1:9" ht="13.5" thickBot="1">
      <c r="A40" s="56"/>
      <c r="B40" s="42" t="s">
        <v>241</v>
      </c>
      <c r="C40" s="86">
        <v>200.774588413484</v>
      </c>
      <c r="D40" s="86">
        <v>202.42219318837101</v>
      </c>
      <c r="E40" s="86">
        <v>171.700518419416</v>
      </c>
      <c r="F40" s="44"/>
      <c r="G40" s="57">
        <v>-14.480951112294932</v>
      </c>
      <c r="H40" s="46">
        <v>-15.17702890431876</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18</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57</v>
      </c>
      <c r="B7" s="19" t="s">
        <v>3</v>
      </c>
      <c r="C7" s="20">
        <v>4064</v>
      </c>
      <c r="D7" s="20">
        <v>4548</v>
      </c>
      <c r="E7" s="79">
        <v>4691.835302155333</v>
      </c>
      <c r="F7" s="22" t="s">
        <v>240</v>
      </c>
      <c r="G7" s="23">
        <v>15.448703301066274</v>
      </c>
      <c r="H7" s="24">
        <v>3.1626055882878887</v>
      </c>
    </row>
    <row r="8" spans="1:9">
      <c r="A8" s="199"/>
      <c r="B8" s="25" t="s">
        <v>241</v>
      </c>
      <c r="C8" s="26">
        <v>957</v>
      </c>
      <c r="D8" s="26">
        <v>1246</v>
      </c>
      <c r="E8" s="26">
        <v>1219</v>
      </c>
      <c r="F8" s="27"/>
      <c r="G8" s="28">
        <v>27.377220480668754</v>
      </c>
      <c r="H8" s="29">
        <v>-2.1669341894061063</v>
      </c>
    </row>
    <row r="9" spans="1:9">
      <c r="A9" s="30" t="s">
        <v>9</v>
      </c>
      <c r="B9" s="31" t="s">
        <v>3</v>
      </c>
      <c r="C9" s="20">
        <v>2067</v>
      </c>
      <c r="D9" s="20">
        <v>1754</v>
      </c>
      <c r="E9" s="21">
        <v>1893.942257148587</v>
      </c>
      <c r="F9" s="22" t="s">
        <v>240</v>
      </c>
      <c r="G9" s="32">
        <v>-8.3724113619454812</v>
      </c>
      <c r="H9" s="33">
        <v>7.9784639195317624</v>
      </c>
    </row>
    <row r="10" spans="1:9">
      <c r="A10" s="34"/>
      <c r="B10" s="25" t="s">
        <v>241</v>
      </c>
      <c r="C10" s="26">
        <v>422</v>
      </c>
      <c r="D10" s="26">
        <v>449</v>
      </c>
      <c r="E10" s="26">
        <v>447</v>
      </c>
      <c r="F10" s="27"/>
      <c r="G10" s="35">
        <v>5.9241706161137415</v>
      </c>
      <c r="H10" s="29">
        <v>-0.44543429844098625</v>
      </c>
    </row>
    <row r="11" spans="1:9">
      <c r="A11" s="30" t="s">
        <v>46</v>
      </c>
      <c r="B11" s="31" t="s">
        <v>3</v>
      </c>
      <c r="C11" s="20">
        <v>1313</v>
      </c>
      <c r="D11" s="20">
        <v>1978</v>
      </c>
      <c r="E11" s="21">
        <v>1913.9037199124725</v>
      </c>
      <c r="F11" s="22" t="s">
        <v>240</v>
      </c>
      <c r="G11" s="37">
        <v>45.765706010089303</v>
      </c>
      <c r="H11" s="33">
        <v>-3.2404590539700422</v>
      </c>
    </row>
    <row r="12" spans="1:9">
      <c r="A12" s="34"/>
      <c r="B12" s="25" t="s">
        <v>241</v>
      </c>
      <c r="C12" s="26">
        <v>457</v>
      </c>
      <c r="D12" s="26">
        <v>457</v>
      </c>
      <c r="E12" s="26">
        <v>498</v>
      </c>
      <c r="F12" s="27"/>
      <c r="G12" s="28">
        <v>8.9715536105032783</v>
      </c>
      <c r="H12" s="29">
        <v>8.9715536105032783</v>
      </c>
    </row>
    <row r="13" spans="1:9">
      <c r="A13" s="30" t="s">
        <v>24</v>
      </c>
      <c r="B13" s="31" t="s">
        <v>3</v>
      </c>
      <c r="C13" s="20">
        <v>714</v>
      </c>
      <c r="D13" s="20">
        <v>867</v>
      </c>
      <c r="E13" s="21">
        <v>1133.0712337733173</v>
      </c>
      <c r="F13" s="22" t="s">
        <v>240</v>
      </c>
      <c r="G13" s="23">
        <v>58.693450108307758</v>
      </c>
      <c r="H13" s="24">
        <v>30.68872361860636</v>
      </c>
    </row>
    <row r="14" spans="1:9" ht="13.5" thickBot="1">
      <c r="A14" s="56"/>
      <c r="B14" s="42" t="s">
        <v>241</v>
      </c>
      <c r="C14" s="43">
        <v>103</v>
      </c>
      <c r="D14" s="43">
        <v>356</v>
      </c>
      <c r="E14" s="43">
        <v>288</v>
      </c>
      <c r="F14" s="44"/>
      <c r="G14" s="57">
        <v>179.61165048543688</v>
      </c>
      <c r="H14" s="46">
        <v>-19.101123595505626</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57</v>
      </c>
      <c r="B35" s="19" t="s">
        <v>3</v>
      </c>
      <c r="C35" s="80">
        <v>1695.5254231061699</v>
      </c>
      <c r="D35" s="80">
        <v>1700.2469333249901</v>
      </c>
      <c r="E35" s="81">
        <v>2309.3104041709289</v>
      </c>
      <c r="F35" s="22" t="s">
        <v>240</v>
      </c>
      <c r="G35" s="23">
        <v>36.200281794673231</v>
      </c>
      <c r="H35" s="24">
        <v>35.822059661349243</v>
      </c>
    </row>
    <row r="36" spans="1:9" ht="12.75" customHeight="1">
      <c r="A36" s="199"/>
      <c r="B36" s="25" t="s">
        <v>241</v>
      </c>
      <c r="C36" s="82">
        <v>428.30868661356902</v>
      </c>
      <c r="D36" s="82">
        <v>407.33637355202001</v>
      </c>
      <c r="E36" s="82">
        <v>562.93635801628795</v>
      </c>
      <c r="F36" s="27"/>
      <c r="G36" s="28">
        <v>31.432393414001297</v>
      </c>
      <c r="H36" s="29">
        <v>38.19938374454955</v>
      </c>
    </row>
    <row r="37" spans="1:9">
      <c r="A37" s="30" t="s">
        <v>9</v>
      </c>
      <c r="B37" s="31" t="s">
        <v>3</v>
      </c>
      <c r="C37" s="80">
        <v>517.90074357458695</v>
      </c>
      <c r="D37" s="80">
        <v>413.05969491538002</v>
      </c>
      <c r="E37" s="83">
        <v>551.64439736794839</v>
      </c>
      <c r="F37" s="22" t="s">
        <v>240</v>
      </c>
      <c r="G37" s="32">
        <v>6.5154673384827362</v>
      </c>
      <c r="H37" s="33">
        <v>33.5507686076607</v>
      </c>
    </row>
    <row r="38" spans="1:9">
      <c r="A38" s="34"/>
      <c r="B38" s="25" t="s">
        <v>241</v>
      </c>
      <c r="C38" s="82">
        <v>105.108309155127</v>
      </c>
      <c r="D38" s="82">
        <v>100.556979337513</v>
      </c>
      <c r="E38" s="82">
        <v>125.919942005961</v>
      </c>
      <c r="F38" s="27"/>
      <c r="G38" s="35">
        <v>19.800178518825362</v>
      </c>
      <c r="H38" s="29">
        <v>25.22247867382616</v>
      </c>
    </row>
    <row r="39" spans="1:9">
      <c r="A39" s="30" t="s">
        <v>46</v>
      </c>
      <c r="B39" s="31" t="s">
        <v>3</v>
      </c>
      <c r="C39" s="80">
        <v>849.156364069814</v>
      </c>
      <c r="D39" s="80">
        <v>868.00740165853199</v>
      </c>
      <c r="E39" s="83">
        <v>1053.7552352119922</v>
      </c>
      <c r="F39" s="22" t="s">
        <v>240</v>
      </c>
      <c r="G39" s="37">
        <v>24.094369399951503</v>
      </c>
      <c r="H39" s="33">
        <v>21.399337517001044</v>
      </c>
    </row>
    <row r="40" spans="1:9">
      <c r="A40" s="34"/>
      <c r="B40" s="25" t="s">
        <v>241</v>
      </c>
      <c r="C40" s="82">
        <v>251.69867807413399</v>
      </c>
      <c r="D40" s="82">
        <v>220.989246275971</v>
      </c>
      <c r="E40" s="82">
        <v>281.51801350487102</v>
      </c>
      <c r="F40" s="27"/>
      <c r="G40" s="28">
        <v>11.847235614783088</v>
      </c>
      <c r="H40" s="29">
        <v>27.389915232939344</v>
      </c>
    </row>
    <row r="41" spans="1:9">
      <c r="A41" s="30" t="s">
        <v>24</v>
      </c>
      <c r="B41" s="31" t="s">
        <v>3</v>
      </c>
      <c r="C41" s="80">
        <v>328.46831546176901</v>
      </c>
      <c r="D41" s="80">
        <v>419.17983675108201</v>
      </c>
      <c r="E41" s="83">
        <v>744.63349674895858</v>
      </c>
      <c r="F41" s="22" t="s">
        <v>240</v>
      </c>
      <c r="G41" s="23">
        <v>126.69872913073337</v>
      </c>
      <c r="H41" s="24">
        <v>77.640580835269986</v>
      </c>
    </row>
    <row r="42" spans="1:9" ht="13.5" thickBot="1">
      <c r="A42" s="56"/>
      <c r="B42" s="42" t="s">
        <v>241</v>
      </c>
      <c r="C42" s="86">
        <v>71.5016993843075</v>
      </c>
      <c r="D42" s="86">
        <v>85.790147938536293</v>
      </c>
      <c r="E42" s="86">
        <v>155.498402505455</v>
      </c>
      <c r="F42" s="44"/>
      <c r="G42" s="57">
        <v>117.47511436012425</v>
      </c>
      <c r="H42" s="46">
        <v>81.254382049627282</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201">
        <v>19</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ht="12.75" customHeight="1">
      <c r="A7" s="198" t="s">
        <v>60</v>
      </c>
      <c r="B7" s="19" t="s">
        <v>3</v>
      </c>
      <c r="C7" s="20">
        <v>18904</v>
      </c>
      <c r="D7" s="20">
        <v>22664</v>
      </c>
      <c r="E7" s="79">
        <v>26775.899327612166</v>
      </c>
      <c r="F7" s="22" t="s">
        <v>240</v>
      </c>
      <c r="G7" s="23">
        <v>41.641447987791821</v>
      </c>
      <c r="H7" s="24">
        <v>18.142866782616338</v>
      </c>
    </row>
    <row r="8" spans="1:9" ht="13.5" customHeight="1" thickBot="1">
      <c r="A8" s="204"/>
      <c r="B8" s="42" t="s">
        <v>241</v>
      </c>
      <c r="C8" s="43">
        <v>4526.8953644940002</v>
      </c>
      <c r="D8" s="43">
        <v>5572.09083333333</v>
      </c>
      <c r="E8" s="43">
        <v>6525</v>
      </c>
      <c r="F8" s="44"/>
      <c r="G8" s="57">
        <v>44.13852043450845</v>
      </c>
      <c r="H8" s="46">
        <v>17.101465054485161</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60</v>
      </c>
      <c r="B35" s="19" t="s">
        <v>3</v>
      </c>
      <c r="C35" s="80">
        <v>625.94929511716498</v>
      </c>
      <c r="D35" s="80">
        <v>643.954555996468</v>
      </c>
      <c r="E35" s="81">
        <v>692.18342140276616</v>
      </c>
      <c r="F35" s="22" t="s">
        <v>240</v>
      </c>
      <c r="G35" s="23">
        <v>10.581388429106482</v>
      </c>
      <c r="H35" s="24">
        <v>7.4894827526560164</v>
      </c>
    </row>
    <row r="36" spans="1:9" ht="12.75" customHeight="1" thickBot="1">
      <c r="A36" s="204"/>
      <c r="B36" s="42" t="s">
        <v>241</v>
      </c>
      <c r="C36" s="86">
        <v>161.66765046716699</v>
      </c>
      <c r="D36" s="86">
        <v>160.152431112503</v>
      </c>
      <c r="E36" s="86">
        <v>174.30084542980001</v>
      </c>
      <c r="F36" s="44"/>
      <c r="G36" s="57">
        <v>7.8142998467084794</v>
      </c>
      <c r="H36" s="46">
        <v>8.8343425191954168</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20</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217</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197</v>
      </c>
      <c r="B7" s="133" t="s">
        <v>3</v>
      </c>
      <c r="C7" s="20">
        <v>4539.3666666666704</v>
      </c>
      <c r="D7" s="20">
        <v>4802</v>
      </c>
      <c r="E7" s="79">
        <v>5761.0304054054041</v>
      </c>
      <c r="F7" s="22" t="s">
        <v>240</v>
      </c>
      <c r="G7" s="134">
        <v>26.91264725781275</v>
      </c>
      <c r="H7" s="135">
        <v>19.971478663169592</v>
      </c>
    </row>
    <row r="8" spans="1:8" ht="12.75" customHeight="1">
      <c r="A8" s="210"/>
      <c r="B8" s="136" t="s">
        <v>241</v>
      </c>
      <c r="C8" s="26">
        <v>0</v>
      </c>
      <c r="D8" s="26">
        <v>1184</v>
      </c>
      <c r="E8" s="26">
        <v>1427</v>
      </c>
      <c r="F8" s="27"/>
      <c r="G8" s="137" t="s">
        <v>242</v>
      </c>
      <c r="H8" s="138">
        <v>20.523648648648646</v>
      </c>
    </row>
    <row r="9" spans="1:8">
      <c r="A9" s="139" t="s">
        <v>198</v>
      </c>
      <c r="B9" s="140" t="s">
        <v>3</v>
      </c>
      <c r="C9" s="20">
        <v>1997.86</v>
      </c>
      <c r="D9" s="20">
        <v>1861</v>
      </c>
      <c r="E9" s="21">
        <v>1961.8617511520736</v>
      </c>
      <c r="F9" s="22" t="s">
        <v>240</v>
      </c>
      <c r="G9" s="141">
        <v>-1.8018404116367748</v>
      </c>
      <c r="H9" s="142">
        <v>5.4197609431527951</v>
      </c>
    </row>
    <row r="10" spans="1:8">
      <c r="A10" s="143"/>
      <c r="B10" s="136" t="s">
        <v>241</v>
      </c>
      <c r="C10" s="26">
        <v>0</v>
      </c>
      <c r="D10" s="26">
        <v>434</v>
      </c>
      <c r="E10" s="26">
        <v>468</v>
      </c>
      <c r="F10" s="27"/>
      <c r="G10" s="144" t="s">
        <v>242</v>
      </c>
      <c r="H10" s="138">
        <v>7.834101382488484</v>
      </c>
    </row>
    <row r="11" spans="1:8">
      <c r="A11" s="139" t="s">
        <v>199</v>
      </c>
      <c r="B11" s="140" t="s">
        <v>3</v>
      </c>
      <c r="C11" s="20">
        <v>357.86</v>
      </c>
      <c r="D11" s="20">
        <v>292</v>
      </c>
      <c r="E11" s="21">
        <v>359.60975609756093</v>
      </c>
      <c r="F11" s="22" t="s">
        <v>240</v>
      </c>
      <c r="G11" s="145">
        <v>0.48894989592602656</v>
      </c>
      <c r="H11" s="142">
        <v>23.154026060808548</v>
      </c>
    </row>
    <row r="12" spans="1:8">
      <c r="A12" s="143"/>
      <c r="B12" s="136" t="s">
        <v>241</v>
      </c>
      <c r="C12" s="26">
        <v>0</v>
      </c>
      <c r="D12" s="26">
        <v>82</v>
      </c>
      <c r="E12" s="26">
        <v>97</v>
      </c>
      <c r="F12" s="27"/>
      <c r="G12" s="137" t="s">
        <v>242</v>
      </c>
      <c r="H12" s="138">
        <v>18.292682926829258</v>
      </c>
    </row>
    <row r="13" spans="1:8">
      <c r="A13" s="139" t="s">
        <v>234</v>
      </c>
      <c r="B13" s="140" t="s">
        <v>3</v>
      </c>
      <c r="C13" s="20">
        <v>121</v>
      </c>
      <c r="D13" s="20">
        <v>202</v>
      </c>
      <c r="E13" s="21">
        <v>310.41666666666663</v>
      </c>
      <c r="F13" s="22" t="s">
        <v>240</v>
      </c>
      <c r="G13" s="134">
        <v>156.54269972451789</v>
      </c>
      <c r="H13" s="135">
        <v>53.671617161716142</v>
      </c>
    </row>
    <row r="14" spans="1:8">
      <c r="A14" s="143"/>
      <c r="B14" s="136" t="s">
        <v>241</v>
      </c>
      <c r="C14" s="26">
        <v>0</v>
      </c>
      <c r="D14" s="26">
        <v>48</v>
      </c>
      <c r="E14" s="26">
        <v>75</v>
      </c>
      <c r="F14" s="27"/>
      <c r="G14" s="146" t="s">
        <v>242</v>
      </c>
      <c r="H14" s="135">
        <v>56.25</v>
      </c>
    </row>
    <row r="15" spans="1:8">
      <c r="A15" s="139" t="s">
        <v>200</v>
      </c>
      <c r="B15" s="140" t="s">
        <v>3</v>
      </c>
      <c r="C15" s="20">
        <v>1462.5</v>
      </c>
      <c r="D15" s="20">
        <v>1585</v>
      </c>
      <c r="E15" s="21">
        <v>1897.048710601719</v>
      </c>
      <c r="F15" s="22" t="s">
        <v>240</v>
      </c>
      <c r="G15" s="145">
        <v>29.712732348835488</v>
      </c>
      <c r="H15" s="142">
        <v>19.687615810834004</v>
      </c>
    </row>
    <row r="16" spans="1:8">
      <c r="A16" s="143"/>
      <c r="B16" s="136" t="s">
        <v>241</v>
      </c>
      <c r="C16" s="26">
        <v>0</v>
      </c>
      <c r="D16" s="26">
        <v>349</v>
      </c>
      <c r="E16" s="26">
        <v>435</v>
      </c>
      <c r="F16" s="27"/>
      <c r="G16" s="137" t="s">
        <v>242</v>
      </c>
      <c r="H16" s="138">
        <v>24.641833810888244</v>
      </c>
    </row>
    <row r="17" spans="1:9">
      <c r="A17" s="139" t="s">
        <v>201</v>
      </c>
      <c r="B17" s="140" t="s">
        <v>3</v>
      </c>
      <c r="C17" s="20">
        <v>410.5</v>
      </c>
      <c r="D17" s="20">
        <v>361</v>
      </c>
      <c r="E17" s="21">
        <v>444.45783132530124</v>
      </c>
      <c r="F17" s="22" t="s">
        <v>240</v>
      </c>
      <c r="G17" s="145">
        <v>8.2723097016568232</v>
      </c>
      <c r="H17" s="142">
        <v>23.118512832493423</v>
      </c>
    </row>
    <row r="18" spans="1:9">
      <c r="A18" s="139"/>
      <c r="B18" s="136" t="s">
        <v>241</v>
      </c>
      <c r="C18" s="26">
        <v>0</v>
      </c>
      <c r="D18" s="26">
        <v>83</v>
      </c>
      <c r="E18" s="26">
        <v>105</v>
      </c>
      <c r="F18" s="27"/>
      <c r="G18" s="137" t="s">
        <v>242</v>
      </c>
      <c r="H18" s="138">
        <v>26.506024096385545</v>
      </c>
    </row>
    <row r="19" spans="1:9">
      <c r="A19" s="147" t="s">
        <v>202</v>
      </c>
      <c r="B19" s="140" t="s">
        <v>3</v>
      </c>
      <c r="C19" s="20">
        <v>24</v>
      </c>
      <c r="D19" s="20">
        <v>34</v>
      </c>
      <c r="E19" s="21">
        <v>37.499999999999993</v>
      </c>
      <c r="F19" s="22" t="s">
        <v>240</v>
      </c>
      <c r="G19" s="134">
        <v>56.249999999999972</v>
      </c>
      <c r="H19" s="135">
        <v>10.294117647058812</v>
      </c>
    </row>
    <row r="20" spans="1:9">
      <c r="A20" s="143"/>
      <c r="B20" s="136" t="s">
        <v>241</v>
      </c>
      <c r="C20" s="26">
        <v>0</v>
      </c>
      <c r="D20" s="26">
        <v>8</v>
      </c>
      <c r="E20" s="26">
        <v>9</v>
      </c>
      <c r="F20" s="27"/>
      <c r="G20" s="146" t="s">
        <v>242</v>
      </c>
      <c r="H20" s="135">
        <v>12.5</v>
      </c>
    </row>
    <row r="21" spans="1:9">
      <c r="A21" s="147" t="s">
        <v>203</v>
      </c>
      <c r="B21" s="140" t="s">
        <v>3</v>
      </c>
      <c r="C21" s="20">
        <v>13.446666666666699</v>
      </c>
      <c r="D21" s="20">
        <v>15</v>
      </c>
      <c r="E21" s="21">
        <v>34.5</v>
      </c>
      <c r="F21" s="22" t="s">
        <v>240</v>
      </c>
      <c r="G21" s="145">
        <v>156.56916212196268</v>
      </c>
      <c r="H21" s="142">
        <v>129.99999999999997</v>
      </c>
    </row>
    <row r="22" spans="1:9">
      <c r="A22" s="143"/>
      <c r="B22" s="136" t="s">
        <v>241</v>
      </c>
      <c r="C22" s="26">
        <v>0</v>
      </c>
      <c r="D22" s="26">
        <v>4</v>
      </c>
      <c r="E22" s="26">
        <v>9</v>
      </c>
      <c r="F22" s="27"/>
      <c r="G22" s="137" t="s">
        <v>242</v>
      </c>
      <c r="H22" s="138">
        <v>125</v>
      </c>
    </row>
    <row r="23" spans="1:9">
      <c r="A23" s="147" t="s">
        <v>204</v>
      </c>
      <c r="B23" s="140" t="s">
        <v>3</v>
      </c>
      <c r="C23" s="20">
        <v>97</v>
      </c>
      <c r="D23" s="20">
        <v>116</v>
      </c>
      <c r="E23" s="21">
        <v>79.753086419753089</v>
      </c>
      <c r="F23" s="22" t="s">
        <v>240</v>
      </c>
      <c r="G23" s="145">
        <v>-17.780323278605053</v>
      </c>
      <c r="H23" s="142">
        <v>-31.247339293316301</v>
      </c>
    </row>
    <row r="24" spans="1:9">
      <c r="A24" s="143"/>
      <c r="B24" s="136" t="s">
        <v>241</v>
      </c>
      <c r="C24" s="26">
        <v>0</v>
      </c>
      <c r="D24" s="26">
        <v>27</v>
      </c>
      <c r="E24" s="26">
        <v>19</v>
      </c>
      <c r="F24" s="27"/>
      <c r="G24" s="137" t="s">
        <v>242</v>
      </c>
      <c r="H24" s="138">
        <v>-29.629629629629633</v>
      </c>
    </row>
    <row r="25" spans="1:9">
      <c r="A25" s="139" t="s">
        <v>24</v>
      </c>
      <c r="B25" s="140" t="s">
        <v>3</v>
      </c>
      <c r="C25" s="20">
        <v>1223.2</v>
      </c>
      <c r="D25" s="20">
        <v>1700</v>
      </c>
      <c r="E25" s="21">
        <v>2744.8490878938637</v>
      </c>
      <c r="F25" s="22" t="s">
        <v>240</v>
      </c>
      <c r="G25" s="134">
        <v>124.39904250276842</v>
      </c>
      <c r="H25" s="135">
        <v>61.461711052580227</v>
      </c>
      <c r="I25" s="148"/>
    </row>
    <row r="26" spans="1:9" ht="13.5" thickBot="1">
      <c r="A26" s="149"/>
      <c r="B26" s="150" t="s">
        <v>241</v>
      </c>
      <c r="C26" s="43">
        <v>0</v>
      </c>
      <c r="D26" s="43">
        <v>402</v>
      </c>
      <c r="E26" s="43">
        <v>661</v>
      </c>
      <c r="F26" s="44"/>
      <c r="G26" s="151" t="s">
        <v>242</v>
      </c>
      <c r="H26" s="152">
        <v>64.427860696517399</v>
      </c>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218</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197</v>
      </c>
      <c r="B35" s="133" t="s">
        <v>3</v>
      </c>
      <c r="C35" s="80">
        <v>723.77313835179098</v>
      </c>
      <c r="D35" s="80">
        <v>901.02329223526601</v>
      </c>
      <c r="E35" s="81">
        <v>1026.7712424549377</v>
      </c>
      <c r="F35" s="22" t="s">
        <v>240</v>
      </c>
      <c r="G35" s="134">
        <v>41.863684633716559</v>
      </c>
      <c r="H35" s="135">
        <v>13.956126473458312</v>
      </c>
    </row>
    <row r="36" spans="1:8" ht="12.75" customHeight="1">
      <c r="A36" s="210"/>
      <c r="B36" s="136" t="s">
        <v>241</v>
      </c>
      <c r="C36" s="82">
        <v>0</v>
      </c>
      <c r="D36" s="82">
        <v>232.73716518241901</v>
      </c>
      <c r="E36" s="82">
        <v>262.31420857333399</v>
      </c>
      <c r="F36" s="27"/>
      <c r="G36" s="137" t="s">
        <v>242</v>
      </c>
      <c r="H36" s="138">
        <v>12.708345642919781</v>
      </c>
    </row>
    <row r="37" spans="1:8">
      <c r="A37" s="139" t="s">
        <v>198</v>
      </c>
      <c r="B37" s="140" t="s">
        <v>3</v>
      </c>
      <c r="C37" s="80">
        <v>391.45389011140298</v>
      </c>
      <c r="D37" s="80">
        <v>478.10329378774901</v>
      </c>
      <c r="E37" s="83">
        <v>521.85713132556589</v>
      </c>
      <c r="F37" s="22" t="s">
        <v>240</v>
      </c>
      <c r="G37" s="141">
        <v>33.312541913187204</v>
      </c>
      <c r="H37" s="142">
        <v>9.1515448871266614</v>
      </c>
    </row>
    <row r="38" spans="1:8">
      <c r="A38" s="143"/>
      <c r="B38" s="136" t="s">
        <v>241</v>
      </c>
      <c r="C38" s="82">
        <v>0</v>
      </c>
      <c r="D38" s="82">
        <v>123.141774782155</v>
      </c>
      <c r="E38" s="82">
        <v>133.06925834706701</v>
      </c>
      <c r="F38" s="27"/>
      <c r="G38" s="144" t="s">
        <v>242</v>
      </c>
      <c r="H38" s="138">
        <v>8.0618324548873233</v>
      </c>
    </row>
    <row r="39" spans="1:8">
      <c r="A39" s="139" t="s">
        <v>199</v>
      </c>
      <c r="B39" s="140" t="s">
        <v>3</v>
      </c>
      <c r="C39" s="80">
        <v>50.3650539389253</v>
      </c>
      <c r="D39" s="80">
        <v>58.283790598468599</v>
      </c>
      <c r="E39" s="83">
        <v>62.50890096995608</v>
      </c>
      <c r="F39" s="22" t="s">
        <v>240</v>
      </c>
      <c r="G39" s="145">
        <v>24.111652984144328</v>
      </c>
      <c r="H39" s="142">
        <v>7.2492031285255791</v>
      </c>
    </row>
    <row r="40" spans="1:8">
      <c r="A40" s="143"/>
      <c r="B40" s="136" t="s">
        <v>241</v>
      </c>
      <c r="C40" s="82">
        <v>0</v>
      </c>
      <c r="D40" s="82">
        <v>15.270426097769301</v>
      </c>
      <c r="E40" s="82">
        <v>16.119471849633399</v>
      </c>
      <c r="F40" s="27"/>
      <c r="G40" s="137" t="s">
        <v>242</v>
      </c>
      <c r="H40" s="138">
        <v>5.5600658843968205</v>
      </c>
    </row>
    <row r="41" spans="1:8">
      <c r="A41" s="139" t="s">
        <v>234</v>
      </c>
      <c r="B41" s="140" t="s">
        <v>3</v>
      </c>
      <c r="C41" s="80">
        <v>72.434441381014906</v>
      </c>
      <c r="D41" s="80">
        <v>102.429032740232</v>
      </c>
      <c r="E41" s="83">
        <v>129.93114506750436</v>
      </c>
      <c r="F41" s="22" t="s">
        <v>240</v>
      </c>
      <c r="G41" s="134">
        <v>79.37757590211686</v>
      </c>
      <c r="H41" s="135">
        <v>26.849919003940869</v>
      </c>
    </row>
    <row r="42" spans="1:8">
      <c r="A42" s="143"/>
      <c r="B42" s="136" t="s">
        <v>241</v>
      </c>
      <c r="C42" s="82">
        <v>0</v>
      </c>
      <c r="D42" s="82">
        <v>26.8264083818903</v>
      </c>
      <c r="E42" s="82">
        <v>33.497674170800003</v>
      </c>
      <c r="F42" s="27"/>
      <c r="G42" s="146" t="s">
        <v>242</v>
      </c>
      <c r="H42" s="135">
        <v>24.86827790712853</v>
      </c>
    </row>
    <row r="43" spans="1:8">
      <c r="A43" s="139" t="s">
        <v>200</v>
      </c>
      <c r="B43" s="140" t="s">
        <v>3</v>
      </c>
      <c r="C43" s="80">
        <v>28.304374342089499</v>
      </c>
      <c r="D43" s="80">
        <v>35.192316541763297</v>
      </c>
      <c r="E43" s="83">
        <v>39.345542478383507</v>
      </c>
      <c r="F43" s="22" t="s">
        <v>240</v>
      </c>
      <c r="G43" s="145">
        <v>39.00869880693827</v>
      </c>
      <c r="H43" s="142">
        <v>11.801513355028817</v>
      </c>
    </row>
    <row r="44" spans="1:8">
      <c r="A44" s="143"/>
      <c r="B44" s="136" t="s">
        <v>241</v>
      </c>
      <c r="C44" s="82">
        <v>0</v>
      </c>
      <c r="D44" s="82">
        <v>10.2262937841209</v>
      </c>
      <c r="E44" s="82">
        <v>10.846251321166701</v>
      </c>
      <c r="F44" s="27"/>
      <c r="G44" s="137" t="s">
        <v>242</v>
      </c>
      <c r="H44" s="138">
        <v>6.0623873138521986</v>
      </c>
    </row>
    <row r="45" spans="1:8">
      <c r="A45" s="139" t="s">
        <v>201</v>
      </c>
      <c r="B45" s="140" t="s">
        <v>3</v>
      </c>
      <c r="C45" s="80">
        <v>10.711329638417901</v>
      </c>
      <c r="D45" s="80">
        <v>10.845290228352701</v>
      </c>
      <c r="E45" s="83">
        <v>12.380875219201553</v>
      </c>
      <c r="F45" s="22" t="s">
        <v>240</v>
      </c>
      <c r="G45" s="145">
        <v>15.586725804754977</v>
      </c>
      <c r="H45" s="142">
        <v>14.159003203384927</v>
      </c>
    </row>
    <row r="46" spans="1:8">
      <c r="A46" s="139"/>
      <c r="B46" s="136" t="s">
        <v>241</v>
      </c>
      <c r="C46" s="82">
        <v>0</v>
      </c>
      <c r="D46" s="82">
        <v>2.74344515682419</v>
      </c>
      <c r="E46" s="82">
        <v>3.1195698642333398</v>
      </c>
      <c r="F46" s="27"/>
      <c r="G46" s="137" t="s">
        <v>242</v>
      </c>
      <c r="H46" s="138">
        <v>13.709940819249013</v>
      </c>
    </row>
    <row r="47" spans="1:8">
      <c r="A47" s="147" t="s">
        <v>202</v>
      </c>
      <c r="B47" s="140" t="s">
        <v>3</v>
      </c>
      <c r="C47" s="80">
        <v>6.3021519484179098</v>
      </c>
      <c r="D47" s="80">
        <v>8.0477832283526602</v>
      </c>
      <c r="E47" s="83">
        <v>8.0545192545565047</v>
      </c>
      <c r="F47" s="22" t="s">
        <v>240</v>
      </c>
      <c r="G47" s="134">
        <v>27.805856165980074</v>
      </c>
      <c r="H47" s="135">
        <v>8.3700393173018028E-2</v>
      </c>
    </row>
    <row r="48" spans="1:8">
      <c r="A48" s="143"/>
      <c r="B48" s="136" t="s">
        <v>241</v>
      </c>
      <c r="C48" s="82">
        <v>0</v>
      </c>
      <c r="D48" s="82">
        <v>2.2823161568241899</v>
      </c>
      <c r="E48" s="82">
        <v>2.1862932642333401</v>
      </c>
      <c r="F48" s="27"/>
      <c r="G48" s="146" t="s">
        <v>242</v>
      </c>
      <c r="H48" s="135">
        <v>-4.2072564006410147</v>
      </c>
    </row>
    <row r="49" spans="1:9">
      <c r="A49" s="147" t="s">
        <v>203</v>
      </c>
      <c r="B49" s="140" t="s">
        <v>3</v>
      </c>
      <c r="C49" s="80">
        <v>6.0638809484179097</v>
      </c>
      <c r="D49" s="80">
        <v>6.1016602283526602</v>
      </c>
      <c r="E49" s="83">
        <v>8.0063313501297078</v>
      </c>
      <c r="F49" s="22" t="s">
        <v>240</v>
      </c>
      <c r="G49" s="145">
        <v>32.033122322736062</v>
      </c>
      <c r="H49" s="142">
        <v>31.215620839170782</v>
      </c>
    </row>
    <row r="50" spans="1:9">
      <c r="A50" s="143"/>
      <c r="B50" s="136" t="s">
        <v>241</v>
      </c>
      <c r="C50" s="82">
        <v>0</v>
      </c>
      <c r="D50" s="82">
        <v>1.86131615682419</v>
      </c>
      <c r="E50" s="82">
        <v>2.2753262642333398</v>
      </c>
      <c r="F50" s="27"/>
      <c r="G50" s="137" t="s">
        <v>242</v>
      </c>
      <c r="H50" s="138">
        <v>22.242868622359197</v>
      </c>
    </row>
    <row r="51" spans="1:9">
      <c r="A51" s="147" t="s">
        <v>204</v>
      </c>
      <c r="B51" s="140" t="s">
        <v>3</v>
      </c>
      <c r="C51" s="80">
        <v>43.287423742089501</v>
      </c>
      <c r="D51" s="80">
        <v>51.721295141763299</v>
      </c>
      <c r="E51" s="83">
        <v>49.243556310489488</v>
      </c>
      <c r="F51" s="22" t="s">
        <v>240</v>
      </c>
      <c r="G51" s="145">
        <v>13.759498841712499</v>
      </c>
      <c r="H51" s="142">
        <v>-4.790558365722589</v>
      </c>
    </row>
    <row r="52" spans="1:9">
      <c r="A52" s="143"/>
      <c r="B52" s="136" t="s">
        <v>241</v>
      </c>
      <c r="C52" s="82">
        <v>0</v>
      </c>
      <c r="D52" s="82">
        <v>13.1105807841209</v>
      </c>
      <c r="E52" s="82">
        <v>12.4247743211667</v>
      </c>
      <c r="F52" s="27"/>
      <c r="G52" s="137" t="s">
        <v>242</v>
      </c>
      <c r="H52" s="138">
        <v>-5.2309388443327123</v>
      </c>
    </row>
    <row r="53" spans="1:9">
      <c r="A53" s="139" t="s">
        <v>24</v>
      </c>
      <c r="B53" s="140" t="s">
        <v>3</v>
      </c>
      <c r="C53" s="80">
        <v>114.850592301015</v>
      </c>
      <c r="D53" s="80">
        <v>150.29882974023201</v>
      </c>
      <c r="E53" s="83">
        <v>196.14955601597799</v>
      </c>
      <c r="F53" s="22" t="s">
        <v>240</v>
      </c>
      <c r="G53" s="134">
        <v>70.786716973896262</v>
      </c>
      <c r="H53" s="135">
        <v>30.50637610085974</v>
      </c>
      <c r="I53" s="148"/>
    </row>
    <row r="54" spans="1:9" ht="13.5" thickBot="1">
      <c r="A54" s="149"/>
      <c r="B54" s="150" t="s">
        <v>241</v>
      </c>
      <c r="C54" s="86">
        <v>0</v>
      </c>
      <c r="D54" s="86">
        <v>37.2746038818903</v>
      </c>
      <c r="E54" s="86">
        <v>48.775589170799996</v>
      </c>
      <c r="F54" s="44"/>
      <c r="G54" s="151" t="s">
        <v>242</v>
      </c>
      <c r="H54" s="152">
        <v>30.854748518192565</v>
      </c>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21</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219</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205</v>
      </c>
      <c r="B7" s="133" t="s">
        <v>3</v>
      </c>
      <c r="C7" s="20">
        <v>455</v>
      </c>
      <c r="D7" s="20">
        <v>575</v>
      </c>
      <c r="E7" s="79">
        <v>657.82312925170072</v>
      </c>
      <c r="F7" s="22" t="s">
        <v>240</v>
      </c>
      <c r="G7" s="134">
        <v>44.57651192345071</v>
      </c>
      <c r="H7" s="135">
        <v>14.404022478556655</v>
      </c>
    </row>
    <row r="8" spans="1:8" ht="12.75" customHeight="1">
      <c r="A8" s="210"/>
      <c r="B8" s="136" t="s">
        <v>241</v>
      </c>
      <c r="C8" s="26">
        <v>0</v>
      </c>
      <c r="D8" s="26">
        <v>196</v>
      </c>
      <c r="E8" s="26">
        <v>200</v>
      </c>
      <c r="F8" s="27"/>
      <c r="G8" s="137" t="s">
        <v>242</v>
      </c>
      <c r="H8" s="138">
        <v>2.0408163265306172</v>
      </c>
    </row>
    <row r="9" spans="1:8">
      <c r="A9" s="139" t="s">
        <v>206</v>
      </c>
      <c r="B9" s="140" t="s">
        <v>3</v>
      </c>
      <c r="C9" s="20">
        <v>235</v>
      </c>
      <c r="D9" s="20">
        <v>306</v>
      </c>
      <c r="E9" s="21">
        <v>447.35742971887549</v>
      </c>
      <c r="F9" s="22" t="s">
        <v>240</v>
      </c>
      <c r="G9" s="141">
        <v>90.364863710159796</v>
      </c>
      <c r="H9" s="142">
        <v>46.195238470220744</v>
      </c>
    </row>
    <row r="10" spans="1:8">
      <c r="A10" s="143"/>
      <c r="B10" s="136" t="s">
        <v>241</v>
      </c>
      <c r="C10" s="26">
        <v>0</v>
      </c>
      <c r="D10" s="26">
        <v>83</v>
      </c>
      <c r="E10" s="26">
        <v>118</v>
      </c>
      <c r="F10" s="27"/>
      <c r="G10" s="144" t="s">
        <v>242</v>
      </c>
      <c r="H10" s="138">
        <v>42.168674698795172</v>
      </c>
    </row>
    <row r="11" spans="1:8">
      <c r="A11" s="139" t="s">
        <v>207</v>
      </c>
      <c r="B11" s="140" t="s">
        <v>3</v>
      </c>
      <c r="C11" s="20">
        <v>72</v>
      </c>
      <c r="D11" s="20">
        <v>99</v>
      </c>
      <c r="E11" s="21">
        <v>127.14666666666668</v>
      </c>
      <c r="F11" s="22" t="s">
        <v>240</v>
      </c>
      <c r="G11" s="145">
        <v>76.592592592592609</v>
      </c>
      <c r="H11" s="142">
        <v>28.430976430976443</v>
      </c>
    </row>
    <row r="12" spans="1:8">
      <c r="A12" s="143"/>
      <c r="B12" s="136" t="s">
        <v>241</v>
      </c>
      <c r="C12" s="26">
        <v>0</v>
      </c>
      <c r="D12" s="26">
        <v>25</v>
      </c>
      <c r="E12" s="26">
        <v>32</v>
      </c>
      <c r="F12" s="27"/>
      <c r="G12" s="137" t="s">
        <v>242</v>
      </c>
      <c r="H12" s="138">
        <v>28</v>
      </c>
    </row>
    <row r="13" spans="1:8">
      <c r="A13" s="139" t="s">
        <v>208</v>
      </c>
      <c r="B13" s="140" t="s">
        <v>3</v>
      </c>
      <c r="C13" s="20">
        <v>32</v>
      </c>
      <c r="D13" s="20">
        <v>38</v>
      </c>
      <c r="E13" s="21">
        <v>34.444444444444443</v>
      </c>
      <c r="F13" s="22" t="s">
        <v>240</v>
      </c>
      <c r="G13" s="134">
        <v>7.6388888888888857</v>
      </c>
      <c r="H13" s="135">
        <v>-9.3567251461988263</v>
      </c>
    </row>
    <row r="14" spans="1:8">
      <c r="A14" s="143"/>
      <c r="B14" s="136" t="s">
        <v>241</v>
      </c>
      <c r="C14" s="26">
        <v>0</v>
      </c>
      <c r="D14" s="26">
        <v>12</v>
      </c>
      <c r="E14" s="26">
        <v>10</v>
      </c>
      <c r="F14" s="27"/>
      <c r="G14" s="146" t="s">
        <v>242</v>
      </c>
      <c r="H14" s="135">
        <v>-16.666666666666657</v>
      </c>
    </row>
    <row r="15" spans="1:8">
      <c r="A15" s="139" t="s">
        <v>209</v>
      </c>
      <c r="B15" s="140" t="s">
        <v>3</v>
      </c>
      <c r="C15" s="20">
        <v>2</v>
      </c>
      <c r="D15" s="20">
        <v>3</v>
      </c>
      <c r="E15" s="21">
        <v>6.6666666666666661</v>
      </c>
      <c r="F15" s="22" t="s">
        <v>240</v>
      </c>
      <c r="G15" s="145">
        <v>233.33333333333331</v>
      </c>
      <c r="H15" s="142">
        <v>122.2222222222222</v>
      </c>
    </row>
    <row r="16" spans="1:8">
      <c r="A16" s="143"/>
      <c r="B16" s="136" t="s">
        <v>241</v>
      </c>
      <c r="C16" s="26">
        <v>0</v>
      </c>
      <c r="D16" s="26">
        <v>1</v>
      </c>
      <c r="E16" s="26">
        <v>2</v>
      </c>
      <c r="F16" s="27"/>
      <c r="G16" s="137" t="s">
        <v>242</v>
      </c>
      <c r="H16" s="138">
        <v>100</v>
      </c>
    </row>
    <row r="17" spans="1:9">
      <c r="A17" s="139" t="s">
        <v>210</v>
      </c>
      <c r="B17" s="140" t="s">
        <v>3</v>
      </c>
      <c r="C17" s="20">
        <v>21</v>
      </c>
      <c r="D17" s="20">
        <v>35</v>
      </c>
      <c r="E17" s="21">
        <v>24.235294117647058</v>
      </c>
      <c r="F17" s="22" t="s">
        <v>240</v>
      </c>
      <c r="G17" s="145">
        <v>15.406162464985982</v>
      </c>
      <c r="H17" s="142">
        <v>-30.756302521008408</v>
      </c>
    </row>
    <row r="18" spans="1:9">
      <c r="A18" s="143"/>
      <c r="B18" s="136" t="s">
        <v>241</v>
      </c>
      <c r="C18" s="26">
        <v>0</v>
      </c>
      <c r="D18" s="26">
        <v>34</v>
      </c>
      <c r="E18" s="26">
        <v>12</v>
      </c>
      <c r="F18" s="27"/>
      <c r="G18" s="137" t="s">
        <v>242</v>
      </c>
      <c r="H18" s="138">
        <v>-64.705882352941174</v>
      </c>
    </row>
    <row r="19" spans="1:9">
      <c r="A19" s="139" t="s">
        <v>211</v>
      </c>
      <c r="B19" s="140" t="s">
        <v>3</v>
      </c>
      <c r="C19" s="20">
        <v>96</v>
      </c>
      <c r="D19" s="20">
        <v>94</v>
      </c>
      <c r="E19" s="21">
        <v>78.139534883720927</v>
      </c>
      <c r="F19" s="22" t="s">
        <v>240</v>
      </c>
      <c r="G19" s="134">
        <v>-18.604651162790702</v>
      </c>
      <c r="H19" s="135">
        <v>-16.872835230084121</v>
      </c>
    </row>
    <row r="20" spans="1:9" ht="13.5" thickBot="1">
      <c r="A20" s="149"/>
      <c r="B20" s="150" t="s">
        <v>241</v>
      </c>
      <c r="C20" s="43">
        <v>0</v>
      </c>
      <c r="D20" s="43">
        <v>43</v>
      </c>
      <c r="E20" s="43">
        <v>28</v>
      </c>
      <c r="F20" s="44"/>
      <c r="G20" s="151" t="s">
        <v>242</v>
      </c>
      <c r="H20" s="152">
        <v>-34.883720930232556</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220</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205</v>
      </c>
      <c r="B35" s="133" t="s">
        <v>3</v>
      </c>
      <c r="C35" s="80">
        <v>129.06116876264201</v>
      </c>
      <c r="D35" s="80">
        <v>290.80328065433002</v>
      </c>
      <c r="E35" s="81">
        <v>510.73071921084943</v>
      </c>
      <c r="F35" s="22" t="s">
        <v>240</v>
      </c>
      <c r="G35" s="134">
        <v>295.72764147994087</v>
      </c>
      <c r="H35" s="135">
        <v>75.627564469584229</v>
      </c>
    </row>
    <row r="36" spans="1:8" ht="12.75" customHeight="1">
      <c r="A36" s="210"/>
      <c r="B36" s="136" t="s">
        <v>241</v>
      </c>
      <c r="C36" s="82">
        <v>0</v>
      </c>
      <c r="D36" s="82">
        <v>72.083622182850803</v>
      </c>
      <c r="E36" s="82">
        <v>126.95798249459</v>
      </c>
      <c r="F36" s="27"/>
      <c r="G36" s="137" t="s">
        <v>242</v>
      </c>
      <c r="H36" s="138">
        <v>76.12597515222285</v>
      </c>
    </row>
    <row r="37" spans="1:8">
      <c r="A37" s="139" t="s">
        <v>206</v>
      </c>
      <c r="B37" s="140" t="s">
        <v>3</v>
      </c>
      <c r="C37" s="80">
        <v>70.368766974705693</v>
      </c>
      <c r="D37" s="80">
        <v>166.174737912968</v>
      </c>
      <c r="E37" s="83">
        <v>304.67788499310893</v>
      </c>
      <c r="F37" s="22" t="s">
        <v>240</v>
      </c>
      <c r="G37" s="141">
        <v>332.97317558886101</v>
      </c>
      <c r="H37" s="142">
        <v>83.347895606539339</v>
      </c>
    </row>
    <row r="38" spans="1:8">
      <c r="A38" s="143"/>
      <c r="B38" s="136" t="s">
        <v>241</v>
      </c>
      <c r="C38" s="82">
        <v>0</v>
      </c>
      <c r="D38" s="82">
        <v>39.607648644225002</v>
      </c>
      <c r="E38" s="82">
        <v>73.765676396970406</v>
      </c>
      <c r="F38" s="27"/>
      <c r="G38" s="144" t="s">
        <v>242</v>
      </c>
      <c r="H38" s="138">
        <v>86.24098860189676</v>
      </c>
    </row>
    <row r="39" spans="1:8">
      <c r="A39" s="139" t="s">
        <v>207</v>
      </c>
      <c r="B39" s="140" t="s">
        <v>3</v>
      </c>
      <c r="C39" s="80">
        <v>21.926340324901901</v>
      </c>
      <c r="D39" s="80">
        <v>53.798922304322701</v>
      </c>
      <c r="E39" s="83">
        <v>116.20965593732556</v>
      </c>
      <c r="F39" s="22" t="s">
        <v>240</v>
      </c>
      <c r="G39" s="145">
        <v>430.00023813981136</v>
      </c>
      <c r="H39" s="142">
        <v>116.00740490667451</v>
      </c>
    </row>
    <row r="40" spans="1:8">
      <c r="A40" s="143"/>
      <c r="B40" s="136" t="s">
        <v>241</v>
      </c>
      <c r="C40" s="82">
        <v>0</v>
      </c>
      <c r="D40" s="82">
        <v>8.8006162147416607</v>
      </c>
      <c r="E40" s="82">
        <v>21.4855959240803</v>
      </c>
      <c r="F40" s="27"/>
      <c r="G40" s="137" t="s">
        <v>242</v>
      </c>
      <c r="H40" s="138">
        <v>144.13740356147326</v>
      </c>
    </row>
    <row r="41" spans="1:8">
      <c r="A41" s="139" t="s">
        <v>208</v>
      </c>
      <c r="B41" s="140" t="s">
        <v>3</v>
      </c>
      <c r="C41" s="80">
        <v>9.5357211381320806</v>
      </c>
      <c r="D41" s="80">
        <v>17.264892132716501</v>
      </c>
      <c r="E41" s="83">
        <v>41.976431815089185</v>
      </c>
      <c r="F41" s="22" t="s">
        <v>240</v>
      </c>
      <c r="G41" s="134">
        <v>340.20196487532564</v>
      </c>
      <c r="H41" s="135">
        <v>143.13173515602213</v>
      </c>
    </row>
    <row r="42" spans="1:8">
      <c r="A42" s="143"/>
      <c r="B42" s="136" t="s">
        <v>241</v>
      </c>
      <c r="C42" s="82">
        <v>0</v>
      </c>
      <c r="D42" s="82">
        <v>2.7727411091425398</v>
      </c>
      <c r="E42" s="82">
        <v>7.6537396746213</v>
      </c>
      <c r="F42" s="27"/>
      <c r="G42" s="146" t="s">
        <v>242</v>
      </c>
      <c r="H42" s="135">
        <v>176.03513538947715</v>
      </c>
    </row>
    <row r="43" spans="1:8">
      <c r="A43" s="139" t="s">
        <v>209</v>
      </c>
      <c r="B43" s="140" t="s">
        <v>3</v>
      </c>
      <c r="C43" s="80">
        <v>0.139544227626415</v>
      </c>
      <c r="D43" s="80">
        <v>1.8461962265433001</v>
      </c>
      <c r="E43" s="83">
        <v>3.8470977044879469</v>
      </c>
      <c r="F43" s="22" t="s">
        <v>240</v>
      </c>
      <c r="G43" s="145">
        <v>2656.9020732174745</v>
      </c>
      <c r="H43" s="142">
        <v>108.37967542003955</v>
      </c>
    </row>
    <row r="44" spans="1:8">
      <c r="A44" s="143"/>
      <c r="B44" s="136" t="s">
        <v>241</v>
      </c>
      <c r="C44" s="82">
        <v>0</v>
      </c>
      <c r="D44" s="82">
        <v>0.36434822182850801</v>
      </c>
      <c r="E44" s="82">
        <v>0.81654852494590002</v>
      </c>
      <c r="F44" s="27"/>
      <c r="G44" s="137" t="s">
        <v>242</v>
      </c>
      <c r="H44" s="138">
        <v>124.1121202260826</v>
      </c>
    </row>
    <row r="45" spans="1:8">
      <c r="A45" s="139" t="s">
        <v>210</v>
      </c>
      <c r="B45" s="140" t="s">
        <v>3</v>
      </c>
      <c r="C45" s="80">
        <v>5.7776326828792497</v>
      </c>
      <c r="D45" s="80">
        <v>11.543588679629901</v>
      </c>
      <c r="E45" s="83">
        <v>22.415297772656587</v>
      </c>
      <c r="F45" s="22" t="s">
        <v>240</v>
      </c>
      <c r="G45" s="145">
        <v>287.96681968169105</v>
      </c>
      <c r="H45" s="142">
        <v>94.17962987724232</v>
      </c>
    </row>
    <row r="46" spans="1:8">
      <c r="A46" s="143"/>
      <c r="B46" s="136" t="s">
        <v>241</v>
      </c>
      <c r="C46" s="82">
        <v>0</v>
      </c>
      <c r="D46" s="82">
        <v>4.2390446654855296</v>
      </c>
      <c r="E46" s="82">
        <v>7.1187426247295003</v>
      </c>
      <c r="F46" s="27"/>
      <c r="G46" s="137" t="s">
        <v>242</v>
      </c>
      <c r="H46" s="138">
        <v>67.932710940523606</v>
      </c>
    </row>
    <row r="47" spans="1:8">
      <c r="A47" s="139" t="s">
        <v>211</v>
      </c>
      <c r="B47" s="140" t="s">
        <v>3</v>
      </c>
      <c r="C47" s="80">
        <v>21.3131634143962</v>
      </c>
      <c r="D47" s="80">
        <v>40.174943398149502</v>
      </c>
      <c r="E47" s="83">
        <v>47.975217079123965</v>
      </c>
      <c r="F47" s="22" t="s">
        <v>240</v>
      </c>
      <c r="G47" s="134">
        <v>125.09665105236607</v>
      </c>
      <c r="H47" s="135">
        <v>19.415767692988823</v>
      </c>
    </row>
    <row r="48" spans="1:8" ht="13.5" thickBot="1">
      <c r="A48" s="149"/>
      <c r="B48" s="150" t="s">
        <v>241</v>
      </c>
      <c r="C48" s="86">
        <v>0</v>
      </c>
      <c r="D48" s="86">
        <v>16.299223327427601</v>
      </c>
      <c r="E48" s="86">
        <v>16.1176793492426</v>
      </c>
      <c r="F48" s="44"/>
      <c r="G48" s="151" t="s">
        <v>242</v>
      </c>
      <c r="H48" s="152">
        <v>-1.1138198093126732</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22</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221</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212</v>
      </c>
      <c r="B7" s="133" t="s">
        <v>3</v>
      </c>
      <c r="C7" s="20">
        <v>179542</v>
      </c>
      <c r="D7" s="20">
        <v>200240.61617925501</v>
      </c>
      <c r="E7" s="79">
        <v>210368.57561422026</v>
      </c>
      <c r="F7" s="22" t="s">
        <v>240</v>
      </c>
      <c r="G7" s="134">
        <v>17.169562338739837</v>
      </c>
      <c r="H7" s="135">
        <v>5.0578946610405637</v>
      </c>
    </row>
    <row r="8" spans="1:8" ht="12.75" customHeight="1">
      <c r="A8" s="210"/>
      <c r="B8" s="136" t="s">
        <v>241</v>
      </c>
      <c r="C8" s="26">
        <v>0</v>
      </c>
      <c r="D8" s="26">
        <v>31417.92856</v>
      </c>
      <c r="E8" s="26">
        <v>37684.925586627403</v>
      </c>
      <c r="F8" s="27"/>
      <c r="G8" s="137" t="s">
        <v>242</v>
      </c>
      <c r="H8" s="138">
        <v>19.947199939229222</v>
      </c>
    </row>
    <row r="9" spans="1:8">
      <c r="A9" s="139" t="s">
        <v>232</v>
      </c>
      <c r="B9" s="140" t="s">
        <v>3</v>
      </c>
      <c r="C9" s="20">
        <v>11159</v>
      </c>
      <c r="D9" s="20">
        <v>8813.3918875372292</v>
      </c>
      <c r="E9" s="21">
        <v>4585.1097794265488</v>
      </c>
      <c r="F9" s="22" t="s">
        <v>240</v>
      </c>
      <c r="G9" s="141">
        <v>-58.911105122084869</v>
      </c>
      <c r="H9" s="142">
        <v>-47.975650715018993</v>
      </c>
    </row>
    <row r="10" spans="1:8">
      <c r="A10" s="143"/>
      <c r="B10" s="136" t="s">
        <v>241</v>
      </c>
      <c r="C10" s="26">
        <v>0</v>
      </c>
      <c r="D10" s="26">
        <v>8078.6521286464404</v>
      </c>
      <c r="E10" s="26">
        <v>2225.0985714295498</v>
      </c>
      <c r="F10" s="27"/>
      <c r="G10" s="144" t="s">
        <v>242</v>
      </c>
      <c r="H10" s="138">
        <v>-72.457056746638756</v>
      </c>
    </row>
    <row r="11" spans="1:8">
      <c r="A11" s="139" t="s">
        <v>213</v>
      </c>
      <c r="B11" s="140" t="s">
        <v>3</v>
      </c>
      <c r="C11" s="20">
        <v>105003</v>
      </c>
      <c r="D11" s="20">
        <v>120203.458974138</v>
      </c>
      <c r="E11" s="21">
        <v>145165.29710151639</v>
      </c>
      <c r="F11" s="22" t="s">
        <v>240</v>
      </c>
      <c r="G11" s="145">
        <v>38.248713942950587</v>
      </c>
      <c r="H11" s="142">
        <v>20.766322650289922</v>
      </c>
    </row>
    <row r="12" spans="1:8">
      <c r="A12" s="143"/>
      <c r="B12" s="136" t="s">
        <v>241</v>
      </c>
      <c r="C12" s="26">
        <v>0</v>
      </c>
      <c r="D12" s="26">
        <v>12071.636001094001</v>
      </c>
      <c r="E12" s="26">
        <v>18210.138339269801</v>
      </c>
      <c r="F12" s="27"/>
      <c r="G12" s="137" t="s">
        <v>242</v>
      </c>
      <c r="H12" s="138">
        <v>50.8506248665839</v>
      </c>
    </row>
    <row r="13" spans="1:8">
      <c r="A13" s="139" t="s">
        <v>214</v>
      </c>
      <c r="B13" s="140" t="s">
        <v>3</v>
      </c>
      <c r="C13" s="20">
        <v>65527</v>
      </c>
      <c r="D13" s="20">
        <v>71751.232997766798</v>
      </c>
      <c r="E13" s="21">
        <v>94827.743745698273</v>
      </c>
      <c r="F13" s="22" t="s">
        <v>240</v>
      </c>
      <c r="G13" s="134">
        <v>44.715527562223627</v>
      </c>
      <c r="H13" s="135">
        <v>32.161831628244926</v>
      </c>
    </row>
    <row r="14" spans="1:8">
      <c r="A14" s="143"/>
      <c r="B14" s="136" t="s">
        <v>241</v>
      </c>
      <c r="C14" s="26">
        <v>0</v>
      </c>
      <c r="D14" s="26">
        <v>11910.418228722299</v>
      </c>
      <c r="E14" s="26">
        <v>17726.4878871332</v>
      </c>
      <c r="F14" s="27"/>
      <c r="G14" s="146" t="s">
        <v>242</v>
      </c>
      <c r="H14" s="135">
        <v>48.831783626080323</v>
      </c>
    </row>
    <row r="15" spans="1:8">
      <c r="A15" s="139" t="s">
        <v>215</v>
      </c>
      <c r="B15" s="140" t="s">
        <v>3</v>
      </c>
      <c r="C15" s="20">
        <v>3355</v>
      </c>
      <c r="D15" s="20">
        <v>4184.0132306691203</v>
      </c>
      <c r="E15" s="21">
        <v>3898.741314314479</v>
      </c>
      <c r="F15" s="22" t="s">
        <v>240</v>
      </c>
      <c r="G15" s="145">
        <v>16.206894614440515</v>
      </c>
      <c r="H15" s="142">
        <v>-6.8181408764097</v>
      </c>
    </row>
    <row r="16" spans="1:8">
      <c r="A16" s="143"/>
      <c r="B16" s="136" t="s">
        <v>241</v>
      </c>
      <c r="C16" s="26">
        <v>0</v>
      </c>
      <c r="D16" s="26">
        <v>749.25252578159302</v>
      </c>
      <c r="E16" s="26">
        <v>771.08641768548</v>
      </c>
      <c r="F16" s="27"/>
      <c r="G16" s="137" t="s">
        <v>242</v>
      </c>
      <c r="H16" s="138">
        <v>2.9140898632421255</v>
      </c>
    </row>
    <row r="17" spans="1:9">
      <c r="A17" s="139" t="s">
        <v>216</v>
      </c>
      <c r="B17" s="140" t="s">
        <v>3</v>
      </c>
      <c r="C17" s="20">
        <v>12571</v>
      </c>
      <c r="D17" s="20">
        <v>12510.103082202901</v>
      </c>
      <c r="E17" s="21">
        <v>21075.856754566012</v>
      </c>
      <c r="F17" s="22" t="s">
        <v>240</v>
      </c>
      <c r="G17" s="134">
        <v>67.654576044594791</v>
      </c>
      <c r="H17" s="135">
        <v>68.470688179611471</v>
      </c>
    </row>
    <row r="18" spans="1:9" ht="13.5" thickBot="1">
      <c r="A18" s="149"/>
      <c r="B18" s="150" t="s">
        <v>241</v>
      </c>
      <c r="C18" s="43">
        <v>0</v>
      </c>
      <c r="D18" s="43">
        <v>1985.2008596246801</v>
      </c>
      <c r="E18" s="43">
        <v>3808.1183905365701</v>
      </c>
      <c r="F18" s="44"/>
      <c r="G18" s="151" t="s">
        <v>242</v>
      </c>
      <c r="H18" s="152">
        <v>91.825344628176765</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222</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212</v>
      </c>
      <c r="B35" s="133" t="s">
        <v>3</v>
      </c>
      <c r="C35" s="80">
        <v>562.24680055355304</v>
      </c>
      <c r="D35" s="80">
        <v>698.64237269422802</v>
      </c>
      <c r="E35" s="81">
        <v>897.67717406866427</v>
      </c>
      <c r="F35" s="22" t="s">
        <v>240</v>
      </c>
      <c r="G35" s="134">
        <v>59.658920812864977</v>
      </c>
      <c r="H35" s="135">
        <v>28.488796150007801</v>
      </c>
    </row>
    <row r="36" spans="1:8" ht="12.75" customHeight="1">
      <c r="A36" s="210"/>
      <c r="B36" s="136" t="s">
        <v>241</v>
      </c>
      <c r="C36" s="82">
        <v>0</v>
      </c>
      <c r="D36" s="82">
        <v>138.803260547458</v>
      </c>
      <c r="E36" s="82">
        <v>191.44787687719099</v>
      </c>
      <c r="F36" s="27"/>
      <c r="G36" s="137" t="s">
        <v>242</v>
      </c>
      <c r="H36" s="138">
        <v>37.927506977931074</v>
      </c>
    </row>
    <row r="37" spans="1:8">
      <c r="A37" s="139" t="s">
        <v>232</v>
      </c>
      <c r="B37" s="140" t="s">
        <v>3</v>
      </c>
      <c r="C37" s="80">
        <v>202.58026053560801</v>
      </c>
      <c r="D37" s="80">
        <v>223.34273136216501</v>
      </c>
      <c r="E37" s="83">
        <v>414.44036425441857</v>
      </c>
      <c r="F37" s="22" t="s">
        <v>240</v>
      </c>
      <c r="G37" s="141">
        <v>104.58082300746742</v>
      </c>
      <c r="H37" s="142">
        <v>85.562503747827861</v>
      </c>
    </row>
    <row r="38" spans="1:8">
      <c r="A38" s="143"/>
      <c r="B38" s="136" t="s">
        <v>241</v>
      </c>
      <c r="C38" s="82">
        <v>0</v>
      </c>
      <c r="D38" s="82">
        <v>27.620969246335601</v>
      </c>
      <c r="E38" s="82">
        <v>61.636079408872199</v>
      </c>
      <c r="F38" s="27"/>
      <c r="G38" s="144" t="s">
        <v>242</v>
      </c>
      <c r="H38" s="138">
        <v>123.14958920947095</v>
      </c>
    </row>
    <row r="39" spans="1:8">
      <c r="A39" s="139" t="s">
        <v>213</v>
      </c>
      <c r="B39" s="140" t="s">
        <v>3</v>
      </c>
      <c r="C39" s="80">
        <v>138.81392867252401</v>
      </c>
      <c r="D39" s="80">
        <v>174.58551054868099</v>
      </c>
      <c r="E39" s="83">
        <v>182.96076367662167</v>
      </c>
      <c r="F39" s="22" t="s">
        <v>240</v>
      </c>
      <c r="G39" s="145">
        <v>31.802885651514458</v>
      </c>
      <c r="H39" s="142">
        <v>4.7972212021600456</v>
      </c>
    </row>
    <row r="40" spans="1:8">
      <c r="A40" s="143"/>
      <c r="B40" s="136" t="s">
        <v>241</v>
      </c>
      <c r="C40" s="82">
        <v>0</v>
      </c>
      <c r="D40" s="82">
        <v>52.325408000138999</v>
      </c>
      <c r="E40" s="82">
        <v>51.426850827650298</v>
      </c>
      <c r="F40" s="27"/>
      <c r="G40" s="137" t="s">
        <v>242</v>
      </c>
      <c r="H40" s="138">
        <v>-1.7172482868863881</v>
      </c>
    </row>
    <row r="41" spans="1:8">
      <c r="A41" s="139" t="s">
        <v>214</v>
      </c>
      <c r="B41" s="140" t="s">
        <v>3</v>
      </c>
      <c r="C41" s="80">
        <v>170.617133252337</v>
      </c>
      <c r="D41" s="80">
        <v>220.964672315797</v>
      </c>
      <c r="E41" s="83">
        <v>269.60598598968534</v>
      </c>
      <c r="F41" s="22" t="s">
        <v>240</v>
      </c>
      <c r="G41" s="134">
        <v>58.018119781058061</v>
      </c>
      <c r="H41" s="135">
        <v>22.013163083540974</v>
      </c>
    </row>
    <row r="42" spans="1:8">
      <c r="A42" s="143"/>
      <c r="B42" s="136" t="s">
        <v>241</v>
      </c>
      <c r="C42" s="82">
        <v>0</v>
      </c>
      <c r="D42" s="82">
        <v>43.371576984786401</v>
      </c>
      <c r="E42" s="82">
        <v>57.001654384636197</v>
      </c>
      <c r="F42" s="27"/>
      <c r="G42" s="146" t="s">
        <v>242</v>
      </c>
      <c r="H42" s="135">
        <v>31.426289628875764</v>
      </c>
    </row>
    <row r="43" spans="1:8">
      <c r="A43" s="139" t="s">
        <v>215</v>
      </c>
      <c r="B43" s="140" t="s">
        <v>3</v>
      </c>
      <c r="C43" s="80">
        <v>9.0937188266355307</v>
      </c>
      <c r="D43" s="80">
        <v>13.824757662934401</v>
      </c>
      <c r="E43" s="83">
        <v>15.914363831429032</v>
      </c>
      <c r="F43" s="22" t="s">
        <v>240</v>
      </c>
      <c r="G43" s="145">
        <v>75.003913523429048</v>
      </c>
      <c r="H43" s="142">
        <v>15.114956944938584</v>
      </c>
    </row>
    <row r="44" spans="1:8">
      <c r="A44" s="143"/>
      <c r="B44" s="136" t="s">
        <v>241</v>
      </c>
      <c r="C44" s="82">
        <v>0</v>
      </c>
      <c r="D44" s="82">
        <v>3.6593662307745798</v>
      </c>
      <c r="E44" s="82">
        <v>4.1315188679438197</v>
      </c>
      <c r="F44" s="27"/>
      <c r="G44" s="137" t="s">
        <v>242</v>
      </c>
      <c r="H44" s="138">
        <v>12.902579501295207</v>
      </c>
    </row>
    <row r="45" spans="1:8">
      <c r="A45" s="139" t="s">
        <v>216</v>
      </c>
      <c r="B45" s="140" t="s">
        <v>3</v>
      </c>
      <c r="C45" s="80">
        <v>41.141759266448702</v>
      </c>
      <c r="D45" s="80">
        <v>65.924700804650996</v>
      </c>
      <c r="E45" s="83">
        <v>87.116675416160717</v>
      </c>
      <c r="F45" s="22" t="s">
        <v>240</v>
      </c>
      <c r="G45" s="134">
        <v>111.74756979146682</v>
      </c>
      <c r="H45" s="135">
        <v>32.145727402398194</v>
      </c>
    </row>
    <row r="46" spans="1:8" ht="13.5" thickBot="1">
      <c r="A46" s="149"/>
      <c r="B46" s="150" t="s">
        <v>241</v>
      </c>
      <c r="C46" s="86">
        <v>0</v>
      </c>
      <c r="D46" s="86">
        <v>11.825940085421999</v>
      </c>
      <c r="E46" s="86">
        <v>17.251773388088601</v>
      </c>
      <c r="F46" s="44"/>
      <c r="G46" s="151" t="s">
        <v>242</v>
      </c>
      <c r="H46" s="152">
        <v>45.880777878750649</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23</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61</v>
      </c>
      <c r="B7" s="19" t="s">
        <v>3</v>
      </c>
      <c r="C7" s="20">
        <v>317630</v>
      </c>
      <c r="D7" s="20">
        <v>306308</v>
      </c>
      <c r="E7" s="79">
        <v>347398.92418924934</v>
      </c>
      <c r="F7" s="22" t="s">
        <v>240</v>
      </c>
      <c r="G7" s="23">
        <v>9.3722016778167614</v>
      </c>
      <c r="H7" s="24">
        <v>13.414904014668025</v>
      </c>
    </row>
    <row r="8" spans="1:8">
      <c r="A8" s="199"/>
      <c r="B8" s="25" t="s">
        <v>241</v>
      </c>
      <c r="C8" s="26">
        <v>65994.352272727294</v>
      </c>
      <c r="D8" s="26">
        <v>82399</v>
      </c>
      <c r="E8" s="26">
        <v>85093</v>
      </c>
      <c r="F8" s="27"/>
      <c r="G8" s="28">
        <v>28.939821468882542</v>
      </c>
      <c r="H8" s="29">
        <v>3.2694571536062256</v>
      </c>
    </row>
    <row r="9" spans="1:8">
      <c r="A9" s="30" t="s">
        <v>62</v>
      </c>
      <c r="B9" s="31" t="s">
        <v>3</v>
      </c>
      <c r="C9" s="20">
        <v>104271</v>
      </c>
      <c r="D9" s="20">
        <v>103092</v>
      </c>
      <c r="E9" s="21">
        <v>112959.71883468529</v>
      </c>
      <c r="F9" s="22" t="s">
        <v>240</v>
      </c>
      <c r="G9" s="32">
        <v>8.3328239248547504</v>
      </c>
      <c r="H9" s="33">
        <v>9.5717600150208426</v>
      </c>
    </row>
    <row r="10" spans="1:8">
      <c r="A10" s="34"/>
      <c r="B10" s="25" t="s">
        <v>241</v>
      </c>
      <c r="C10" s="26">
        <v>20788.5625</v>
      </c>
      <c r="D10" s="26">
        <v>24982.799999999999</v>
      </c>
      <c r="E10" s="26">
        <v>25539.5</v>
      </c>
      <c r="F10" s="27"/>
      <c r="G10" s="35">
        <v>22.853612413075709</v>
      </c>
      <c r="H10" s="29">
        <v>2.2283330931681036</v>
      </c>
    </row>
    <row r="11" spans="1:8">
      <c r="A11" s="30" t="s">
        <v>47</v>
      </c>
      <c r="B11" s="31" t="s">
        <v>3</v>
      </c>
      <c r="C11" s="20">
        <v>9861</v>
      </c>
      <c r="D11" s="20">
        <v>12718</v>
      </c>
      <c r="E11" s="21">
        <v>20074.843781951509</v>
      </c>
      <c r="F11" s="22" t="s">
        <v>240</v>
      </c>
      <c r="G11" s="37">
        <v>103.57817444429074</v>
      </c>
      <c r="H11" s="33">
        <v>57.845917455193501</v>
      </c>
    </row>
    <row r="12" spans="1:8">
      <c r="A12" s="34"/>
      <c r="B12" s="25" t="s">
        <v>241</v>
      </c>
      <c r="C12" s="26">
        <v>1931.8812499999999</v>
      </c>
      <c r="D12" s="26">
        <v>4254.8999999999996</v>
      </c>
      <c r="E12" s="26">
        <v>5434.25</v>
      </c>
      <c r="F12" s="27"/>
      <c r="G12" s="28">
        <v>181.29316954652364</v>
      </c>
      <c r="H12" s="29">
        <v>27.717455169334187</v>
      </c>
    </row>
    <row r="13" spans="1:8">
      <c r="A13" s="30" t="s">
        <v>48</v>
      </c>
      <c r="B13" s="31" t="s">
        <v>3</v>
      </c>
      <c r="C13" s="20">
        <v>98034</v>
      </c>
      <c r="D13" s="20">
        <v>96531</v>
      </c>
      <c r="E13" s="21">
        <v>93231.61886021214</v>
      </c>
      <c r="F13" s="22" t="s">
        <v>240</v>
      </c>
      <c r="G13" s="23">
        <v>-4.8986893728582572</v>
      </c>
      <c r="H13" s="24">
        <v>-3.4179498190092943</v>
      </c>
    </row>
    <row r="14" spans="1:8">
      <c r="A14" s="34"/>
      <c r="B14" s="25" t="s">
        <v>241</v>
      </c>
      <c r="C14" s="26">
        <v>23851.931250000001</v>
      </c>
      <c r="D14" s="26">
        <v>29638.5</v>
      </c>
      <c r="E14" s="26">
        <v>26326.7</v>
      </c>
      <c r="F14" s="27"/>
      <c r="G14" s="38">
        <v>10.375548730461801</v>
      </c>
      <c r="H14" s="24">
        <v>-11.173979789800427</v>
      </c>
    </row>
    <row r="15" spans="1:8">
      <c r="A15" s="30" t="s">
        <v>49</v>
      </c>
      <c r="B15" s="31" t="s">
        <v>3</v>
      </c>
      <c r="C15" s="20">
        <v>57038</v>
      </c>
      <c r="D15" s="20">
        <v>63651</v>
      </c>
      <c r="E15" s="21">
        <v>79177.827746957511</v>
      </c>
      <c r="F15" s="22" t="s">
        <v>240</v>
      </c>
      <c r="G15" s="37">
        <v>38.815925780983747</v>
      </c>
      <c r="H15" s="33">
        <v>24.393690196473756</v>
      </c>
    </row>
    <row r="16" spans="1:8">
      <c r="A16" s="34"/>
      <c r="B16" s="25" t="s">
        <v>241</v>
      </c>
      <c r="C16" s="26">
        <v>12352.93125</v>
      </c>
      <c r="D16" s="26">
        <v>15797.85</v>
      </c>
      <c r="E16" s="26">
        <v>18739.5</v>
      </c>
      <c r="F16" s="27"/>
      <c r="G16" s="28">
        <v>51.700836188171934</v>
      </c>
      <c r="H16" s="29">
        <v>18.620571786667156</v>
      </c>
    </row>
    <row r="17" spans="1:9">
      <c r="A17" s="30" t="s">
        <v>50</v>
      </c>
      <c r="B17" s="31" t="s">
        <v>3</v>
      </c>
      <c r="C17" s="20">
        <v>60746</v>
      </c>
      <c r="D17" s="20">
        <v>46246</v>
      </c>
      <c r="E17" s="21">
        <v>67869.84225752746</v>
      </c>
      <c r="F17" s="22" t="s">
        <v>240</v>
      </c>
      <c r="G17" s="37">
        <v>11.727261478167222</v>
      </c>
      <c r="H17" s="33">
        <v>46.758297490653177</v>
      </c>
    </row>
    <row r="18" spans="1:9" ht="13.5" thickBot="1">
      <c r="A18" s="56"/>
      <c r="B18" s="42" t="s">
        <v>241</v>
      </c>
      <c r="C18" s="43">
        <v>8144.6437500000002</v>
      </c>
      <c r="D18" s="43">
        <v>10979.95</v>
      </c>
      <c r="E18" s="43">
        <v>12820.05</v>
      </c>
      <c r="F18" s="44"/>
      <c r="G18" s="57">
        <v>57.404674698018567</v>
      </c>
      <c r="H18" s="46">
        <v>16.758728409510042</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61</v>
      </c>
      <c r="B35" s="19" t="s">
        <v>3</v>
      </c>
      <c r="C35" s="80">
        <v>1801.5142984868201</v>
      </c>
      <c r="D35" s="80">
        <v>1854.3190241746399</v>
      </c>
      <c r="E35" s="81">
        <v>2150.8418744223081</v>
      </c>
      <c r="F35" s="22" t="s">
        <v>240</v>
      </c>
      <c r="G35" s="23">
        <v>19.390774540557643</v>
      </c>
      <c r="H35" s="24">
        <v>15.990929628716444</v>
      </c>
    </row>
    <row r="36" spans="1:9" ht="12.75" customHeight="1">
      <c r="A36" s="199"/>
      <c r="B36" s="25" t="s">
        <v>241</v>
      </c>
      <c r="C36" s="82">
        <v>417.48621703025202</v>
      </c>
      <c r="D36" s="82">
        <v>538.80125212963196</v>
      </c>
      <c r="E36" s="82">
        <v>576.20711148781299</v>
      </c>
      <c r="F36" s="27"/>
      <c r="G36" s="28">
        <v>38.018235808263768</v>
      </c>
      <c r="H36" s="29">
        <v>6.9424225000095987</v>
      </c>
    </row>
    <row r="37" spans="1:9">
      <c r="A37" s="30" t="s">
        <v>62</v>
      </c>
      <c r="B37" s="31" t="s">
        <v>3</v>
      </c>
      <c r="C37" s="80">
        <v>329.962690165955</v>
      </c>
      <c r="D37" s="80">
        <v>340.48661844572001</v>
      </c>
      <c r="E37" s="83">
        <v>378.04118410819154</v>
      </c>
      <c r="F37" s="22" t="s">
        <v>240</v>
      </c>
      <c r="G37" s="32">
        <v>14.570887974654184</v>
      </c>
      <c r="H37" s="33">
        <v>11.029674479985019</v>
      </c>
    </row>
    <row r="38" spans="1:9">
      <c r="A38" s="34"/>
      <c r="B38" s="25" t="s">
        <v>241</v>
      </c>
      <c r="C38" s="82">
        <v>77.064499545814201</v>
      </c>
      <c r="D38" s="82">
        <v>88.444134081295999</v>
      </c>
      <c r="E38" s="82">
        <v>94.6592552969786</v>
      </c>
      <c r="F38" s="27"/>
      <c r="G38" s="35">
        <v>22.831207436446761</v>
      </c>
      <c r="H38" s="29">
        <v>7.0271717624255388</v>
      </c>
    </row>
    <row r="39" spans="1:9">
      <c r="A39" s="30" t="s">
        <v>47</v>
      </c>
      <c r="B39" s="31" t="s">
        <v>3</v>
      </c>
      <c r="C39" s="80">
        <v>161.99595767031099</v>
      </c>
      <c r="D39" s="80">
        <v>185.55129931488699</v>
      </c>
      <c r="E39" s="83">
        <v>229.65259471519303</v>
      </c>
      <c r="F39" s="22" t="s">
        <v>240</v>
      </c>
      <c r="G39" s="37">
        <v>41.764398333058836</v>
      </c>
      <c r="H39" s="33">
        <v>23.767710365350013</v>
      </c>
    </row>
    <row r="40" spans="1:9">
      <c r="A40" s="34"/>
      <c r="B40" s="25" t="s">
        <v>241</v>
      </c>
      <c r="C40" s="82">
        <v>52.525229248290799</v>
      </c>
      <c r="D40" s="82">
        <v>74.599336899621704</v>
      </c>
      <c r="E40" s="82">
        <v>85.491732176368501</v>
      </c>
      <c r="F40" s="27"/>
      <c r="G40" s="28">
        <v>62.763177619354138</v>
      </c>
      <c r="H40" s="29">
        <v>14.601195840927133</v>
      </c>
    </row>
    <row r="41" spans="1:9">
      <c r="A41" s="30" t="s">
        <v>48</v>
      </c>
      <c r="B41" s="31" t="s">
        <v>3</v>
      </c>
      <c r="C41" s="80">
        <v>787.49019373077897</v>
      </c>
      <c r="D41" s="80">
        <v>844.96849012900805</v>
      </c>
      <c r="E41" s="83">
        <v>896.23183736515045</v>
      </c>
      <c r="F41" s="22" t="s">
        <v>240</v>
      </c>
      <c r="G41" s="23">
        <v>13.808634634445667</v>
      </c>
      <c r="H41" s="24">
        <v>6.0668945451818814</v>
      </c>
    </row>
    <row r="42" spans="1:9">
      <c r="A42" s="34"/>
      <c r="B42" s="25" t="s">
        <v>241</v>
      </c>
      <c r="C42" s="82">
        <v>172.36904649246699</v>
      </c>
      <c r="D42" s="82">
        <v>241.22108185891901</v>
      </c>
      <c r="E42" s="82">
        <v>232.296977299622</v>
      </c>
      <c r="F42" s="27"/>
      <c r="G42" s="38">
        <v>34.767223017488817</v>
      </c>
      <c r="H42" s="24">
        <v>-3.699554156098344</v>
      </c>
    </row>
    <row r="43" spans="1:9">
      <c r="A43" s="30" t="s">
        <v>49</v>
      </c>
      <c r="B43" s="31" t="s">
        <v>3</v>
      </c>
      <c r="C43" s="80">
        <v>290.17067962360102</v>
      </c>
      <c r="D43" s="80">
        <v>332.83289912000703</v>
      </c>
      <c r="E43" s="83">
        <v>428.06804581383307</v>
      </c>
      <c r="F43" s="22" t="s">
        <v>240</v>
      </c>
      <c r="G43" s="37">
        <v>47.522846336200331</v>
      </c>
      <c r="H43" s="33">
        <v>28.613501533539164</v>
      </c>
    </row>
    <row r="44" spans="1:9">
      <c r="A44" s="34"/>
      <c r="B44" s="25" t="s">
        <v>241</v>
      </c>
      <c r="C44" s="82">
        <v>71.883414698960095</v>
      </c>
      <c r="D44" s="82">
        <v>85.5609506569008</v>
      </c>
      <c r="E44" s="82">
        <v>108.67702203180301</v>
      </c>
      <c r="F44" s="27"/>
      <c r="G44" s="28">
        <v>51.185113404713093</v>
      </c>
      <c r="H44" s="29">
        <v>27.0170810368828</v>
      </c>
    </row>
    <row r="45" spans="1:9">
      <c r="A45" s="30" t="s">
        <v>50</v>
      </c>
      <c r="B45" s="31" t="s">
        <v>3</v>
      </c>
      <c r="C45" s="80">
        <v>231.894777296173</v>
      </c>
      <c r="D45" s="80">
        <v>150.479717165019</v>
      </c>
      <c r="E45" s="83">
        <v>216.83521458184038</v>
      </c>
      <c r="F45" s="22" t="s">
        <v>240</v>
      </c>
      <c r="G45" s="37">
        <v>-6.4941362155382762</v>
      </c>
      <c r="H45" s="33">
        <v>44.095974305995441</v>
      </c>
    </row>
    <row r="46" spans="1:9" ht="13.5" thickBot="1">
      <c r="A46" s="56"/>
      <c r="B46" s="42" t="s">
        <v>241</v>
      </c>
      <c r="C46" s="86">
        <v>40.937027044719798</v>
      </c>
      <c r="D46" s="86">
        <v>48.975748632893797</v>
      </c>
      <c r="E46" s="86">
        <v>55.082124683040597</v>
      </c>
      <c r="F46" s="44"/>
      <c r="G46" s="57">
        <v>34.553309459596619</v>
      </c>
      <c r="H46" s="46">
        <v>12.468162755240769</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201">
        <v>24</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51</v>
      </c>
      <c r="B7" s="19" t="s">
        <v>3</v>
      </c>
      <c r="C7" s="20">
        <v>9251</v>
      </c>
      <c r="D7" s="20">
        <v>10634</v>
      </c>
      <c r="E7" s="79">
        <v>19765.947066500943</v>
      </c>
      <c r="F7" s="22" t="s">
        <v>240</v>
      </c>
      <c r="G7" s="23">
        <v>113.66281554968052</v>
      </c>
      <c r="H7" s="24">
        <v>85.874995923461938</v>
      </c>
    </row>
    <row r="8" spans="1:8">
      <c r="A8" s="199"/>
      <c r="B8" s="25" t="s">
        <v>241</v>
      </c>
      <c r="C8" s="26">
        <v>760.32167832167795</v>
      </c>
      <c r="D8" s="26">
        <v>1365</v>
      </c>
      <c r="E8" s="26">
        <v>2137</v>
      </c>
      <c r="F8" s="27"/>
      <c r="G8" s="28">
        <v>181.06524658315408</v>
      </c>
      <c r="H8" s="29">
        <v>56.556776556776555</v>
      </c>
    </row>
    <row r="9" spans="1:8">
      <c r="A9" s="30" t="s">
        <v>12</v>
      </c>
      <c r="B9" s="31" t="s">
        <v>3</v>
      </c>
      <c r="C9" s="20">
        <v>190</v>
      </c>
      <c r="D9" s="20">
        <v>238</v>
      </c>
      <c r="E9" s="21">
        <v>929.69618636593009</v>
      </c>
      <c r="F9" s="22" t="s">
        <v>240</v>
      </c>
      <c r="G9" s="32">
        <v>389.31378229785798</v>
      </c>
      <c r="H9" s="33">
        <v>290.62864973358404</v>
      </c>
    </row>
    <row r="10" spans="1:8">
      <c r="A10" s="34"/>
      <c r="B10" s="25" t="s">
        <v>241</v>
      </c>
      <c r="C10" s="26">
        <v>11.4626623376623</v>
      </c>
      <c r="D10" s="26">
        <v>19</v>
      </c>
      <c r="E10" s="26">
        <v>67</v>
      </c>
      <c r="F10" s="27"/>
      <c r="G10" s="35">
        <v>484.50644384648263</v>
      </c>
      <c r="H10" s="29">
        <v>252.63157894736838</v>
      </c>
    </row>
    <row r="11" spans="1:8">
      <c r="A11" s="30" t="s">
        <v>18</v>
      </c>
      <c r="B11" s="31" t="s">
        <v>3</v>
      </c>
      <c r="C11" s="20">
        <v>279</v>
      </c>
      <c r="D11" s="20">
        <v>343</v>
      </c>
      <c r="E11" s="21">
        <v>813.1822304211255</v>
      </c>
      <c r="F11" s="22" t="s">
        <v>240</v>
      </c>
      <c r="G11" s="37">
        <v>191.46316502549297</v>
      </c>
      <c r="H11" s="33">
        <v>137.07936746971589</v>
      </c>
    </row>
    <row r="12" spans="1:8">
      <c r="A12" s="34"/>
      <c r="B12" s="25" t="s">
        <v>241</v>
      </c>
      <c r="C12" s="26">
        <v>27.040482954545499</v>
      </c>
      <c r="D12" s="26">
        <v>34</v>
      </c>
      <c r="E12" s="26">
        <v>80</v>
      </c>
      <c r="F12" s="27"/>
      <c r="G12" s="28">
        <v>195.85270401596881</v>
      </c>
      <c r="H12" s="29">
        <v>135.29411764705884</v>
      </c>
    </row>
    <row r="13" spans="1:8">
      <c r="A13" s="30" t="s">
        <v>63</v>
      </c>
      <c r="B13" s="31" t="s">
        <v>3</v>
      </c>
      <c r="C13" s="20">
        <v>1425</v>
      </c>
      <c r="D13" s="20">
        <v>1667</v>
      </c>
      <c r="E13" s="21">
        <v>2256.2759453284752</v>
      </c>
      <c r="F13" s="22" t="s">
        <v>240</v>
      </c>
      <c r="G13" s="23">
        <v>58.335154058138613</v>
      </c>
      <c r="H13" s="24">
        <v>35.349486822344033</v>
      </c>
    </row>
    <row r="14" spans="1:8">
      <c r="A14" s="34"/>
      <c r="B14" s="25" t="s">
        <v>241</v>
      </c>
      <c r="C14" s="26">
        <v>85.570247933884303</v>
      </c>
      <c r="D14" s="26">
        <v>174</v>
      </c>
      <c r="E14" s="26">
        <v>189</v>
      </c>
      <c r="F14" s="27"/>
      <c r="G14" s="38">
        <v>120.87116090399843</v>
      </c>
      <c r="H14" s="24">
        <v>8.6206896551724128</v>
      </c>
    </row>
    <row r="15" spans="1:8">
      <c r="A15" s="30" t="s">
        <v>52</v>
      </c>
      <c r="B15" s="31" t="s">
        <v>3</v>
      </c>
      <c r="C15" s="20">
        <v>4289</v>
      </c>
      <c r="D15" s="20">
        <v>5252</v>
      </c>
      <c r="E15" s="21">
        <v>9666.1566970468739</v>
      </c>
      <c r="F15" s="22" t="s">
        <v>240</v>
      </c>
      <c r="G15" s="37">
        <v>125.37087192928129</v>
      </c>
      <c r="H15" s="33">
        <v>84.047157217191057</v>
      </c>
    </row>
    <row r="16" spans="1:8">
      <c r="A16" s="34"/>
      <c r="B16" s="25" t="s">
        <v>241</v>
      </c>
      <c r="C16" s="26">
        <v>383.48051948051898</v>
      </c>
      <c r="D16" s="26">
        <v>625</v>
      </c>
      <c r="E16" s="26">
        <v>1036</v>
      </c>
      <c r="F16" s="27"/>
      <c r="G16" s="28">
        <v>170.15713898672482</v>
      </c>
      <c r="H16" s="29">
        <v>65.759999999999991</v>
      </c>
    </row>
    <row r="17" spans="1:9">
      <c r="A17" s="30" t="s">
        <v>50</v>
      </c>
      <c r="B17" s="31" t="s">
        <v>3</v>
      </c>
      <c r="C17" s="20">
        <v>3689</v>
      </c>
      <c r="D17" s="20">
        <v>3985</v>
      </c>
      <c r="E17" s="21">
        <v>7605.3136230956443</v>
      </c>
      <c r="F17" s="22" t="s">
        <v>240</v>
      </c>
      <c r="G17" s="37">
        <v>106.1619306884154</v>
      </c>
      <c r="H17" s="33">
        <v>90.848522536904511</v>
      </c>
    </row>
    <row r="18" spans="1:9" ht="13.5" thickBot="1">
      <c r="A18" s="56"/>
      <c r="B18" s="42" t="s">
        <v>241</v>
      </c>
      <c r="C18" s="43">
        <v>273.64772727272702</v>
      </c>
      <c r="D18" s="43">
        <v>573</v>
      </c>
      <c r="E18" s="43">
        <v>833</v>
      </c>
      <c r="F18" s="44"/>
      <c r="G18" s="57">
        <v>204.40596320750831</v>
      </c>
      <c r="H18" s="46">
        <v>45.375218150087278</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51</v>
      </c>
      <c r="B35" s="19" t="s">
        <v>3</v>
      </c>
      <c r="C35" s="80">
        <v>404.534367515675</v>
      </c>
      <c r="D35" s="80">
        <v>477.56383193174702</v>
      </c>
      <c r="E35" s="81">
        <v>1057.0055663554983</v>
      </c>
      <c r="F35" s="22" t="s">
        <v>240</v>
      </c>
      <c r="G35" s="23">
        <v>161.28943576457476</v>
      </c>
      <c r="H35" s="24">
        <v>121.33283462441199</v>
      </c>
    </row>
    <row r="36" spans="1:9" ht="12.75" customHeight="1">
      <c r="A36" s="199"/>
      <c r="B36" s="25" t="s">
        <v>241</v>
      </c>
      <c r="C36" s="82">
        <v>31.948394489102501</v>
      </c>
      <c r="D36" s="82">
        <v>55.152018347530998</v>
      </c>
      <c r="E36" s="82">
        <v>105.770330946149</v>
      </c>
      <c r="F36" s="27"/>
      <c r="G36" s="28">
        <v>231.06618544549065</v>
      </c>
      <c r="H36" s="29">
        <v>91.77961952299799</v>
      </c>
    </row>
    <row r="37" spans="1:9">
      <c r="A37" s="30" t="s">
        <v>12</v>
      </c>
      <c r="B37" s="31" t="s">
        <v>3</v>
      </c>
      <c r="C37" s="80">
        <v>2.0241663228742</v>
      </c>
      <c r="D37" s="80">
        <v>2.4255834282145798</v>
      </c>
      <c r="E37" s="83">
        <v>9.5506399051662285</v>
      </c>
      <c r="F37" s="22" t="s">
        <v>240</v>
      </c>
      <c r="G37" s="32">
        <v>371.83078767978259</v>
      </c>
      <c r="H37" s="33">
        <v>293.74608987150981</v>
      </c>
    </row>
    <row r="38" spans="1:9">
      <c r="A38" s="34"/>
      <c r="B38" s="25" t="s">
        <v>241</v>
      </c>
      <c r="C38" s="82">
        <v>6.0531388672217801E-2</v>
      </c>
      <c r="D38" s="82">
        <v>0.20223292074541099</v>
      </c>
      <c r="E38" s="82">
        <v>0.49891931229272801</v>
      </c>
      <c r="F38" s="27"/>
      <c r="G38" s="35">
        <v>724.23239122170992</v>
      </c>
      <c r="H38" s="29">
        <v>146.70528935336526</v>
      </c>
    </row>
    <row r="39" spans="1:9">
      <c r="A39" s="30" t="s">
        <v>18</v>
      </c>
      <c r="B39" s="31" t="s">
        <v>3</v>
      </c>
      <c r="C39" s="80">
        <v>31.099412505888399</v>
      </c>
      <c r="D39" s="80">
        <v>40.554687245494101</v>
      </c>
      <c r="E39" s="83">
        <v>59.089921402014227</v>
      </c>
      <c r="F39" s="22" t="s">
        <v>240</v>
      </c>
      <c r="G39" s="37">
        <v>90.00333652870799</v>
      </c>
      <c r="H39" s="33">
        <v>45.704295644838226</v>
      </c>
    </row>
    <row r="40" spans="1:9">
      <c r="A40" s="34"/>
      <c r="B40" s="25" t="s">
        <v>241</v>
      </c>
      <c r="C40" s="82">
        <v>3.2818874921981198</v>
      </c>
      <c r="D40" s="82">
        <v>5.5225930074091698</v>
      </c>
      <c r="E40" s="82">
        <v>7.33644305691708</v>
      </c>
      <c r="F40" s="27"/>
      <c r="G40" s="28">
        <v>123.54340526168764</v>
      </c>
      <c r="H40" s="29">
        <v>32.844173870398009</v>
      </c>
    </row>
    <row r="41" spans="1:9">
      <c r="A41" s="30" t="s">
        <v>63</v>
      </c>
      <c r="B41" s="31" t="s">
        <v>3</v>
      </c>
      <c r="C41" s="80">
        <v>61.685822127677099</v>
      </c>
      <c r="D41" s="80">
        <v>72.5369897779794</v>
      </c>
      <c r="E41" s="83">
        <v>144.34201517395832</v>
      </c>
      <c r="F41" s="22" t="s">
        <v>240</v>
      </c>
      <c r="G41" s="23">
        <v>133.99544692003897</v>
      </c>
      <c r="H41" s="24">
        <v>98.990908798061696</v>
      </c>
    </row>
    <row r="42" spans="1:9">
      <c r="A42" s="34"/>
      <c r="B42" s="25" t="s">
        <v>241</v>
      </c>
      <c r="C42" s="82">
        <v>4.1410969024503004</v>
      </c>
      <c r="D42" s="82">
        <v>6.3792209989314799</v>
      </c>
      <c r="E42" s="82">
        <v>11.505128085888</v>
      </c>
      <c r="F42" s="27"/>
      <c r="G42" s="38">
        <v>177.82803341502051</v>
      </c>
      <c r="H42" s="24">
        <v>80.353182431132439</v>
      </c>
    </row>
    <row r="43" spans="1:9">
      <c r="A43" s="30" t="s">
        <v>52</v>
      </c>
      <c r="B43" s="31" t="s">
        <v>3</v>
      </c>
      <c r="C43" s="80">
        <v>199.56325693002799</v>
      </c>
      <c r="D43" s="80">
        <v>241.55026013382499</v>
      </c>
      <c r="E43" s="83">
        <v>549.80077342022764</v>
      </c>
      <c r="F43" s="22" t="s">
        <v>240</v>
      </c>
      <c r="G43" s="37">
        <v>175.50200466662153</v>
      </c>
      <c r="H43" s="33">
        <v>127.61340563890266</v>
      </c>
    </row>
    <row r="44" spans="1:9">
      <c r="A44" s="34"/>
      <c r="B44" s="25" t="s">
        <v>241</v>
      </c>
      <c r="C44" s="82">
        <v>14.748625938401601</v>
      </c>
      <c r="D44" s="82">
        <v>27.132443769616</v>
      </c>
      <c r="E44" s="82">
        <v>52.635609972289203</v>
      </c>
      <c r="F44" s="27"/>
      <c r="G44" s="28">
        <v>256.88483925298908</v>
      </c>
      <c r="H44" s="29">
        <v>93.995094652080951</v>
      </c>
    </row>
    <row r="45" spans="1:9">
      <c r="A45" s="30" t="s">
        <v>50</v>
      </c>
      <c r="B45" s="31" t="s">
        <v>3</v>
      </c>
      <c r="C45" s="80">
        <v>110.161709629208</v>
      </c>
      <c r="D45" s="80">
        <v>120.49631134623399</v>
      </c>
      <c r="E45" s="83">
        <v>298.28884804171923</v>
      </c>
      <c r="F45" s="22" t="s">
        <v>240</v>
      </c>
      <c r="G45" s="37">
        <v>170.77361911477789</v>
      </c>
      <c r="H45" s="33">
        <v>147.55019029969833</v>
      </c>
    </row>
    <row r="46" spans="1:9" ht="13.5" thickBot="1">
      <c r="A46" s="56"/>
      <c r="B46" s="42" t="s">
        <v>241</v>
      </c>
      <c r="C46" s="86">
        <v>9.7162527673802099</v>
      </c>
      <c r="D46" s="86">
        <v>15.915527650828899</v>
      </c>
      <c r="E46" s="86">
        <v>33.794230518762298</v>
      </c>
      <c r="F46" s="44"/>
      <c r="G46" s="57">
        <v>247.81135616621287</v>
      </c>
      <c r="H46" s="46">
        <v>112.33496783879647</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25</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64</v>
      </c>
      <c r="B7" s="19" t="s">
        <v>3</v>
      </c>
      <c r="C7" s="20">
        <v>7206</v>
      </c>
      <c r="D7" s="20">
        <v>8890</v>
      </c>
      <c r="E7" s="79">
        <v>12859.364959485014</v>
      </c>
      <c r="F7" s="22" t="s">
        <v>240</v>
      </c>
      <c r="G7" s="23">
        <v>78.453579787468954</v>
      </c>
      <c r="H7" s="24">
        <v>44.649774572384871</v>
      </c>
    </row>
    <row r="8" spans="1:8" ht="12.75" customHeight="1">
      <c r="A8" s="199"/>
      <c r="B8" s="25" t="s">
        <v>241</v>
      </c>
      <c r="C8" s="26">
        <v>1440.34747252747</v>
      </c>
      <c r="D8" s="26">
        <v>2323</v>
      </c>
      <c r="E8" s="26">
        <v>3048</v>
      </c>
      <c r="F8" s="27"/>
      <c r="G8" s="28">
        <v>111.61560374396876</v>
      </c>
      <c r="H8" s="29">
        <v>31.20964270340076</v>
      </c>
    </row>
    <row r="9" spans="1:8">
      <c r="A9" s="30" t="s">
        <v>53</v>
      </c>
      <c r="B9" s="31" t="s">
        <v>3</v>
      </c>
      <c r="C9" s="20">
        <v>9</v>
      </c>
      <c r="D9" s="20">
        <v>3</v>
      </c>
      <c r="E9" s="21">
        <v>3.8209415124792954</v>
      </c>
      <c r="F9" s="22" t="s">
        <v>240</v>
      </c>
      <c r="G9" s="32">
        <v>-57.545094305785604</v>
      </c>
      <c r="H9" s="33">
        <v>27.364717082643182</v>
      </c>
    </row>
    <row r="10" spans="1:8">
      <c r="A10" s="34"/>
      <c r="B10" s="25" t="s">
        <v>241</v>
      </c>
      <c r="C10" s="26">
        <v>1.0634747252747301</v>
      </c>
      <c r="D10" s="26">
        <v>2</v>
      </c>
      <c r="E10" s="26">
        <v>1</v>
      </c>
      <c r="F10" s="27"/>
      <c r="G10" s="35">
        <v>-5.968616250690161</v>
      </c>
      <c r="H10" s="29">
        <v>-50</v>
      </c>
    </row>
    <row r="11" spans="1:8">
      <c r="A11" s="30" t="s">
        <v>54</v>
      </c>
      <c r="B11" s="31" t="s">
        <v>3</v>
      </c>
      <c r="C11" s="20">
        <v>640</v>
      </c>
      <c r="D11" s="20">
        <v>805</v>
      </c>
      <c r="E11" s="21">
        <v>1001.7104689198317</v>
      </c>
      <c r="F11" s="22" t="s">
        <v>240</v>
      </c>
      <c r="G11" s="37">
        <v>56.517260768723702</v>
      </c>
      <c r="H11" s="33">
        <v>24.436083095631261</v>
      </c>
    </row>
    <row r="12" spans="1:8">
      <c r="A12" s="34"/>
      <c r="B12" s="25" t="s">
        <v>241</v>
      </c>
      <c r="C12" s="26">
        <v>74.063474725274702</v>
      </c>
      <c r="D12" s="26">
        <v>313</v>
      </c>
      <c r="E12" s="26">
        <v>218</v>
      </c>
      <c r="F12" s="27"/>
      <c r="G12" s="28">
        <v>194.34211776942988</v>
      </c>
      <c r="H12" s="29">
        <v>-30.351437699680503</v>
      </c>
    </row>
    <row r="13" spans="1:8">
      <c r="A13" s="30" t="s">
        <v>66</v>
      </c>
      <c r="B13" s="31" t="s">
        <v>3</v>
      </c>
      <c r="C13" s="20">
        <v>102</v>
      </c>
      <c r="D13" s="20">
        <v>65</v>
      </c>
      <c r="E13" s="21">
        <v>98.718568231151693</v>
      </c>
      <c r="F13" s="22" t="s">
        <v>240</v>
      </c>
      <c r="G13" s="23">
        <v>-3.2170899694591242</v>
      </c>
      <c r="H13" s="24">
        <v>51.874720355617995</v>
      </c>
    </row>
    <row r="14" spans="1:8">
      <c r="A14" s="34"/>
      <c r="B14" s="25" t="s">
        <v>241</v>
      </c>
      <c r="C14" s="26">
        <v>7.1269494505494499</v>
      </c>
      <c r="D14" s="26">
        <v>19</v>
      </c>
      <c r="E14" s="26">
        <v>14</v>
      </c>
      <c r="F14" s="27"/>
      <c r="G14" s="38">
        <v>96.437481381612372</v>
      </c>
      <c r="H14" s="24">
        <v>-26.31578947368422</v>
      </c>
    </row>
    <row r="15" spans="1:8">
      <c r="A15" s="30" t="s">
        <v>55</v>
      </c>
      <c r="B15" s="31" t="s">
        <v>3</v>
      </c>
      <c r="C15" s="20">
        <v>5307</v>
      </c>
      <c r="D15" s="20">
        <v>6204</v>
      </c>
      <c r="E15" s="21">
        <v>8460.3421797624833</v>
      </c>
      <c r="F15" s="22" t="s">
        <v>240</v>
      </c>
      <c r="G15" s="37">
        <v>59.4185449361689</v>
      </c>
      <c r="H15" s="33">
        <v>36.369151833695724</v>
      </c>
    </row>
    <row r="16" spans="1:8">
      <c r="A16" s="34"/>
      <c r="B16" s="25" t="s">
        <v>241</v>
      </c>
      <c r="C16" s="26">
        <v>1147.7762</v>
      </c>
      <c r="D16" s="26">
        <v>1408</v>
      </c>
      <c r="E16" s="26">
        <v>1889</v>
      </c>
      <c r="F16" s="27"/>
      <c r="G16" s="28">
        <v>64.579122654747493</v>
      </c>
      <c r="H16" s="29">
        <v>34.161931818181813</v>
      </c>
    </row>
    <row r="17" spans="1:9">
      <c r="A17" s="30" t="s">
        <v>67</v>
      </c>
      <c r="B17" s="31" t="s">
        <v>3</v>
      </c>
      <c r="C17" s="20">
        <v>547</v>
      </c>
      <c r="D17" s="20">
        <v>884</v>
      </c>
      <c r="E17" s="21">
        <v>3754.0457886645481</v>
      </c>
      <c r="F17" s="22" t="s">
        <v>240</v>
      </c>
      <c r="G17" s="37">
        <v>586.29721913428671</v>
      </c>
      <c r="H17" s="33">
        <v>324.66581319734706</v>
      </c>
    </row>
    <row r="18" spans="1:9">
      <c r="A18" s="30"/>
      <c r="B18" s="25" t="s">
        <v>241</v>
      </c>
      <c r="C18" s="26">
        <v>45.126949450549397</v>
      </c>
      <c r="D18" s="26">
        <v>354</v>
      </c>
      <c r="E18" s="26">
        <v>658</v>
      </c>
      <c r="F18" s="27"/>
      <c r="G18" s="28">
        <v>1358.1087532208301</v>
      </c>
      <c r="H18" s="29">
        <v>85.875706214689274</v>
      </c>
    </row>
    <row r="19" spans="1:9">
      <c r="A19" s="39" t="s">
        <v>56</v>
      </c>
      <c r="B19" s="31" t="s">
        <v>3</v>
      </c>
      <c r="C19" s="20">
        <v>18</v>
      </c>
      <c r="D19" s="20">
        <v>24</v>
      </c>
      <c r="E19" s="21">
        <v>19.397761149214919</v>
      </c>
      <c r="F19" s="22" t="s">
        <v>240</v>
      </c>
      <c r="G19" s="23">
        <v>7.7653397178606696</v>
      </c>
      <c r="H19" s="24">
        <v>-19.175995211604501</v>
      </c>
    </row>
    <row r="20" spans="1:9">
      <c r="A20" s="34"/>
      <c r="B20" s="25" t="s">
        <v>241</v>
      </c>
      <c r="C20" s="26">
        <v>7.0634747252747303</v>
      </c>
      <c r="D20" s="26">
        <v>4</v>
      </c>
      <c r="E20" s="26">
        <v>4</v>
      </c>
      <c r="F20" s="27"/>
      <c r="G20" s="38">
        <v>-43.370647513084691</v>
      </c>
      <c r="H20" s="24">
        <v>0</v>
      </c>
    </row>
    <row r="21" spans="1:9">
      <c r="A21" s="39" t="s">
        <v>68</v>
      </c>
      <c r="B21" s="31" t="s">
        <v>3</v>
      </c>
      <c r="C21" s="20">
        <v>54</v>
      </c>
      <c r="D21" s="20">
        <v>44</v>
      </c>
      <c r="E21" s="21">
        <v>67.539296511414165</v>
      </c>
      <c r="F21" s="22" t="s">
        <v>240</v>
      </c>
      <c r="G21" s="37">
        <v>25.072771317433634</v>
      </c>
      <c r="H21" s="33">
        <v>53.498401162304901</v>
      </c>
    </row>
    <row r="22" spans="1:9">
      <c r="A22" s="34"/>
      <c r="B22" s="25" t="s">
        <v>241</v>
      </c>
      <c r="C22" s="26">
        <v>16.063474725274698</v>
      </c>
      <c r="D22" s="26">
        <v>13</v>
      </c>
      <c r="E22" s="26">
        <v>20</v>
      </c>
      <c r="F22" s="27"/>
      <c r="G22" s="28">
        <v>24.506063240050224</v>
      </c>
      <c r="H22" s="29">
        <v>53.846153846153868</v>
      </c>
    </row>
    <row r="23" spans="1:9">
      <c r="A23" s="30" t="s">
        <v>69</v>
      </c>
      <c r="B23" s="31" t="s">
        <v>3</v>
      </c>
      <c r="C23" s="20">
        <v>560</v>
      </c>
      <c r="D23" s="20">
        <v>906</v>
      </c>
      <c r="E23" s="21">
        <v>1045.7750011820954</v>
      </c>
      <c r="F23" s="22" t="s">
        <v>240</v>
      </c>
      <c r="G23" s="23">
        <v>86.745535925374185</v>
      </c>
      <c r="H23" s="24">
        <v>15.427704324734592</v>
      </c>
    </row>
    <row r="24" spans="1:9" ht="13.5" thickBot="1">
      <c r="A24" s="56"/>
      <c r="B24" s="42" t="s">
        <v>241</v>
      </c>
      <c r="C24" s="43">
        <v>143.063474725275</v>
      </c>
      <c r="D24" s="43">
        <v>216</v>
      </c>
      <c r="E24" s="43">
        <v>255</v>
      </c>
      <c r="F24" s="44"/>
      <c r="G24" s="57">
        <v>78.242560157074934</v>
      </c>
      <c r="H24" s="46">
        <v>18.055555555555557</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64</v>
      </c>
      <c r="B35" s="19" t="s">
        <v>3</v>
      </c>
      <c r="C35" s="80">
        <v>849.16776182496903</v>
      </c>
      <c r="D35" s="80">
        <v>1175.4142453746299</v>
      </c>
      <c r="E35" s="81">
        <v>2511.1345878316715</v>
      </c>
      <c r="F35" s="22" t="s">
        <v>240</v>
      </c>
      <c r="G35" s="23">
        <v>195.71713632120532</v>
      </c>
      <c r="H35" s="24">
        <v>113.63826393233128</v>
      </c>
    </row>
    <row r="36" spans="1:8" ht="12.75" customHeight="1">
      <c r="A36" s="199"/>
      <c r="B36" s="25" t="s">
        <v>241</v>
      </c>
      <c r="C36" s="82">
        <v>207.84476701898799</v>
      </c>
      <c r="D36" s="82">
        <v>274.75587438924902</v>
      </c>
      <c r="E36" s="82">
        <v>595.91938321694704</v>
      </c>
      <c r="F36" s="27"/>
      <c r="G36" s="28">
        <v>186.71368144789801</v>
      </c>
      <c r="H36" s="29">
        <v>116.89049762506733</v>
      </c>
    </row>
    <row r="37" spans="1:8">
      <c r="A37" s="30" t="s">
        <v>53</v>
      </c>
      <c r="B37" s="31" t="s">
        <v>3</v>
      </c>
      <c r="C37" s="80">
        <v>0.86601121786198698</v>
      </c>
      <c r="D37" s="80">
        <v>0.46925536509780202</v>
      </c>
      <c r="E37" s="83">
        <v>0.3940954265285832</v>
      </c>
      <c r="F37" s="22" t="s">
        <v>240</v>
      </c>
      <c r="G37" s="32">
        <v>-54.493034454966057</v>
      </c>
      <c r="H37" s="33">
        <v>-16.016852264129994</v>
      </c>
    </row>
    <row r="38" spans="1:8">
      <c r="A38" s="34"/>
      <c r="B38" s="25" t="s">
        <v>241</v>
      </c>
      <c r="C38" s="82">
        <v>0.29036417827942301</v>
      </c>
      <c r="D38" s="82">
        <v>0.161284932400107</v>
      </c>
      <c r="E38" s="82">
        <v>0.13432840919465799</v>
      </c>
      <c r="F38" s="27"/>
      <c r="G38" s="35">
        <v>-53.737954182009602</v>
      </c>
      <c r="H38" s="29">
        <v>-16.713602941269627</v>
      </c>
    </row>
    <row r="39" spans="1:8">
      <c r="A39" s="30" t="s">
        <v>54</v>
      </c>
      <c r="B39" s="31" t="s">
        <v>3</v>
      </c>
      <c r="C39" s="80">
        <v>40.226443139946198</v>
      </c>
      <c r="D39" s="80">
        <v>48.248863612551702</v>
      </c>
      <c r="E39" s="83">
        <v>82.406793603948515</v>
      </c>
      <c r="F39" s="22" t="s">
        <v>240</v>
      </c>
      <c r="G39" s="37">
        <v>104.85727091818325</v>
      </c>
      <c r="H39" s="33">
        <v>70.795304663944023</v>
      </c>
    </row>
    <row r="40" spans="1:8">
      <c r="A40" s="34"/>
      <c r="B40" s="25" t="s">
        <v>241</v>
      </c>
      <c r="C40" s="82">
        <v>7.9770832906420797</v>
      </c>
      <c r="D40" s="82">
        <v>14.490132052372401</v>
      </c>
      <c r="E40" s="82">
        <v>21.125796648516999</v>
      </c>
      <c r="F40" s="27"/>
      <c r="G40" s="28">
        <v>164.83109024697893</v>
      </c>
      <c r="H40" s="29">
        <v>45.794369382977266</v>
      </c>
    </row>
    <row r="41" spans="1:8">
      <c r="A41" s="30" t="s">
        <v>66</v>
      </c>
      <c r="B41" s="31" t="s">
        <v>3</v>
      </c>
      <c r="C41" s="80">
        <v>27.7097108265427</v>
      </c>
      <c r="D41" s="80">
        <v>21.665793470028301</v>
      </c>
      <c r="E41" s="83">
        <v>15.290246360042781</v>
      </c>
      <c r="F41" s="22" t="s">
        <v>240</v>
      </c>
      <c r="G41" s="23">
        <v>-44.819899219603208</v>
      </c>
      <c r="H41" s="24">
        <v>-29.426787986349211</v>
      </c>
    </row>
    <row r="42" spans="1:8">
      <c r="A42" s="34"/>
      <c r="B42" s="25" t="s">
        <v>241</v>
      </c>
      <c r="C42" s="82">
        <v>9.4358706405700605</v>
      </c>
      <c r="D42" s="82">
        <v>7.7046986899629104</v>
      </c>
      <c r="E42" s="82">
        <v>5.3583041502152202</v>
      </c>
      <c r="F42" s="27"/>
      <c r="G42" s="38">
        <v>-43.213463237012938</v>
      </c>
      <c r="H42" s="24">
        <v>-30.454072692088445</v>
      </c>
    </row>
    <row r="43" spans="1:8">
      <c r="A43" s="30" t="s">
        <v>55</v>
      </c>
      <c r="B43" s="31" t="s">
        <v>3</v>
      </c>
      <c r="C43" s="80">
        <v>569.07119653393295</v>
      </c>
      <c r="D43" s="80">
        <v>680.03790342093998</v>
      </c>
      <c r="E43" s="83">
        <v>1120.4776536968589</v>
      </c>
      <c r="F43" s="22" t="s">
        <v>240</v>
      </c>
      <c r="G43" s="37">
        <v>96.895864791857605</v>
      </c>
      <c r="H43" s="33">
        <v>64.766941380808419</v>
      </c>
    </row>
    <row r="44" spans="1:8">
      <c r="A44" s="34"/>
      <c r="B44" s="25" t="s">
        <v>241</v>
      </c>
      <c r="C44" s="82">
        <v>138.270265370586</v>
      </c>
      <c r="D44" s="82">
        <v>149.43090203718901</v>
      </c>
      <c r="E44" s="82">
        <v>254.31977730103401</v>
      </c>
      <c r="F44" s="27"/>
      <c r="G44" s="28">
        <v>83.929477982426022</v>
      </c>
      <c r="H44" s="29">
        <v>70.192225191641541</v>
      </c>
    </row>
    <row r="45" spans="1:8">
      <c r="A45" s="30" t="s">
        <v>67</v>
      </c>
      <c r="B45" s="31" t="s">
        <v>3</v>
      </c>
      <c r="C45" s="80">
        <v>120.06349333380599</v>
      </c>
      <c r="D45" s="80">
        <v>264.167449882509</v>
      </c>
      <c r="E45" s="83">
        <v>852.54746320135234</v>
      </c>
      <c r="F45" s="22" t="s">
        <v>240</v>
      </c>
      <c r="G45" s="37">
        <v>610.08050784517911</v>
      </c>
      <c r="H45" s="33">
        <v>222.72994404894735</v>
      </c>
    </row>
    <row r="46" spans="1:8">
      <c r="A46" s="30"/>
      <c r="B46" s="25" t="s">
        <v>241</v>
      </c>
      <c r="C46" s="82">
        <v>21.4917097844681</v>
      </c>
      <c r="D46" s="82">
        <v>79.189365236865598</v>
      </c>
      <c r="E46" s="82">
        <v>208.64587285894399</v>
      </c>
      <c r="F46" s="27"/>
      <c r="G46" s="28">
        <v>870.82026023695335</v>
      </c>
      <c r="H46" s="29">
        <v>163.47713766218141</v>
      </c>
    </row>
    <row r="47" spans="1:8">
      <c r="A47" s="39" t="s">
        <v>56</v>
      </c>
      <c r="B47" s="31" t="s">
        <v>3</v>
      </c>
      <c r="C47" s="80">
        <v>4.5817872323860698</v>
      </c>
      <c r="D47" s="80">
        <v>75.035461150314305</v>
      </c>
      <c r="E47" s="83">
        <v>3459.0671783084676</v>
      </c>
      <c r="F47" s="22" t="s">
        <v>240</v>
      </c>
      <c r="G47" s="23">
        <v>75396.02377557545</v>
      </c>
      <c r="H47" s="24">
        <v>4509.9099349561047</v>
      </c>
    </row>
    <row r="48" spans="1:8">
      <c r="A48" s="34"/>
      <c r="B48" s="25" t="s">
        <v>241</v>
      </c>
      <c r="C48" s="82">
        <v>1.83091305538658</v>
      </c>
      <c r="D48" s="82">
        <v>1.1473506365838999</v>
      </c>
      <c r="E48" s="82">
        <v>77.8483301612236</v>
      </c>
      <c r="F48" s="27"/>
      <c r="G48" s="38">
        <v>4151.8856879736795</v>
      </c>
      <c r="H48" s="24">
        <v>6685.0513765354026</v>
      </c>
    </row>
    <row r="49" spans="1:9">
      <c r="A49" s="39" t="s">
        <v>68</v>
      </c>
      <c r="B49" s="31" t="s">
        <v>3</v>
      </c>
      <c r="C49" s="80">
        <v>7.0984550552735799</v>
      </c>
      <c r="D49" s="80">
        <v>6.3143628201101496</v>
      </c>
      <c r="E49" s="83">
        <v>7.6817455093295672</v>
      </c>
      <c r="F49" s="22" t="s">
        <v>240</v>
      </c>
      <c r="G49" s="37">
        <v>8.2171465412413909</v>
      </c>
      <c r="H49" s="33">
        <v>21.655117518184738</v>
      </c>
    </row>
    <row r="50" spans="1:9">
      <c r="A50" s="34"/>
      <c r="B50" s="25" t="s">
        <v>241</v>
      </c>
      <c r="C50" s="82">
        <v>1.60369758134678</v>
      </c>
      <c r="D50" s="82">
        <v>2.2545177211982899</v>
      </c>
      <c r="E50" s="82">
        <v>2.2981290940637602</v>
      </c>
      <c r="F50" s="27"/>
      <c r="G50" s="28">
        <v>43.301899360214719</v>
      </c>
      <c r="H50" s="29">
        <v>1.9343992045576215</v>
      </c>
    </row>
    <row r="51" spans="1:9">
      <c r="A51" s="30" t="s">
        <v>69</v>
      </c>
      <c r="B51" s="31" t="s">
        <v>3</v>
      </c>
      <c r="C51" s="80">
        <v>79.550664485219698</v>
      </c>
      <c r="D51" s="80">
        <v>79.475155653080506</v>
      </c>
      <c r="E51" s="83">
        <v>93.865951938301137</v>
      </c>
      <c r="F51" s="22" t="s">
        <v>240</v>
      </c>
      <c r="G51" s="23">
        <v>17.995182750159415</v>
      </c>
      <c r="H51" s="24">
        <v>18.107289211283017</v>
      </c>
    </row>
    <row r="52" spans="1:9" ht="13.5" thickBot="1">
      <c r="A52" s="56"/>
      <c r="B52" s="42" t="s">
        <v>241</v>
      </c>
      <c r="C52" s="86">
        <v>26.944863117709399</v>
      </c>
      <c r="D52" s="86">
        <v>20.377623082677299</v>
      </c>
      <c r="E52" s="86">
        <v>26.188844593755402</v>
      </c>
      <c r="F52" s="44"/>
      <c r="G52" s="57">
        <v>-2.8057983469847727</v>
      </c>
      <c r="H52" s="46">
        <v>28.517661198759413</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243</v>
      </c>
      <c r="G61" s="53"/>
      <c r="H61" s="201">
        <v>26</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+Innhold!B123</f>
        <v>Finans Norge / Skadestatistikk</v>
      </c>
      <c r="G52" s="193">
        <v>27</v>
      </c>
      <c r="H52" s="54" t="str">
        <f>+Innhold!B123</f>
        <v>Finans Norge / Skadestatistikk</v>
      </c>
      <c r="N52" s="193">
        <v>28</v>
      </c>
    </row>
    <row r="53" spans="1:14" ht="12.75" customHeight="1">
      <c r="A53" s="54" t="str">
        <f>+Innhold!B124</f>
        <v>Skadestatistikk for landbasert forsikring 1. kvartal 2015</v>
      </c>
      <c r="G53" s="194"/>
      <c r="H53" s="54" t="str">
        <f>+Innhold!B124</f>
        <v>Skadestatistikk for landbasert forsikring 1. kvartal 2015</v>
      </c>
      <c r="N53" s="194"/>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2014-09-12T11:46:46Z</cp:lastPrinted>
  <dcterms:created xsi:type="dcterms:W3CDTF">2002-02-09T09:48:14Z</dcterms:created>
  <dcterms:modified xsi:type="dcterms:W3CDTF">2015-05-27T13:38:32Z</dcterms:modified>
</cp:coreProperties>
</file>