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 localSheetId="1">Innhold!$B$4:$H$124</definedName>
    <definedName name="_xlnm.Print_Area" localSheetId="2">'Tab1'!$A$4:$G$52</definedName>
    <definedName name="_xlnm.Print_Area" localSheetId="11">'Tab10'!$A$4:$H$62</definedName>
    <definedName name="_xlnm.Print_Area" localSheetId="12">'Tab11'!$A$4:$H$62</definedName>
    <definedName name="_xlnm.Print_Area" localSheetId="13">'Tab12'!$A$4:$H$62</definedName>
    <definedName name="_xlnm.Print_Area" localSheetId="14">'Tab13'!$A$4:$H$62</definedName>
    <definedName name="_xlnm.Print_Area" localSheetId="15">'Tab14'!$A$4:$H$62</definedName>
    <definedName name="_xlnm.Print_Area" localSheetId="16">'Tab15'!$A$4:$H$62</definedName>
    <definedName name="_xlnm.Print_Area" localSheetId="17">'Tab16'!$A$4:$H$62</definedName>
    <definedName name="_xlnm.Print_Area" localSheetId="18">'Tab17'!$A$4:$H$62</definedName>
    <definedName name="_xlnm.Print_Area" localSheetId="19">'Tab18'!$A$4:$H$62</definedName>
    <definedName name="_xlnm.Print_Area" localSheetId="20">'Tab19'!$A$4:$H$62</definedName>
    <definedName name="_xlnm.Print_Area" localSheetId="3">'Tab2'!$A$4:$AJ$62</definedName>
    <definedName name="_xlnm.Print_Area" localSheetId="21">'Tab20'!$A$4:$H$62</definedName>
    <definedName name="_xlnm.Print_Area" localSheetId="22">'Tab21'!$A$4:$N$53</definedName>
    <definedName name="_xlnm.Print_Area" localSheetId="4">'Tab3'!$A$4:$H$62</definedName>
    <definedName name="_xlnm.Print_Area" localSheetId="5">'Tab4'!$A$4:$H$62</definedName>
    <definedName name="_xlnm.Print_Area" localSheetId="6">'Tab5'!$A$4:$H$62</definedName>
    <definedName name="_xlnm.Print_Area" localSheetId="7">'Tab6'!$A$4:$H$62</definedName>
    <definedName name="_xlnm.Print_Area" localSheetId="8">'Tab7'!$A$4:$H$62</definedName>
    <definedName name="_xlnm.Print_Area" localSheetId="9">'Tab8'!$A$4:$H$62</definedName>
    <definedName name="_xlnm.Print_Area" localSheetId="10">'Tab9'!$A$4:$H$62</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K195" i="19"/>
  <c r="J195"/>
  <c r="D195"/>
  <c r="C195"/>
  <c r="K191"/>
  <c r="H124" i="21" l="1"/>
  <c r="I69" i="19" l="1"/>
  <c r="D194"/>
  <c r="C194"/>
  <c r="H123" i="21" l="1"/>
  <c r="C193" i="19"/>
  <c r="D193"/>
  <c r="D192"/>
  <c r="C192"/>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Y112" i="19" l="1"/>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J61" i="19"/>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62" i="21"/>
  <c r="A52" i="23"/>
  <c r="W62" i="19"/>
  <c r="I62"/>
  <c r="A53" i="24"/>
  <c r="O198" i="19"/>
  <c r="B61" i="21"/>
  <c r="V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O196" l="1"/>
  <c r="O195"/>
  <c r="H33" i="21"/>
  <c r="H34" s="1"/>
  <c r="H35" s="1"/>
  <c r="H36" s="1"/>
  <c r="H37" s="1"/>
  <c r="H38" s="1"/>
  <c r="H40" s="1"/>
  <c r="H43" s="1"/>
  <c r="W114" i="19"/>
  <c r="X101"/>
  <c r="R198"/>
  <c r="P198"/>
  <c r="W6"/>
  <c r="B17" i="21" s="1"/>
  <c r="W32" i="19"/>
  <c r="B18" i="21" s="1"/>
  <c r="P32" i="19"/>
  <c r="B16" i="21" s="1"/>
  <c r="A6" i="19"/>
  <c r="B11" i="21" s="1"/>
  <c r="A32" i="19"/>
  <c r="B12" i="21" s="1"/>
  <c r="S198" i="19"/>
  <c r="X77"/>
  <c r="X91"/>
  <c r="W83"/>
  <c r="W91"/>
  <c r="X89"/>
  <c r="W87"/>
  <c r="X103"/>
  <c r="W106"/>
  <c r="X129"/>
  <c r="X114"/>
  <c r="W117"/>
  <c r="X106"/>
  <c r="X85"/>
  <c r="W90"/>
  <c r="X102"/>
  <c r="W85"/>
  <c r="W101"/>
  <c r="X75"/>
  <c r="W88"/>
  <c r="Z76"/>
  <c r="Y88"/>
  <c r="W122"/>
  <c r="X122"/>
  <c r="Y133"/>
  <c r="Y85"/>
  <c r="W103"/>
  <c r="W102"/>
  <c r="W113"/>
  <c r="L198"/>
  <c r="X117"/>
  <c r="X113"/>
  <c r="M198"/>
  <c r="X74"/>
  <c r="X72"/>
  <c r="W89"/>
  <c r="X123"/>
  <c r="X130"/>
  <c r="Y123"/>
  <c r="E197"/>
  <c r="Y129"/>
  <c r="X76"/>
  <c r="Z74"/>
  <c r="X83"/>
  <c r="Y83"/>
  <c r="Y91"/>
  <c r="W92"/>
  <c r="Y92"/>
  <c r="X87"/>
  <c r="X90"/>
  <c r="X88"/>
  <c r="Y122"/>
  <c r="Y124"/>
  <c r="X82"/>
  <c r="X100" s="1"/>
  <c r="X111" s="1"/>
  <c r="W124"/>
  <c r="Y130"/>
  <c r="W130"/>
  <c r="Y72"/>
  <c r="Y74"/>
  <c r="Y76"/>
  <c r="Y77"/>
  <c r="Z72"/>
  <c r="Y75"/>
  <c r="W131"/>
  <c r="L196" l="1"/>
  <c r="L195"/>
  <c r="R196"/>
  <c r="R195"/>
  <c r="M196"/>
  <c r="M195"/>
  <c r="N195" s="1"/>
  <c r="P196"/>
  <c r="P195"/>
  <c r="Q195" s="1"/>
  <c r="S196"/>
  <c r="S195"/>
  <c r="T195" s="1"/>
  <c r="H41" i="21"/>
  <c r="Y131" i="19"/>
  <c r="Y106"/>
  <c r="Y117"/>
  <c r="Y125"/>
  <c r="Y103"/>
  <c r="Y87"/>
  <c r="G197"/>
  <c r="Z77"/>
  <c r="Y101"/>
  <c r="Z75"/>
  <c r="X104"/>
  <c r="R197"/>
  <c r="S197"/>
  <c r="T194" s="1"/>
  <c r="P197"/>
  <c r="Q194" s="1"/>
  <c r="O197"/>
  <c r="L197"/>
  <c r="X78"/>
  <c r="Y89"/>
  <c r="M197"/>
  <c r="N194" s="1"/>
  <c r="W93"/>
  <c r="W95" s="1"/>
  <c r="Y114"/>
  <c r="Y102"/>
  <c r="Y113"/>
  <c r="H45" i="21"/>
  <c r="H46" s="1"/>
  <c r="H44"/>
  <c r="X115" i="19"/>
  <c r="Y132"/>
  <c r="Y84"/>
  <c r="Y86"/>
  <c r="Y90"/>
  <c r="W104"/>
  <c r="W115"/>
  <c r="X93"/>
  <c r="X95" s="1"/>
  <c r="N179"/>
  <c r="Y78"/>
  <c r="Z78" l="1"/>
  <c r="H47" i="21"/>
  <c r="H48" s="1"/>
  <c r="Y93" i="19"/>
  <c r="Y95" s="1"/>
  <c r="Y115"/>
  <c r="Y104"/>
  <c r="N182"/>
  <c r="H74" i="21" l="1"/>
  <c r="H75" s="1"/>
  <c r="H76" s="1"/>
  <c r="H77" s="1"/>
  <c r="H78" s="1"/>
  <c r="H80" s="1"/>
  <c r="H66"/>
  <c r="H67" s="1"/>
  <c r="H68" s="1"/>
  <c r="H69" s="1"/>
  <c r="H70" s="1"/>
  <c r="H71" s="1"/>
  <c r="H73" s="1"/>
</calcChain>
</file>

<file path=xl/sharedStrings.xml><?xml version="1.0" encoding="utf-8"?>
<sst xmlns="http://schemas.openxmlformats.org/spreadsheetml/2006/main" count="1692" uniqueCount="244">
  <si>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</si>
  <si>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</si>
  <si>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</si>
  <si>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</si>
  <si>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</si>
  <si>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</si>
  <si>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</si>
  <si>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</si>
  <si>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</si>
  <si>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</si>
  <si>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</si>
  <si>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</si>
  <si>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</si>
  <si>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</si>
  <si>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</si>
  <si>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</si>
  <si>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</si>
  <si>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</si>
  <si>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</si>
  <si>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</si>
  <si>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</si>
  <si>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</si>
  <si>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</si>
  <si>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</si>
  <si>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</si>
  <si>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</si>
  <si>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</si>
  <si>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</si>
  <si>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</si>
  <si>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</si>
  <si>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</si>
  <si>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</si>
  <si>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</si>
  <si>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</si>
  <si>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</si>
  <si>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</si>
  <si>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</si>
  <si>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</si>
  <si>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</si>
  <si>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</si>
  <si>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</si>
  <si>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</si>
  <si>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</si>
  <si>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</si>
  <si>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</si>
  <si>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</si>
  <si>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</si>
  <si>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</si>
  <si>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</si>
  <si>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</si>
  <si>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</si>
  <si>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</si>
  <si>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</si>
  <si>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</si>
  <si>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</si>
  <si>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</si>
  <si>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</si>
  <si>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</si>
  <si>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</si>
  <si>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</si>
  <si>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</si>
  <si>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</si>
  <si>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</si>
  <si>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</si>
  <si>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</si>
  <si>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</si>
  <si>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</si>
  <si>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</si>
  <si>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</si>
  <si>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</si>
  <si>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</si>
  <si>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</si>
  <si>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</si>
  <si>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</si>
  <si>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</si>
  <si>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</si>
  <si>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</si>
  <si>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</si>
  <si>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</si>
  <si>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</si>
  <si>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</si>
  <si>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</si>
  <si>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</si>
  <si>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</si>
  <si>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</si>
  <si>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</si>
  <si>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</si>
  <si>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</si>
  <si>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</si>
  <si>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</si>
  <si>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</si>
  <si>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</si>
  <si>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</si>
  <si>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</si>
  <si>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</si>
  <si>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</si>
  <si>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</si>
  <si>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</si>
  <si>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</si>
  <si>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</si>
  <si>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</si>
  <si>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</si>
  <si>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</si>
  <si>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</si>
  <si>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</si>
  <si>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</si>
  <si>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</si>
  <si>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</si>
  <si>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</si>
  <si>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</si>
  <si>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</si>
  <si>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</si>
  <si>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</si>
  <si>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</si>
  <si>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</si>
  <si>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</si>
  <si>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</si>
  <si>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</si>
  <si>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</si>
  <si>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</si>
  <si>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</si>
  <si>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</si>
  <si>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</si>
  <si>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</si>
  <si>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</si>
  <si>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</si>
  <si>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</si>
  <si>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</si>
  <si>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</si>
  <si>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</si>
  <si>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</si>
  <si>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</si>
  <si>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</si>
  <si>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</si>
  <si>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</si>
  <si>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</si>
  <si>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</si>
  <si>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</si>
  <si>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</si>
  <si>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</si>
  <si>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</si>
  <si>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</si>
  <si>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</si>
  <si>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</si>
  <si>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</si>
  <si>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</si>
  <si>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</si>
  <si>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</si>
  <si>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</si>
  <si>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</si>
  <si>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</si>
  <si>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</si>
  <si>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</si>
  <si>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</si>
  <si>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</si>
  <si>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</si>
  <si>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</si>
  <si>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</si>
  <si>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</si>
  <si>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</si>
  <si>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</si>
  <si>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</si>
  <si>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</si>
  <si>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</si>
  <si>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</si>
  <si>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</si>
  <si>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</si>
  <si>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</si>
  <si>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</si>
  <si>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</si>
  <si>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</si>
  <si>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</si>
  <si>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</si>
  <si>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</si>
  <si>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</si>
  <si>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</si>
  <si>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</si>
  <si>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</si>
  <si>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</si>
  <si>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</si>
  <si>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</si>
  <si>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</si>
  <si>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</si>
  <si>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</si>
  <si>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</si>
  <si>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</si>
  <si>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</si>
  <si>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</si>
  <si>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</si>
  <si>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</si>
  <si>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</si>
  <si>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</si>
  <si>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</si>
  <si>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</si>
  <si>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(2013)</t>
  </si>
  <si>
    <t>Barn</t>
  </si>
  <si>
    <t>Kritisk sykdom</t>
  </si>
  <si>
    <t>Behandling</t>
  </si>
  <si>
    <t>Barneforsikring i alt</t>
  </si>
  <si>
    <t>Medisinsk invaliditet</t>
  </si>
  <si>
    <t>Hjelpestønad</t>
  </si>
  <si>
    <t>Uførekapital</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</si>
  <si>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</si>
  <si>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</si>
  <si>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</si>
  <si>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</si>
  <si>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</si>
  <si>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</si>
  <si>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</si>
  <si>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</si>
  <si>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</si>
  <si>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</si>
  <si>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</si>
  <si>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</si>
  <si>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</si>
  <si>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</si>
  <si>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</si>
  <si>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</si>
  <si>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</si>
  <si>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</si>
  <si>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</si>
  <si>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</si>
  <si>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</si>
  <si>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</si>
  <si>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</si>
  <si>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</si>
  <si>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</si>
  <si>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</si>
  <si>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</si>
  <si>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</si>
  <si>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</si>
  <si>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</si>
  <si>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</si>
  <si>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</si>
  <si>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2012</t>
  </si>
  <si>
    <t>2013</t>
  </si>
  <si>
    <t>2014</t>
  </si>
  <si>
    <t>12-14</t>
  </si>
  <si>
    <t>13-14</t>
  </si>
  <si>
    <t>*</t>
  </si>
  <si>
    <t>Hittil i år</t>
  </si>
  <si>
    <t/>
  </si>
  <si>
    <t>Finans Norge / Skadestatistikk</t>
  </si>
  <si>
    <t>Skadestatistikk for landbasert forsikring 1.kvartal 2014</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</si>
</sst>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5">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14" fillId="0" borderId="28" xfId="0" applyFont="1" applyBorder="1" applyAlignment="1">
      <alignment horizontal="left"/>
    </xf>
    <xf numFmtId="0" fontId="14" fillId="0" borderId="0" xfId="0" applyFont="1" applyAlignment="1">
      <alignment horizontal="lef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'Tab2'!$B$71:$B$195</c:f>
              <c:numCache>
                <c:formatCode>General</c:formatCode>
                <c:ptCount val="12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'Tab2'!$C$71:$C$195</c:f>
              <c:numCache>
                <c:formatCode>General</c:formatCode>
                <c:ptCount val="125"/>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'Tab2'!$B$71:$B$195</c:f>
              <c:numCache>
                <c:formatCode>General</c:formatCode>
                <c:ptCount val="12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'Tab2'!$D$71:$D$195</c:f>
              <c:numCache>
                <c:formatCode>General</c:formatCode>
                <c:ptCount val="125"/>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numCache>
            </c:numRef>
          </c:val>
        </c:ser>
        <c:marker val="1"/>
        <c:axId val="102461824"/>
        <c:axId val="102463360"/>
      </c:lineChart>
      <c:catAx>
        <c:axId val="102461824"/>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102463360"/>
        <c:crosses val="autoZero"/>
        <c:auto val="1"/>
        <c:lblAlgn val="ctr"/>
        <c:lblOffset val="100"/>
        <c:tickLblSkip val="1"/>
        <c:tickMarkSkip val="1"/>
      </c:catAx>
      <c:valAx>
        <c:axId val="102463360"/>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2461824"/>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322"/>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'Tab2'!$K$103:$K$195</c:f>
              <c:numCache>
                <c:formatCode>General</c:formatCode>
                <c:ptCount val="9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'Tab2'!$T$103:$T$195</c:f>
              <c:numCache>
                <c:formatCode>#,##0.0</c:formatCode>
                <c:ptCount val="93"/>
                <c:pt idx="0">
                  <c:v>219.58573099415204</c:v>
                </c:pt>
                <c:pt idx="1">
                  <c:v>273.20392609699769</c:v>
                </c:pt>
                <c:pt idx="2">
                  <c:v>317.52401847575061</c:v>
                </c:pt>
                <c:pt idx="3">
                  <c:v>284.38717067583048</c:v>
                </c:pt>
                <c:pt idx="4">
                  <c:v>276.83542857142851</c:v>
                </c:pt>
                <c:pt idx="5">
                  <c:v>252.95033860045146</c:v>
                </c:pt>
                <c:pt idx="6">
                  <c:v>331.49064261555804</c:v>
                </c:pt>
                <c:pt idx="7">
                  <c:v>164.4062709966405</c:v>
                </c:pt>
                <c:pt idx="8">
                  <c:v>262.27282850779511</c:v>
                </c:pt>
                <c:pt idx="9">
                  <c:v>282.58854625550663</c:v>
                </c:pt>
                <c:pt idx="10">
                  <c:v>321.28013245033111</c:v>
                </c:pt>
                <c:pt idx="11">
                  <c:v>242.59230769230768</c:v>
                </c:pt>
                <c:pt idx="12">
                  <c:v>238.4630769230769</c:v>
                </c:pt>
                <c:pt idx="13">
                  <c:v>287.13238822246456</c:v>
                </c:pt>
                <c:pt idx="14">
                  <c:v>320.27318132464723</c:v>
                </c:pt>
                <c:pt idx="15">
                  <c:v>310.71792656587468</c:v>
                </c:pt>
                <c:pt idx="16">
                  <c:v>263.08372591006423</c:v>
                </c:pt>
                <c:pt idx="17">
                  <c:v>304.33878852284801</c:v>
                </c:pt>
                <c:pt idx="18">
                  <c:v>319.59851222104129</c:v>
                </c:pt>
                <c:pt idx="19">
                  <c:v>292.65813953488396</c:v>
                </c:pt>
                <c:pt idx="20">
                  <c:v>282.93121019108281</c:v>
                </c:pt>
                <c:pt idx="21">
                  <c:v>310.59327024185063</c:v>
                </c:pt>
                <c:pt idx="22">
                  <c:v>327.70094240837693</c:v>
                </c:pt>
                <c:pt idx="23">
                  <c:v>261.98961578400844</c:v>
                </c:pt>
                <c:pt idx="24">
                  <c:v>259.02117163412129</c:v>
                </c:pt>
                <c:pt idx="25">
                  <c:v>308.50890481064476</c:v>
                </c:pt>
                <c:pt idx="26">
                  <c:v>273.07021494370531</c:v>
                </c:pt>
                <c:pt idx="27">
                  <c:v>252.44329268292665</c:v>
                </c:pt>
                <c:pt idx="28">
                  <c:v>250.56072507552872</c:v>
                </c:pt>
                <c:pt idx="29">
                  <c:v>274.86098294884653</c:v>
                </c:pt>
                <c:pt idx="30">
                  <c:v>281.8468937875752</c:v>
                </c:pt>
                <c:pt idx="31">
                  <c:v>274.26375372393238</c:v>
                </c:pt>
                <c:pt idx="32">
                  <c:v>215.46114398422088</c:v>
                </c:pt>
                <c:pt idx="33">
                  <c:v>261.44050880626219</c:v>
                </c:pt>
                <c:pt idx="34">
                  <c:v>300.46548672566377</c:v>
                </c:pt>
                <c:pt idx="35">
                  <c:v>249.21004830917863</c:v>
                </c:pt>
                <c:pt idx="36">
                  <c:v>254.03059273422562</c:v>
                </c:pt>
                <c:pt idx="37">
                  <c:v>235.58420551855374</c:v>
                </c:pt>
                <c:pt idx="38">
                  <c:v>247.11661918328579</c:v>
                </c:pt>
                <c:pt idx="39">
                  <c:v>270.15917602996257</c:v>
                </c:pt>
                <c:pt idx="40">
                  <c:v>203.15701107011066</c:v>
                </c:pt>
                <c:pt idx="41">
                  <c:v>233.01332116788316</c:v>
                </c:pt>
                <c:pt idx="42">
                  <c:v>196.7687326549491</c:v>
                </c:pt>
                <c:pt idx="43">
                  <c:v>319.14167433302663</c:v>
                </c:pt>
                <c:pt idx="44">
                  <c:v>242.98426349496796</c:v>
                </c:pt>
                <c:pt idx="45">
                  <c:v>284.86999999999995</c:v>
                </c:pt>
                <c:pt idx="46">
                  <c:v>225.91149635036496</c:v>
                </c:pt>
                <c:pt idx="47">
                  <c:v>234.54774774774788</c:v>
                </c:pt>
                <c:pt idx="48">
                  <c:v>214.29842931937171</c:v>
                </c:pt>
                <c:pt idx="49">
                  <c:v>242.82671415850399</c:v>
                </c:pt>
                <c:pt idx="50">
                  <c:v>226.42502234137621</c:v>
                </c:pt>
                <c:pt idx="51">
                  <c:v>263.27513321492017</c:v>
                </c:pt>
                <c:pt idx="52">
                  <c:v>213.21829484902304</c:v>
                </c:pt>
                <c:pt idx="53">
                  <c:v>270.29347442680773</c:v>
                </c:pt>
                <c:pt idx="54">
                  <c:v>190.96778761061933</c:v>
                </c:pt>
                <c:pt idx="55">
                  <c:v>191.76473684210535</c:v>
                </c:pt>
                <c:pt idx="56">
                  <c:v>188.49375549692169</c:v>
                </c:pt>
                <c:pt idx="57">
                  <c:v>177.65190972222229</c:v>
                </c:pt>
                <c:pt idx="58">
                  <c:v>178.38922675933961</c:v>
                </c:pt>
                <c:pt idx="59">
                  <c:v>164.27931034482765</c:v>
                </c:pt>
                <c:pt idx="60">
                  <c:v>173.33207547169809</c:v>
                </c:pt>
                <c:pt idx="61">
                  <c:v>200.44631043256993</c:v>
                </c:pt>
                <c:pt idx="62">
                  <c:v>191.17493606138109</c:v>
                </c:pt>
                <c:pt idx="63">
                  <c:v>162.50605042016801</c:v>
                </c:pt>
                <c:pt idx="64">
                  <c:v>191.19217021276594</c:v>
                </c:pt>
                <c:pt idx="65">
                  <c:v>182.63905325443784</c:v>
                </c:pt>
                <c:pt idx="66">
                  <c:v>174.18658743633273</c:v>
                </c:pt>
                <c:pt idx="67">
                  <c:v>158.64039735099345</c:v>
                </c:pt>
                <c:pt idx="68">
                  <c:v>176.25447087776863</c:v>
                </c:pt>
                <c:pt idx="69">
                  <c:v>207.24</c:v>
                </c:pt>
                <c:pt idx="70">
                  <c:v>203.09878147847272</c:v>
                </c:pt>
                <c:pt idx="71">
                  <c:v>290.1388933440258</c:v>
                </c:pt>
                <c:pt idx="72">
                  <c:v>228.89151999999999</c:v>
                </c:pt>
                <c:pt idx="73">
                  <c:v>251.2112967382657</c:v>
                </c:pt>
                <c:pt idx="74">
                  <c:v>248.06666666666658</c:v>
                </c:pt>
                <c:pt idx="75">
                  <c:v>292.99273301737765</c:v>
                </c:pt>
                <c:pt idx="76">
                  <c:v>253.48888888888891</c:v>
                </c:pt>
                <c:pt idx="77">
                  <c:v>209.88921644685803</c:v>
                </c:pt>
                <c:pt idx="78">
                  <c:v>210.75070422535202</c:v>
                </c:pt>
                <c:pt idx="79">
                  <c:v>213.26356589147284</c:v>
                </c:pt>
                <c:pt idx="80">
                  <c:v>161.30798771121351</c:v>
                </c:pt>
                <c:pt idx="81">
                  <c:v>202.63175572519077</c:v>
                </c:pt>
                <c:pt idx="82">
                  <c:v>173.50587326120549</c:v>
                </c:pt>
                <c:pt idx="83">
                  <c:v>186.23818589698598</c:v>
                </c:pt>
                <c:pt idx="84">
                  <c:v>179.07361993180456</c:v>
                </c:pt>
                <c:pt idx="85">
                  <c:v>187.70416887631055</c:v>
                </c:pt>
                <c:pt idx="86">
                  <c:v>196.16797960741951</c:v>
                </c:pt>
                <c:pt idx="87">
                  <c:v>193.59094686562798</c:v>
                </c:pt>
                <c:pt idx="88">
                  <c:v>169.36221528903027</c:v>
                </c:pt>
                <c:pt idx="89">
                  <c:v>176.03614305780593</c:v>
                </c:pt>
                <c:pt idx="90">
                  <c:v>172.41802435151402</c:v>
                </c:pt>
                <c:pt idx="91">
                  <c:v>178.63614077508413</c:v>
                </c:pt>
                <c:pt idx="92">
                  <c:v>163.21668314439884</c:v>
                </c:pt>
              </c:numCache>
            </c:numRef>
          </c:val>
        </c:ser>
        <c:marker val="1"/>
        <c:axId val="114063616"/>
        <c:axId val="114069504"/>
      </c:lineChart>
      <c:lineChart>
        <c:grouping val="standard"/>
        <c:ser>
          <c:idx val="1"/>
          <c:order val="1"/>
          <c:tx>
            <c:strRef>
              <c:f>'Tab2'!$L$70</c:f>
              <c:strCache>
                <c:ptCount val="1"/>
                <c:pt idx="0">
                  <c:v>Antall</c:v>
                </c:pt>
              </c:strCache>
            </c:strRef>
          </c:tx>
          <c:spPr>
            <a:ln w="25400"/>
          </c:spPr>
          <c:marker>
            <c:symbol val="none"/>
          </c:marker>
          <c:val>
            <c:numRef>
              <c:f>'Tab2'!$R$103:$R$195</c:f>
              <c:numCache>
                <c:formatCode>#,##0</c:formatCode>
                <c:ptCount val="93"/>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numCache>
            </c:numRef>
          </c:val>
        </c:ser>
        <c:upDownBars>
          <c:gapWidth val="150"/>
          <c:upBars/>
          <c:downBars/>
        </c:upDownBars>
        <c:marker val="1"/>
        <c:axId val="114077696"/>
        <c:axId val="114071424"/>
      </c:lineChart>
      <c:catAx>
        <c:axId val="11406361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4069504"/>
        <c:crosses val="autoZero"/>
        <c:auto val="1"/>
        <c:lblAlgn val="ctr"/>
        <c:lblOffset val="100"/>
        <c:tickLblSkip val="1"/>
        <c:tickMarkSkip val="4"/>
      </c:catAx>
      <c:valAx>
        <c:axId val="1140695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4063616"/>
        <c:crosses val="autoZero"/>
        <c:crossBetween val="between"/>
      </c:valAx>
      <c:valAx>
        <c:axId val="114071424"/>
        <c:scaling>
          <c:orientation val="minMax"/>
        </c:scaling>
        <c:axPos val="r"/>
        <c:title>
          <c:tx>
            <c:rich>
              <a:bodyPr rot="-5400000" vert="horz"/>
              <a:lstStyle/>
              <a:p>
                <a:pPr>
                  <a:defRPr/>
                </a:pPr>
                <a:r>
                  <a:rPr lang="en-US"/>
                  <a:t>Antall meldte innbrudd/tyveri/ran</a:t>
                </a:r>
              </a:p>
            </c:rich>
          </c:tx>
        </c:title>
        <c:numFmt formatCode="#,##0" sourceLinked="1"/>
        <c:tickLblPos val="nextTo"/>
        <c:crossAx val="114077696"/>
        <c:crosses val="max"/>
        <c:crossBetween val="between"/>
      </c:valAx>
      <c:catAx>
        <c:axId val="114077696"/>
        <c:scaling>
          <c:orientation val="minMax"/>
        </c:scaling>
        <c:delete val="1"/>
        <c:axPos val="b"/>
        <c:tickLblPos val="none"/>
        <c:crossAx val="114071424"/>
        <c:crosses val="autoZero"/>
        <c:lblAlgn val="ctr"/>
        <c:lblOffset val="100"/>
      </c:catAx>
    </c:plotArea>
    <c:legend>
      <c:legendPos val="r"/>
      <c:layout>
        <c:manualLayout>
          <c:xMode val="edge"/>
          <c:yMode val="edge"/>
          <c:x val="0.54813905737860624"/>
          <c:y val="5.4665550527114352E-2"/>
          <c:w val="0.2317650782352112"/>
          <c:h val="0.10148035666735998"/>
        </c:manualLayout>
      </c:layout>
    </c:legend>
    <c:plotVisOnly val="1"/>
  </c:chart>
  <c:spPr>
    <a:ln>
      <a:noFill/>
    </a:ln>
  </c:spPr>
  <c:printSettings>
    <c:headerFooter/>
    <c:pageMargins b="0.75000000000001332" l="0.70000000000000062" r="0.70000000000000062" t="0.7500000000000133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091"/>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047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62.235022265862803</c:v>
                </c:pt>
                <c:pt idx="1">
                  <c:v>332.92318330218097</c:v>
                </c:pt>
                <c:pt idx="2">
                  <c:v>56.369734951409498</c:v>
                </c:pt>
                <c:pt idx="3">
                  <c:v>555.1551402170569</c:v>
                </c:pt>
                <c:pt idx="4" formatCode="0.000">
                  <c:v>2429.4405994587996</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668"/>
          <c:h val="0.73545163548808934"/>
        </c:manualLayout>
      </c:layout>
      <c:barChart>
        <c:barDir val="col"/>
        <c:grouping val="clustered"/>
        <c:ser>
          <c:idx val="0"/>
          <c:order val="0"/>
          <c:tx>
            <c:strRef>
              <c:f>'Tab2'!$W$82</c:f>
              <c:strCache>
                <c:ptCount val="1"/>
                <c:pt idx="0">
                  <c:v>2012</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1641.1329101833501</c:v>
                </c:pt>
                <c:pt idx="1">
                  <c:v>1141.20490037625</c:v>
                </c:pt>
                <c:pt idx="2">
                  <c:v>619.62139610450595</c:v>
                </c:pt>
                <c:pt idx="3">
                  <c:v>416.98003576595499</c:v>
                </c:pt>
                <c:pt idx="4">
                  <c:v>160.19006953521401</c:v>
                </c:pt>
                <c:pt idx="5">
                  <c:v>433.66874899144398</c:v>
                </c:pt>
                <c:pt idx="6">
                  <c:v>43.997332892470901</c:v>
                </c:pt>
                <c:pt idx="7">
                  <c:v>207.818398031604</c:v>
                </c:pt>
                <c:pt idx="8">
                  <c:v>24.6611828074657</c:v>
                </c:pt>
                <c:pt idx="9">
                  <c:v>283.5218294038483</c:v>
                </c:pt>
              </c:numCache>
            </c:numRef>
          </c:val>
        </c:ser>
        <c:ser>
          <c:idx val="1"/>
          <c:order val="1"/>
          <c:tx>
            <c:strRef>
              <c:f>'Tab2'!$X$82</c:f>
              <c:strCache>
                <c:ptCount val="1"/>
                <c:pt idx="0">
                  <c:v>2013</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1787.5488480332399</c:v>
                </c:pt>
                <c:pt idx="1">
                  <c:v>1178.7579968222501</c:v>
                </c:pt>
                <c:pt idx="2">
                  <c:v>697.50382103852701</c:v>
                </c:pt>
                <c:pt idx="3">
                  <c:v>428.30868661356902</c:v>
                </c:pt>
                <c:pt idx="4">
                  <c:v>161.66765046716699</c:v>
                </c:pt>
                <c:pt idx="5">
                  <c:v>417.48621703025202</c:v>
                </c:pt>
                <c:pt idx="6">
                  <c:v>31.948394489102501</c:v>
                </c:pt>
                <c:pt idx="7">
                  <c:v>207.84476701898799</c:v>
                </c:pt>
                <c:pt idx="8">
                  <c:v>25.357250488457201</c:v>
                </c:pt>
                <c:pt idx="9">
                  <c:v>209.44572730197481</c:v>
                </c:pt>
              </c:numCache>
            </c:numRef>
          </c:val>
        </c:ser>
        <c:ser>
          <c:idx val="2"/>
          <c:order val="2"/>
          <c:tx>
            <c:strRef>
              <c:f>'Tab2'!$Y$82</c:f>
              <c:strCache>
                <c:ptCount val="1"/>
                <c:pt idx="0">
                  <c:v>2014</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1871.2314130984701</c:v>
                </c:pt>
                <c:pt idx="1">
                  <c:v>1461.34798724292</c:v>
                </c:pt>
                <c:pt idx="2">
                  <c:v>664.56313096675103</c:v>
                </c:pt>
                <c:pt idx="3">
                  <c:v>407.33637355202001</c:v>
                </c:pt>
                <c:pt idx="4">
                  <c:v>160.152431112503</c:v>
                </c:pt>
                <c:pt idx="5">
                  <c:v>538.80125212963196</c:v>
                </c:pt>
                <c:pt idx="6">
                  <c:v>55.152018347530998</c:v>
                </c:pt>
                <c:pt idx="7">
                  <c:v>274.75587438924902</c:v>
                </c:pt>
                <c:pt idx="8">
                  <c:v>31.601321091686</c:v>
                </c:pt>
                <c:pt idx="9">
                  <c:v>146.768774604486</c:v>
                </c:pt>
              </c:numCache>
            </c:numRef>
          </c:val>
        </c:ser>
        <c:axId val="102508032"/>
        <c:axId val="102509568"/>
      </c:barChart>
      <c:catAx>
        <c:axId val="102508032"/>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02509568"/>
        <c:crosses val="autoZero"/>
        <c:auto val="1"/>
        <c:lblAlgn val="ctr"/>
        <c:lblOffset val="100"/>
        <c:tickLblSkip val="1"/>
        <c:tickMarkSkip val="1"/>
      </c:catAx>
      <c:valAx>
        <c:axId val="10250956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2508032"/>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685"/>
          <c:h val="0.81504826950718789"/>
        </c:manualLayout>
      </c:layout>
      <c:barChart>
        <c:barDir val="col"/>
        <c:grouping val="clustered"/>
        <c:ser>
          <c:idx val="0"/>
          <c:order val="0"/>
          <c:tx>
            <c:strRef>
              <c:f>'Tab2'!$W$100</c:f>
              <c:strCache>
                <c:ptCount val="1"/>
                <c:pt idx="0">
                  <c:v>2012</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6822.44890070785</c:v>
                </c:pt>
                <c:pt idx="1">
                  <c:v>18517.393244047598</c:v>
                </c:pt>
                <c:pt idx="2">
                  <c:v>7564.3716625186598</c:v>
                </c:pt>
                <c:pt idx="3" formatCode="_ * #,##0_ ;_ * \-#,##0_ ;_ * &quot;-&quot;??_ ;_ @_ ">
                  <c:v>38225.990610829394</c:v>
                </c:pt>
              </c:numCache>
            </c:numRef>
          </c:val>
        </c:ser>
        <c:ser>
          <c:idx val="1"/>
          <c:order val="1"/>
          <c:tx>
            <c:strRef>
              <c:f>'Tab2'!$X$100</c:f>
              <c:strCache>
                <c:ptCount val="1"/>
                <c:pt idx="0">
                  <c:v>2013</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5520.4451678348696</c:v>
                </c:pt>
                <c:pt idx="1">
                  <c:v>21974.571815476171</c:v>
                </c:pt>
                <c:pt idx="2">
                  <c:v>5958.3970505452753</c:v>
                </c:pt>
                <c:pt idx="3" formatCode="_ * #,##0_ ;_ * \-#,##0_ ;_ * &quot;-&quot;??_ ;_ @_ ">
                  <c:v>34036.539075749679</c:v>
                </c:pt>
              </c:numCache>
            </c:numRef>
          </c:val>
        </c:ser>
        <c:ser>
          <c:idx val="2"/>
          <c:order val="2"/>
          <c:tx>
            <c:strRef>
              <c:f>'Tab2'!$Y$100</c:f>
              <c:strCache>
                <c:ptCount val="1"/>
                <c:pt idx="0">
                  <c:v>2014</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7032</c:v>
                </c:pt>
                <c:pt idx="1">
                  <c:v>19713</c:v>
                </c:pt>
                <c:pt idx="2">
                  <c:v>8004</c:v>
                </c:pt>
                <c:pt idx="3" formatCode="_ * #,##0_ ;_ * \-#,##0_ ;_ * &quot;-&quot;??_ ;_ @_ ">
                  <c:v>44550</c:v>
                </c:pt>
              </c:numCache>
            </c:numRef>
          </c:val>
        </c:ser>
        <c:axId val="102560128"/>
        <c:axId val="102561664"/>
      </c:barChart>
      <c:catAx>
        <c:axId val="10256012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2561664"/>
        <c:crosses val="autoZero"/>
        <c:auto val="1"/>
        <c:lblAlgn val="ctr"/>
        <c:lblOffset val="100"/>
        <c:tickLblSkip val="1"/>
        <c:tickMarkSkip val="1"/>
      </c:catAx>
      <c:valAx>
        <c:axId val="10256166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256012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922"/>
          <c:h val="0.16300973350118445"/>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2012</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1150.314057295883</c:v>
                </c:pt>
                <c:pt idx="1">
                  <c:v>869.154617694031</c:v>
                </c:pt>
                <c:pt idx="2">
                  <c:v>175.73767321176391</c:v>
                </c:pt>
                <c:pt idx="3">
                  <c:v>587.13146235792237</c:v>
                </c:pt>
              </c:numCache>
            </c:numRef>
          </c:val>
        </c:ser>
        <c:ser>
          <c:idx val="1"/>
          <c:order val="1"/>
          <c:tx>
            <c:strRef>
              <c:f>'Tab2'!$X$111</c:f>
              <c:strCache>
                <c:ptCount val="1"/>
                <c:pt idx="0">
                  <c:v>2013</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1148.1840804128569</c:v>
                </c:pt>
                <c:pt idx="1">
                  <c:v>1023.0812127444319</c:v>
                </c:pt>
                <c:pt idx="2">
                  <c:v>167.84779905693759</c:v>
                </c:pt>
                <c:pt idx="3">
                  <c:v>627.19375264126347</c:v>
                </c:pt>
              </c:numCache>
            </c:numRef>
          </c:val>
        </c:ser>
        <c:ser>
          <c:idx val="2"/>
          <c:order val="2"/>
          <c:tx>
            <c:strRef>
              <c:f>'Tab2'!$Y$111</c:f>
              <c:strCache>
                <c:ptCount val="1"/>
                <c:pt idx="0">
                  <c:v>2014</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1484.9150299297401</c:v>
                </c:pt>
                <c:pt idx="1">
                  <c:v>886.67647724495987</c:v>
                </c:pt>
                <c:pt idx="2">
                  <c:v>165.16263465729782</c:v>
                </c:pt>
                <c:pt idx="3">
                  <c:v>795.82525850939237</c:v>
                </c:pt>
              </c:numCache>
            </c:numRef>
          </c:val>
        </c:ser>
        <c:axId val="102623872"/>
        <c:axId val="108069248"/>
      </c:barChart>
      <c:catAx>
        <c:axId val="10262387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8069248"/>
        <c:crosses val="autoZero"/>
        <c:auto val="1"/>
        <c:lblAlgn val="ctr"/>
        <c:lblOffset val="100"/>
        <c:tickLblSkip val="1"/>
        <c:tickMarkSkip val="1"/>
      </c:catAx>
      <c:valAx>
        <c:axId val="10806924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001"/>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262387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57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669"/>
          <c:y val="1.0723874628061947E-2"/>
          <c:w val="0.81766992340769262"/>
          <c:h val="0.80965253441863694"/>
        </c:manualLayout>
      </c:layout>
      <c:bar3DChart>
        <c:barDir val="bar"/>
        <c:grouping val="clustered"/>
        <c:ser>
          <c:idx val="0"/>
          <c:order val="0"/>
          <c:tx>
            <c:strRef>
              <c:f>'Tab2'!$W$121</c:f>
              <c:strCache>
                <c:ptCount val="1"/>
                <c:pt idx="0">
                  <c:v>2012</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64072.416666666701</c:v>
                </c:pt>
                <c:pt idx="1">
                  <c:v>26771.16</c:v>
                </c:pt>
                <c:pt idx="2">
                  <c:v>24800.057142857098</c:v>
                </c:pt>
                <c:pt idx="3">
                  <c:v>11277.2615609606</c:v>
                </c:pt>
              </c:numCache>
            </c:numRef>
          </c:val>
        </c:ser>
        <c:ser>
          <c:idx val="1"/>
          <c:order val="1"/>
          <c:tx>
            <c:strRef>
              <c:f>'Tab2'!$X$121</c:f>
              <c:strCache>
                <c:ptCount val="1"/>
                <c:pt idx="0">
                  <c:v>2013</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65994.352272727294</c:v>
                </c:pt>
                <c:pt idx="1">
                  <c:v>26063.8685714286</c:v>
                </c:pt>
                <c:pt idx="2">
                  <c:v>23110.982857142899</c:v>
                </c:pt>
                <c:pt idx="3">
                  <c:v>10340.0102524631</c:v>
                </c:pt>
              </c:numCache>
            </c:numRef>
          </c:val>
        </c:ser>
        <c:ser>
          <c:idx val="2"/>
          <c:order val="2"/>
          <c:tx>
            <c:strRef>
              <c:f>'Tab2'!$Y$121</c:f>
              <c:strCache>
                <c:ptCount val="1"/>
                <c:pt idx="0">
                  <c:v>2014</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82399</c:v>
                </c:pt>
                <c:pt idx="1">
                  <c:v>27679</c:v>
                </c:pt>
                <c:pt idx="2">
                  <c:v>25150</c:v>
                </c:pt>
                <c:pt idx="3">
                  <c:v>11918</c:v>
                </c:pt>
              </c:numCache>
            </c:numRef>
          </c:val>
        </c:ser>
        <c:shape val="cylinder"/>
        <c:axId val="108091264"/>
        <c:axId val="108092800"/>
        <c:axId val="0"/>
      </c:bar3DChart>
      <c:catAx>
        <c:axId val="10809126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8092800"/>
        <c:crosses val="autoZero"/>
        <c:auto val="1"/>
        <c:lblAlgn val="ctr"/>
        <c:lblOffset val="100"/>
        <c:tickLblSkip val="1"/>
        <c:tickMarkSkip val="1"/>
      </c:catAx>
      <c:valAx>
        <c:axId val="10809280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8091264"/>
        <c:crosses val="autoZero"/>
        <c:crossBetween val="between"/>
      </c:valAx>
      <c:spPr>
        <a:noFill/>
        <a:ln w="25400">
          <a:noFill/>
        </a:ln>
      </c:spPr>
    </c:plotArea>
    <c:legend>
      <c:legendPos val="r"/>
      <c:layout>
        <c:manualLayout>
          <c:xMode val="edge"/>
          <c:yMode val="edge"/>
          <c:x val="0.82142936080358375"/>
          <c:y val="0.11796274795409514"/>
          <c:w val="9.7744360902259783E-2"/>
          <c:h val="0.2305632841471307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046"/>
          <c:y val="3.8990869354381667E-2"/>
          <c:w val="0.79213628009473036"/>
          <c:h val="0.80045961203995464"/>
        </c:manualLayout>
      </c:layout>
      <c:bar3DChart>
        <c:barDir val="bar"/>
        <c:grouping val="clustered"/>
        <c:ser>
          <c:idx val="0"/>
          <c:order val="0"/>
          <c:tx>
            <c:strRef>
              <c:f>'Tab2'!$W$128</c:f>
              <c:strCache>
                <c:ptCount val="1"/>
                <c:pt idx="0">
                  <c:v>2012</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1395.49766899767</c:v>
                </c:pt>
                <c:pt idx="1">
                  <c:v>1751.7808791208799</c:v>
                </c:pt>
                <c:pt idx="2">
                  <c:v>2584.18685747768</c:v>
                </c:pt>
                <c:pt idx="3">
                  <c:v>3681.2742857142898</c:v>
                </c:pt>
                <c:pt idx="4">
                  <c:v>4489.7456646655201</c:v>
                </c:pt>
              </c:numCache>
            </c:numRef>
          </c:val>
        </c:ser>
        <c:ser>
          <c:idx val="1"/>
          <c:order val="1"/>
          <c:tx>
            <c:strRef>
              <c:f>'Tab2'!$X$128</c:f>
              <c:strCache>
                <c:ptCount val="1"/>
                <c:pt idx="0">
                  <c:v>2013</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760.32167832167795</c:v>
                </c:pt>
                <c:pt idx="1">
                  <c:v>1440.34747252747</c:v>
                </c:pt>
                <c:pt idx="2">
                  <c:v>2444.9848950892901</c:v>
                </c:pt>
                <c:pt idx="3">
                  <c:v>3055.9542857142901</c:v>
                </c:pt>
                <c:pt idx="4">
                  <c:v>4526.8953644940002</c:v>
                </c:pt>
              </c:numCache>
            </c:numRef>
          </c:val>
        </c:ser>
        <c:ser>
          <c:idx val="2"/>
          <c:order val="2"/>
          <c:tx>
            <c:strRef>
              <c:f>'Tab2'!$Y$128</c:f>
              <c:strCache>
                <c:ptCount val="1"/>
                <c:pt idx="0">
                  <c:v>2014</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1365</c:v>
                </c:pt>
                <c:pt idx="1">
                  <c:v>2323</c:v>
                </c:pt>
                <c:pt idx="2">
                  <c:v>2692</c:v>
                </c:pt>
                <c:pt idx="3">
                  <c:v>3502</c:v>
                </c:pt>
                <c:pt idx="4">
                  <c:v>5572.09083333333</c:v>
                </c:pt>
              </c:numCache>
            </c:numRef>
          </c:val>
        </c:ser>
        <c:shape val="cylinder"/>
        <c:axId val="115888896"/>
        <c:axId val="115890432"/>
        <c:axId val="0"/>
      </c:bar3DChart>
      <c:catAx>
        <c:axId val="115888896"/>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5890432"/>
        <c:crosses val="autoZero"/>
        <c:auto val="1"/>
        <c:lblAlgn val="ctr"/>
        <c:lblOffset val="100"/>
        <c:tickLblSkip val="1"/>
        <c:tickMarkSkip val="1"/>
      </c:catAx>
      <c:valAx>
        <c:axId val="115890432"/>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5888896"/>
        <c:crosses val="autoZero"/>
        <c:crossBetween val="between"/>
      </c:valAx>
      <c:spPr>
        <a:noFill/>
        <a:ln w="25400">
          <a:noFill/>
        </a:ln>
      </c:spPr>
    </c:plotArea>
    <c:legend>
      <c:legendPos val="r"/>
      <c:layout>
        <c:manualLayout>
          <c:xMode val="edge"/>
          <c:yMode val="edge"/>
          <c:x val="0.80711767770601706"/>
          <c:y val="0.56422090587300433"/>
          <c:w val="0.10299645128629074"/>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32" r="0.75000000000001432"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277"/>
          <c:h val="0.75545138253068611"/>
        </c:manualLayout>
      </c:layout>
      <c:lineChart>
        <c:grouping val="standard"/>
        <c:ser>
          <c:idx val="0"/>
          <c:order val="0"/>
          <c:tx>
            <c:strRef>
              <c:f>'Tab2'!$M$70</c:f>
              <c:strCache>
                <c:ptCount val="1"/>
                <c:pt idx="0">
                  <c:v>Erstatning</c:v>
                </c:pt>
              </c:strCache>
            </c:strRef>
          </c:tx>
          <c:spPr>
            <a:ln w="50800"/>
          </c:spPr>
          <c:marker>
            <c:symbol val="none"/>
          </c:marker>
          <c:cat>
            <c:numRef>
              <c:f>'Tab2'!$K$71:$K$195</c:f>
              <c:numCache>
                <c:formatCode>General</c:formatCode>
                <c:ptCount val="12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'Tab2'!$N$71:$N$195</c:f>
              <c:numCache>
                <c:formatCode>#,##0.0</c:formatCode>
                <c:ptCount val="125"/>
                <c:pt idx="0">
                  <c:v>201.79888475836432</c:v>
                </c:pt>
                <c:pt idx="1">
                  <c:v>169.0380255941499</c:v>
                </c:pt>
                <c:pt idx="2">
                  <c:v>154.58481012658228</c:v>
                </c:pt>
                <c:pt idx="3">
                  <c:v>189.36049822064055</c:v>
                </c:pt>
                <c:pt idx="4">
                  <c:v>203.05654450261781</c:v>
                </c:pt>
                <c:pt idx="5">
                  <c:v>192.07663230240544</c:v>
                </c:pt>
                <c:pt idx="6">
                  <c:v>190.44054514480405</c:v>
                </c:pt>
                <c:pt idx="7">
                  <c:v>213.00872483221471</c:v>
                </c:pt>
                <c:pt idx="8">
                  <c:v>230.18410596026487</c:v>
                </c:pt>
                <c:pt idx="9">
                  <c:v>251.59772357723574</c:v>
                </c:pt>
                <c:pt idx="10">
                  <c:v>222.94516129032257</c:v>
                </c:pt>
                <c:pt idx="11">
                  <c:v>252.84984126984125</c:v>
                </c:pt>
                <c:pt idx="12">
                  <c:v>234.43062499999996</c:v>
                </c:pt>
                <c:pt idx="13">
                  <c:v>250.8507692307692</c:v>
                </c:pt>
                <c:pt idx="14">
                  <c:v>201.90089552238805</c:v>
                </c:pt>
                <c:pt idx="15">
                  <c:v>236.27036496350362</c:v>
                </c:pt>
                <c:pt idx="16">
                  <c:v>258.12085106382978</c:v>
                </c:pt>
                <c:pt idx="17">
                  <c:v>254.71759776536314</c:v>
                </c:pt>
                <c:pt idx="18">
                  <c:v>208.44619640387273</c:v>
                </c:pt>
                <c:pt idx="19">
                  <c:v>245.24320652173913</c:v>
                </c:pt>
                <c:pt idx="20">
                  <c:v>233.42234042553193</c:v>
                </c:pt>
                <c:pt idx="21">
                  <c:v>166.3940026075619</c:v>
                </c:pt>
                <c:pt idx="22">
                  <c:v>259.16285714285709</c:v>
                </c:pt>
                <c:pt idx="23">
                  <c:v>343.31830985915497</c:v>
                </c:pt>
                <c:pt idx="24">
                  <c:v>242.54651457541186</c:v>
                </c:pt>
                <c:pt idx="25">
                  <c:v>196.03561643835616</c:v>
                </c:pt>
                <c:pt idx="26">
                  <c:v>172.49528535980147</c:v>
                </c:pt>
                <c:pt idx="27">
                  <c:v>217.62162162162159</c:v>
                </c:pt>
                <c:pt idx="28">
                  <c:v>233.01555285540704</c:v>
                </c:pt>
                <c:pt idx="29">
                  <c:v>187.46163069544363</c:v>
                </c:pt>
                <c:pt idx="30">
                  <c:v>162.57921146953404</c:v>
                </c:pt>
                <c:pt idx="31">
                  <c:v>189.23619271445358</c:v>
                </c:pt>
                <c:pt idx="32">
                  <c:v>204.2037426900585</c:v>
                </c:pt>
                <c:pt idx="33">
                  <c:v>196.34110854503456</c:v>
                </c:pt>
                <c:pt idx="34">
                  <c:v>205.48406466512705</c:v>
                </c:pt>
                <c:pt idx="35">
                  <c:v>212.4449026345934</c:v>
                </c:pt>
                <c:pt idx="36">
                  <c:v>198.46262857142855</c:v>
                </c:pt>
                <c:pt idx="37">
                  <c:v>171.00654627539507</c:v>
                </c:pt>
                <c:pt idx="38">
                  <c:v>197.59323562570452</c:v>
                </c:pt>
                <c:pt idx="39">
                  <c:v>163.0537513997761</c:v>
                </c:pt>
                <c:pt idx="40">
                  <c:v>204.58775055679283</c:v>
                </c:pt>
                <c:pt idx="41">
                  <c:v>170.26255506607933</c:v>
                </c:pt>
                <c:pt idx="42">
                  <c:v>196.70816777041941</c:v>
                </c:pt>
                <c:pt idx="43">
                  <c:v>232.71164835164825</c:v>
                </c:pt>
                <c:pt idx="44">
                  <c:v>278.72307692307692</c:v>
                </c:pt>
                <c:pt idx="45">
                  <c:v>243.66739367502723</c:v>
                </c:pt>
                <c:pt idx="46">
                  <c:v>247.5633007600434</c:v>
                </c:pt>
                <c:pt idx="47">
                  <c:v>204.05356371490288</c:v>
                </c:pt>
                <c:pt idx="48">
                  <c:v>245.84175588865091</c:v>
                </c:pt>
                <c:pt idx="49">
                  <c:v>211.49691817215734</c:v>
                </c:pt>
                <c:pt idx="50">
                  <c:v>256.99086078639738</c:v>
                </c:pt>
                <c:pt idx="51">
                  <c:v>244.00000000000006</c:v>
                </c:pt>
                <c:pt idx="52">
                  <c:v>535.09044585987249</c:v>
                </c:pt>
                <c:pt idx="53">
                  <c:v>331.33711882229233</c:v>
                </c:pt>
                <c:pt idx="54">
                  <c:v>337.25654450261794</c:v>
                </c:pt>
                <c:pt idx="55">
                  <c:v>325.25732087227425</c:v>
                </c:pt>
                <c:pt idx="56">
                  <c:v>352.11983556012331</c:v>
                </c:pt>
                <c:pt idx="57">
                  <c:v>386.39160696008196</c:v>
                </c:pt>
                <c:pt idx="58">
                  <c:v>409.19324462640731</c:v>
                </c:pt>
                <c:pt idx="59">
                  <c:v>365.09491869918696</c:v>
                </c:pt>
                <c:pt idx="60">
                  <c:v>385.16616314199393</c:v>
                </c:pt>
                <c:pt idx="61">
                  <c:v>341.22066198595786</c:v>
                </c:pt>
                <c:pt idx="62">
                  <c:v>346.79539078156307</c:v>
                </c:pt>
                <c:pt idx="63">
                  <c:v>398.60198609731873</c:v>
                </c:pt>
                <c:pt idx="64">
                  <c:v>434.76035502958581</c:v>
                </c:pt>
                <c:pt idx="65">
                  <c:v>436.87221135029347</c:v>
                </c:pt>
                <c:pt idx="66">
                  <c:v>587.867256637168</c:v>
                </c:pt>
                <c:pt idx="67">
                  <c:v>532.39149758454062</c:v>
                </c:pt>
                <c:pt idx="68">
                  <c:v>443.78374760994257</c:v>
                </c:pt>
                <c:pt idx="69">
                  <c:v>322.28430066603232</c:v>
                </c:pt>
                <c:pt idx="70">
                  <c:v>399.54131054131051</c:v>
                </c:pt>
                <c:pt idx="71">
                  <c:v>609.17752808988757</c:v>
                </c:pt>
                <c:pt idx="72">
                  <c:v>836.02638376383743</c:v>
                </c:pt>
                <c:pt idx="73">
                  <c:v>553.45255474452551</c:v>
                </c:pt>
                <c:pt idx="74">
                  <c:v>497.07382053654032</c:v>
                </c:pt>
                <c:pt idx="75">
                  <c:v>628.90045998160042</c:v>
                </c:pt>
                <c:pt idx="76">
                  <c:v>572.77493138151874</c:v>
                </c:pt>
                <c:pt idx="77">
                  <c:v>498.37</c:v>
                </c:pt>
                <c:pt idx="78">
                  <c:v>615.89963503649631</c:v>
                </c:pt>
                <c:pt idx="79">
                  <c:v>561.22198198198203</c:v>
                </c:pt>
                <c:pt idx="80">
                  <c:v>734.00139616055833</c:v>
                </c:pt>
                <c:pt idx="81">
                  <c:v>485.29492430988438</c:v>
                </c:pt>
                <c:pt idx="82">
                  <c:v>516.29222520107226</c:v>
                </c:pt>
                <c:pt idx="83">
                  <c:v>562.42433392539942</c:v>
                </c:pt>
                <c:pt idx="84">
                  <c:v>617.01012433392532</c:v>
                </c:pt>
                <c:pt idx="85">
                  <c:v>407.92539682539672</c:v>
                </c:pt>
                <c:pt idx="86">
                  <c:v>539.29398230088475</c:v>
                </c:pt>
                <c:pt idx="87">
                  <c:v>504.07403508771961</c:v>
                </c:pt>
                <c:pt idx="88">
                  <c:v>493.36499560246256</c:v>
                </c:pt>
                <c:pt idx="89">
                  <c:v>376.50555555555553</c:v>
                </c:pt>
                <c:pt idx="90">
                  <c:v>522.69209383145085</c:v>
                </c:pt>
                <c:pt idx="91">
                  <c:v>553.92206896551716</c:v>
                </c:pt>
                <c:pt idx="92">
                  <c:v>673.30188679245282</c:v>
                </c:pt>
                <c:pt idx="93">
                  <c:v>493.7740458015266</c:v>
                </c:pt>
                <c:pt idx="94">
                  <c:v>568.14765558397255</c:v>
                </c:pt>
                <c:pt idx="95">
                  <c:v>592.73546218487411</c:v>
                </c:pt>
                <c:pt idx="96">
                  <c:v>741.92612765957438</c:v>
                </c:pt>
                <c:pt idx="97">
                  <c:v>583.31056635672019</c:v>
                </c:pt>
                <c:pt idx="98">
                  <c:v>745.27707979626518</c:v>
                </c:pt>
                <c:pt idx="99">
                  <c:v>630.11788079470159</c:v>
                </c:pt>
                <c:pt idx="100">
                  <c:v>651.62411812961432</c:v>
                </c:pt>
                <c:pt idx="101">
                  <c:v>603.24</c:v>
                </c:pt>
                <c:pt idx="102">
                  <c:v>787.86628757108076</c:v>
                </c:pt>
                <c:pt idx="103">
                  <c:v>756.66415396952698</c:v>
                </c:pt>
                <c:pt idx="104">
                  <c:v>794.03455999999983</c:v>
                </c:pt>
                <c:pt idx="105">
                  <c:v>644.62975338106605</c:v>
                </c:pt>
                <c:pt idx="106">
                  <c:v>851.53859649122774</c:v>
                </c:pt>
                <c:pt idx="107">
                  <c:v>804.88199052132722</c:v>
                </c:pt>
                <c:pt idx="108">
                  <c:v>1765.5851622603168</c:v>
                </c:pt>
                <c:pt idx="109">
                  <c:v>900.53612649050729</c:v>
                </c:pt>
                <c:pt idx="110">
                  <c:v>904.86835116910402</c:v>
                </c:pt>
                <c:pt idx="111">
                  <c:v>925.71882917061441</c:v>
                </c:pt>
                <c:pt idx="112">
                  <c:v>1094.0298903668206</c:v>
                </c:pt>
                <c:pt idx="113">
                  <c:v>795.55305676799162</c:v>
                </c:pt>
                <c:pt idx="114">
                  <c:v>948.57486001919176</c:v>
                </c:pt>
                <c:pt idx="115">
                  <c:v>799.42497537244935</c:v>
                </c:pt>
                <c:pt idx="116">
                  <c:v>885.65337657204964</c:v>
                </c:pt>
                <c:pt idx="117">
                  <c:v>647.49362584299035</c:v>
                </c:pt>
                <c:pt idx="118">
                  <c:v>892.71251344686971</c:v>
                </c:pt>
                <c:pt idx="119">
                  <c:v>840.57336905372574</c:v>
                </c:pt>
                <c:pt idx="120">
                  <c:v>1032.3120206789683</c:v>
                </c:pt>
                <c:pt idx="121">
                  <c:v>1010.8283351717356</c:v>
                </c:pt>
                <c:pt idx="122">
                  <c:v>735.52528494140915</c:v>
                </c:pt>
                <c:pt idx="123">
                  <c:v>888.42870250628016</c:v>
                </c:pt>
                <c:pt idx="124">
                  <c:v>876.22962626121944</c:v>
                </c:pt>
              </c:numCache>
            </c:numRef>
          </c:val>
        </c:ser>
        <c:marker val="1"/>
        <c:axId val="251998592"/>
        <c:axId val="252000512"/>
      </c:lineChart>
      <c:lineChart>
        <c:grouping val="standard"/>
        <c:ser>
          <c:idx val="1"/>
          <c:order val="1"/>
          <c:tx>
            <c:strRef>
              <c:f>'Tab2'!$L$70</c:f>
              <c:strCache>
                <c:ptCount val="1"/>
                <c:pt idx="0">
                  <c:v>Antall</c:v>
                </c:pt>
              </c:strCache>
            </c:strRef>
          </c:tx>
          <c:spPr>
            <a:ln w="25400"/>
          </c:spPr>
          <c:marker>
            <c:symbol val="none"/>
          </c:marker>
          <c:val>
            <c:numRef>
              <c:f>'Tab2'!$L$71:$L$195</c:f>
              <c:numCache>
                <c:formatCode>#,##0</c:formatCode>
                <c:ptCount val="125"/>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numCache>
            </c:numRef>
          </c:val>
        </c:ser>
        <c:upDownBars>
          <c:gapWidth val="150"/>
          <c:upBars/>
          <c:downBars/>
        </c:upDownBars>
        <c:marker val="1"/>
        <c:axId val="252008704"/>
        <c:axId val="252006784"/>
      </c:lineChart>
      <c:catAx>
        <c:axId val="251998592"/>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252000512"/>
        <c:crosses val="autoZero"/>
        <c:auto val="1"/>
        <c:lblAlgn val="ctr"/>
        <c:lblOffset val="100"/>
        <c:tickLblSkip val="1"/>
        <c:tickMarkSkip val="4"/>
      </c:catAx>
      <c:valAx>
        <c:axId val="252000512"/>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51998592"/>
        <c:crosses val="autoZero"/>
        <c:crossBetween val="between"/>
      </c:valAx>
      <c:valAx>
        <c:axId val="252006784"/>
        <c:scaling>
          <c:orientation val="minMax"/>
        </c:scaling>
        <c:axPos val="r"/>
        <c:title>
          <c:tx>
            <c:rich>
              <a:bodyPr rot="-5400000" vert="horz"/>
              <a:lstStyle/>
              <a:p>
                <a:pPr>
                  <a:defRPr/>
                </a:pPr>
                <a:r>
                  <a:rPr lang="en-US"/>
                  <a:t>Antall meldte vannskader</a:t>
                </a:r>
              </a:p>
            </c:rich>
          </c:tx>
        </c:title>
        <c:numFmt formatCode="#,##0" sourceLinked="1"/>
        <c:tickLblPos val="nextTo"/>
        <c:crossAx val="252008704"/>
        <c:crosses val="max"/>
        <c:crossBetween val="between"/>
      </c:valAx>
      <c:catAx>
        <c:axId val="252008704"/>
        <c:scaling>
          <c:orientation val="minMax"/>
        </c:scaling>
        <c:delete val="1"/>
        <c:axPos val="b"/>
        <c:tickLblPos val="none"/>
        <c:crossAx val="252006784"/>
        <c:crosses val="autoZero"/>
        <c:lblAlgn val="ctr"/>
        <c:lblOffset val="100"/>
      </c:catAx>
    </c:plotArea>
    <c:legend>
      <c:legendPos val="r"/>
      <c:layout>
        <c:manualLayout>
          <c:xMode val="edge"/>
          <c:yMode val="edge"/>
          <c:x val="0.17254097125419141"/>
          <c:y val="8.1243623616814989E-2"/>
          <c:w val="0.2317650782352112"/>
          <c:h val="0.10148035666736002"/>
        </c:manualLayout>
      </c:layout>
    </c:legend>
    <c:plotVisOnly val="1"/>
  </c:chart>
  <c:spPr>
    <a:ln>
      <a:noFill/>
    </a:ln>
  </c:spPr>
  <c:printSettings>
    <c:headerFooter/>
    <c:pageMargins b="0.75000000000001288" l="0.70000000000000062" r="0.70000000000000062" t="0.75000000000001288"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299"/>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'Tab2'!$K$103:$K$195</c:f>
              <c:numCache>
                <c:formatCode>General</c:formatCode>
                <c:ptCount val="9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'Tab2'!$Q$103:$Q$195</c:f>
              <c:numCache>
                <c:formatCode>#,##0.0</c:formatCode>
                <c:ptCount val="93"/>
                <c:pt idx="0">
                  <c:v>591.5787134502923</c:v>
                </c:pt>
                <c:pt idx="1">
                  <c:v>572.28706697459575</c:v>
                </c:pt>
                <c:pt idx="2">
                  <c:v>667.74572748267894</c:v>
                </c:pt>
                <c:pt idx="3">
                  <c:v>656.39633447880908</c:v>
                </c:pt>
                <c:pt idx="4">
                  <c:v>628.05599999999993</c:v>
                </c:pt>
                <c:pt idx="5">
                  <c:v>624.0451467268623</c:v>
                </c:pt>
                <c:pt idx="6">
                  <c:v>666.30980834272839</c:v>
                </c:pt>
                <c:pt idx="7">
                  <c:v>639.59148936170197</c:v>
                </c:pt>
                <c:pt idx="8">
                  <c:v>671.59777282850769</c:v>
                </c:pt>
                <c:pt idx="9">
                  <c:v>521.57687224669598</c:v>
                </c:pt>
                <c:pt idx="10">
                  <c:v>575.46026490066254</c:v>
                </c:pt>
                <c:pt idx="11">
                  <c:v>688.69670329670294</c:v>
                </c:pt>
                <c:pt idx="12">
                  <c:v>630.59252747252742</c:v>
                </c:pt>
                <c:pt idx="13">
                  <c:v>723.39214830970559</c:v>
                </c:pt>
                <c:pt idx="14">
                  <c:v>620.00108577633011</c:v>
                </c:pt>
                <c:pt idx="15">
                  <c:v>566.07473002159816</c:v>
                </c:pt>
                <c:pt idx="16">
                  <c:v>780.19914346895064</c:v>
                </c:pt>
                <c:pt idx="17">
                  <c:v>659.44824654622755</c:v>
                </c:pt>
                <c:pt idx="18">
                  <c:v>695.81487778958524</c:v>
                </c:pt>
                <c:pt idx="19">
                  <c:v>524.74186046511613</c:v>
                </c:pt>
                <c:pt idx="20">
                  <c:v>683.67919320594467</c:v>
                </c:pt>
                <c:pt idx="21">
                  <c:v>825.94384858044168</c:v>
                </c:pt>
                <c:pt idx="22">
                  <c:v>817.70659685863848</c:v>
                </c:pt>
                <c:pt idx="23">
                  <c:v>927.83343717549349</c:v>
                </c:pt>
                <c:pt idx="24">
                  <c:v>862.9901336073998</c:v>
                </c:pt>
                <c:pt idx="25">
                  <c:v>912.61494370521973</c:v>
                </c:pt>
                <c:pt idx="26">
                  <c:v>989.39877175025595</c:v>
                </c:pt>
                <c:pt idx="27">
                  <c:v>769.19512195121945</c:v>
                </c:pt>
                <c:pt idx="28">
                  <c:v>810.33554884189323</c:v>
                </c:pt>
                <c:pt idx="29">
                  <c:v>776.52938816449341</c:v>
                </c:pt>
                <c:pt idx="30">
                  <c:v>581.98156312625269</c:v>
                </c:pt>
                <c:pt idx="31">
                  <c:v>984.31102284011831</c:v>
                </c:pt>
                <c:pt idx="32">
                  <c:v>912.00414201183423</c:v>
                </c:pt>
                <c:pt idx="33">
                  <c:v>1148.4473581213306</c:v>
                </c:pt>
                <c:pt idx="34">
                  <c:v>748.19469026548632</c:v>
                </c:pt>
                <c:pt idx="35">
                  <c:v>1212.9864734299515</c:v>
                </c:pt>
                <c:pt idx="36">
                  <c:v>1051.9175908221798</c:v>
                </c:pt>
                <c:pt idx="37">
                  <c:v>860.87193149381528</c:v>
                </c:pt>
                <c:pt idx="38">
                  <c:v>900.01937321937351</c:v>
                </c:pt>
                <c:pt idx="39">
                  <c:v>928.84494382022444</c:v>
                </c:pt>
                <c:pt idx="40">
                  <c:v>1085.7324723247229</c:v>
                </c:pt>
                <c:pt idx="41">
                  <c:v>1130.169708029197</c:v>
                </c:pt>
                <c:pt idx="42">
                  <c:v>1455.2196114708602</c:v>
                </c:pt>
                <c:pt idx="43">
                  <c:v>991.74664213431481</c:v>
                </c:pt>
                <c:pt idx="44">
                  <c:v>1007.2980786825252</c:v>
                </c:pt>
                <c:pt idx="45">
                  <c:v>840.70199999999977</c:v>
                </c:pt>
                <c:pt idx="46">
                  <c:v>1096.9870437956204</c:v>
                </c:pt>
                <c:pt idx="47">
                  <c:v>1134.654954954955</c:v>
                </c:pt>
                <c:pt idx="48">
                  <c:v>1273.1434554973823</c:v>
                </c:pt>
                <c:pt idx="49">
                  <c:v>977.28192341941224</c:v>
                </c:pt>
                <c:pt idx="50">
                  <c:v>1031.6250223413758</c:v>
                </c:pt>
                <c:pt idx="51">
                  <c:v>908.53161634103037</c:v>
                </c:pt>
                <c:pt idx="52">
                  <c:v>876.23303730017767</c:v>
                </c:pt>
                <c:pt idx="53">
                  <c:v>838.21746031746011</c:v>
                </c:pt>
                <c:pt idx="54">
                  <c:v>775.15345132743346</c:v>
                </c:pt>
                <c:pt idx="55">
                  <c:v>835.10070175438659</c:v>
                </c:pt>
                <c:pt idx="56">
                  <c:v>844.14986807387857</c:v>
                </c:pt>
                <c:pt idx="57">
                  <c:v>868.45572916666652</c:v>
                </c:pt>
                <c:pt idx="58">
                  <c:v>970.18088618592549</c:v>
                </c:pt>
                <c:pt idx="59">
                  <c:v>920.65827586206854</c:v>
                </c:pt>
                <c:pt idx="60">
                  <c:v>1090.1735849056604</c:v>
                </c:pt>
                <c:pt idx="61">
                  <c:v>923.35063613231546</c:v>
                </c:pt>
                <c:pt idx="62">
                  <c:v>979.21381074168801</c:v>
                </c:pt>
                <c:pt idx="63">
                  <c:v>931.50588235294117</c:v>
                </c:pt>
                <c:pt idx="64">
                  <c:v>1247.4318297872337</c:v>
                </c:pt>
                <c:pt idx="65">
                  <c:v>1181.7087066779372</c:v>
                </c:pt>
                <c:pt idx="66">
                  <c:v>774.21324278438067</c:v>
                </c:pt>
                <c:pt idx="67">
                  <c:v>1012.8322847682117</c:v>
                </c:pt>
                <c:pt idx="68">
                  <c:v>1060.8295324036094</c:v>
                </c:pt>
                <c:pt idx="69">
                  <c:v>1269.1800000000003</c:v>
                </c:pt>
                <c:pt idx="70">
                  <c:v>1620.5385865150279</c:v>
                </c:pt>
                <c:pt idx="71">
                  <c:v>1248.3720930232557</c:v>
                </c:pt>
                <c:pt idx="72">
                  <c:v>1127.17264</c:v>
                </c:pt>
                <c:pt idx="73">
                  <c:v>1150.7890214797135</c:v>
                </c:pt>
                <c:pt idx="74">
                  <c:v>1367.7912280701751</c:v>
                </c:pt>
                <c:pt idx="75">
                  <c:v>1263.7696682464459</c:v>
                </c:pt>
                <c:pt idx="76">
                  <c:v>1718.948717948718</c:v>
                </c:pt>
                <c:pt idx="77">
                  <c:v>1438.5115593483317</c:v>
                </c:pt>
                <c:pt idx="78">
                  <c:v>1350.6106416275429</c:v>
                </c:pt>
                <c:pt idx="79">
                  <c:v>1363.638449612404</c:v>
                </c:pt>
                <c:pt idx="80">
                  <c:v>1750.8874039938555</c:v>
                </c:pt>
                <c:pt idx="81">
                  <c:v>1570.8570992366413</c:v>
                </c:pt>
                <c:pt idx="82">
                  <c:v>1333.0809891808342</c:v>
                </c:pt>
                <c:pt idx="83">
                  <c:v>1323.3484598065511</c:v>
                </c:pt>
                <c:pt idx="84">
                  <c:v>1172.1499353766703</c:v>
                </c:pt>
                <c:pt idx="85">
                  <c:v>1057.4970867352151</c:v>
                </c:pt>
                <c:pt idx="86">
                  <c:v>1168.6351972845432</c:v>
                </c:pt>
                <c:pt idx="87">
                  <c:v>1088.8620553493349</c:v>
                </c:pt>
                <c:pt idx="88">
                  <c:v>1158.543636025604</c:v>
                </c:pt>
                <c:pt idx="89">
                  <c:v>1132.8623587998636</c:v>
                </c:pt>
                <c:pt idx="90">
                  <c:v>1323.3889549928699</c:v>
                </c:pt>
                <c:pt idx="91">
                  <c:v>1202.8039920619185</c:v>
                </c:pt>
                <c:pt idx="92">
                  <c:v>1467.4197129349859</c:v>
                </c:pt>
              </c:numCache>
            </c:numRef>
          </c:val>
        </c:ser>
        <c:marker val="1"/>
        <c:axId val="298837504"/>
        <c:axId val="298839040"/>
      </c:lineChart>
      <c:lineChart>
        <c:grouping val="standard"/>
        <c:ser>
          <c:idx val="1"/>
          <c:order val="1"/>
          <c:tx>
            <c:strRef>
              <c:f>'Tab2'!$L$70</c:f>
              <c:strCache>
                <c:ptCount val="1"/>
                <c:pt idx="0">
                  <c:v>Antall</c:v>
                </c:pt>
              </c:strCache>
            </c:strRef>
          </c:tx>
          <c:spPr>
            <a:ln w="25400"/>
          </c:spPr>
          <c:marker>
            <c:symbol val="none"/>
          </c:marker>
          <c:val>
            <c:numRef>
              <c:f>'Tab2'!$O$103:$O$195</c:f>
              <c:numCache>
                <c:formatCode>#,##0</c:formatCode>
                <c:ptCount val="93"/>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numCache>
            </c:numRef>
          </c:val>
        </c:ser>
        <c:upDownBars>
          <c:gapWidth val="150"/>
          <c:upBars/>
          <c:downBars/>
        </c:upDownBars>
        <c:marker val="1"/>
        <c:axId val="114043904"/>
        <c:axId val="114041984"/>
      </c:lineChart>
      <c:catAx>
        <c:axId val="298837504"/>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98839040"/>
        <c:crosses val="autoZero"/>
        <c:auto val="1"/>
        <c:lblAlgn val="ctr"/>
        <c:lblOffset val="100"/>
        <c:tickLblSkip val="1"/>
        <c:tickMarkSkip val="4"/>
      </c:catAx>
      <c:valAx>
        <c:axId val="29883904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98837504"/>
        <c:crosses val="autoZero"/>
        <c:crossBetween val="between"/>
      </c:valAx>
      <c:valAx>
        <c:axId val="114041984"/>
        <c:scaling>
          <c:orientation val="minMax"/>
        </c:scaling>
        <c:axPos val="r"/>
        <c:title>
          <c:tx>
            <c:rich>
              <a:bodyPr rot="-5400000" vert="horz"/>
              <a:lstStyle/>
              <a:p>
                <a:pPr>
                  <a:defRPr/>
                </a:pPr>
                <a:r>
                  <a:rPr lang="en-US"/>
                  <a:t>Antall meldte brannskader</a:t>
                </a:r>
              </a:p>
            </c:rich>
          </c:tx>
        </c:title>
        <c:numFmt formatCode="#,##0" sourceLinked="1"/>
        <c:tickLblPos val="nextTo"/>
        <c:crossAx val="114043904"/>
        <c:crosses val="max"/>
        <c:crossBetween val="between"/>
      </c:valAx>
      <c:catAx>
        <c:axId val="114043904"/>
        <c:scaling>
          <c:orientation val="minMax"/>
        </c:scaling>
        <c:delete val="1"/>
        <c:axPos val="b"/>
        <c:tickLblPos val="none"/>
        <c:crossAx val="114041984"/>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31" l="0.70000000000000062" r="0.70000000000000062" t="0.750000000000013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2014 </a:t>
          </a:r>
          <a:r>
            <a:rPr lang="nb-NO" sz="1000">
              <a:effectLst/>
              <a:latin typeface="Arial"/>
              <a:ea typeface="ＭＳ 明朝"/>
              <a:cs typeface="Times New Roman"/>
            </a:rPr>
            <a:t>(11. juni 2014)</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104</xdr:row>
      <xdr:rowOff>0</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40200"/>
          <a:ext cx="2524125" cy="2400302"/>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104</xdr:row>
      <xdr:rowOff>28575</xdr:rowOff>
    </xdr:to>
    <xdr:sp macro="" textlink="">
      <xdr:nvSpPr>
        <xdr:cNvPr id="4" name="TextBox 3"/>
        <xdr:cNvSpPr txBox="1"/>
      </xdr:nvSpPr>
      <xdr:spPr>
        <a:xfrm>
          <a:off x="790575" y="14773274"/>
          <a:ext cx="5400675" cy="2095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153028</xdr:rowOff>
    </xdr:from>
    <xdr:to>
      <xdr:col>1</xdr:col>
      <xdr:colOff>600075</xdr:colOff>
      <xdr:row>44</xdr:row>
      <xdr:rowOff>161926</xdr:rowOff>
    </xdr:to>
    <xdr:sp macro="" textlink="">
      <xdr:nvSpPr>
        <xdr:cNvPr id="5121" name="Text Box 1"/>
        <xdr:cNvSpPr txBox="1">
          <a:spLocks noChangeArrowheads="1"/>
        </xdr:cNvSpPr>
      </xdr:nvSpPr>
      <xdr:spPr bwMode="auto">
        <a:xfrm>
          <a:off x="0" y="876928"/>
          <a:ext cx="2409825" cy="7438398"/>
        </a:xfrm>
        <a:prstGeom prst="rect">
          <a:avLst/>
        </a:prstGeom>
        <a:solidFill>
          <a:srgbClr val="FFFFFF"/>
        </a:solidFill>
        <a:ln w="9525">
          <a:noFill/>
          <a:miter lim="800000"/>
          <a:headEnd/>
          <a:tailEnd/>
        </a:ln>
      </xdr:spPr>
      <xdr:txBody>
        <a:bodyPr vertOverflow="clip" wrap="square" lIns="27432" tIns="27432" rIns="0" bIns="0" anchor="t" upright="1"/>
        <a:lstStyle/>
        <a:p>
          <a:pPr rtl="0" eaLnBrk="1" fontAlgn="auto" latinLnBrk="0" hangingPunct="1"/>
          <a:r>
            <a:rPr lang="nb-NO" sz="1100" b="1" i="0">
              <a:latin typeface="Times New Roman" pitchFamily="18" charset="0"/>
              <a:ea typeface="+mn-ea"/>
              <a:cs typeface="Times New Roman" pitchFamily="18" charset="0"/>
            </a:rPr>
            <a:t>1. </a:t>
          </a:r>
          <a:r>
            <a:rPr lang="en-US" sz="1100" b="1" i="0" baseline="0">
              <a:latin typeface="Times New Roman" pitchFamily="18" charset="0"/>
              <a:ea typeface="+mn-ea"/>
              <a:cs typeface="Times New Roman" pitchFamily="18" charset="0"/>
            </a:rPr>
            <a:t>HOVEDTREKK – tørr vinter ga mange branner</a:t>
          </a:r>
          <a:endParaRPr lang="nb-NO" sz="1100">
            <a:latin typeface="Times New Roman" pitchFamily="18" charset="0"/>
            <a:ea typeface="+mn-ea"/>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Erstatningene for landbasert forsikring totalt har økt med nesten 11 prosent fra 1. kvartal i fjor, men da er tre nye produktene inkludert. Uten disse produktene, Barn, kritisk sykdom og behandlingsforsikring, er økningen på nesten 6 prosent. Brannerstatningene hittil i år er på nesten 1,5 milliarder kr og økningen er på 29 prosenter fra samme periode i fjor. Den største økningen var i fylkene Nord-Trøndelag (Flatanger) og Sogn og Fjordane (Lærdal).</a:t>
          </a:r>
          <a:endParaRPr lang="nb-NO">
            <a:latin typeface="Times New Roman" pitchFamily="18" charset="0"/>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Vannskadene ble redusert fra i fjor med 13 prosent, men starten på fjoråret var kaldere og ga dermed flere frostskader enn i år. Vannskadeerstatningene totalt hittil i år er på 887 millioner kr mot 1 milliard i fjor til samme tid.</a:t>
          </a:r>
          <a:endParaRPr lang="nb-NO">
            <a:latin typeface="Times New Roman" pitchFamily="18" charset="0"/>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Motorvognforsikring – god vinter?</a:t>
          </a:r>
          <a:endParaRPr lang="nb-NO">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Antall skader innen motorvognforsikringer ble redusert med 1,5 prosent fra 1. kvartal i fjor. Dette til tross for vekst i antall forsikrede kjøretøy i samme periode på nesten 2 prosent. Antall påkjørsler, ansvar ting, ble redusert med 11 prosent, mens kaskoskadene og glasskadene fortsetter å øke noe, mens redningsskadene ble redusert med 2 prosent. Antallet meldte tyveri av bil, økte svakt fra i fjor, men utgjør bare 1057 tilfelle hittil i år og antallsveksten er på beskjedne 41 stykk. Erstatningene etter tyveri av bil er redusert fra 47 mill kr i fjor til 42,5 mill kr hittil i år. Totalt økte erstatningene på motorvognskader med 0,5 prosent og er 3,4 milliarder hittil i år.</a:t>
          </a:r>
          <a:endParaRPr lang="nb-NO">
            <a:latin typeface="Times New Roman" pitchFamily="18" charset="0"/>
            <a:cs typeface="Times New Roman" pitchFamily="18" charset="0"/>
          </a:endParaRPr>
        </a:p>
        <a:p>
          <a:pPr rtl="0" fontAlgn="base"/>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økt brann og tyveri</a:t>
          </a:r>
          <a:endParaRPr lang="nb-NO" sz="1100" b="1" i="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Antall meldte brannskader økte med 32 </a:t>
          </a:r>
        </a:p>
      </xdr:txBody>
    </xdr:sp>
    <xdr:clientData/>
  </xdr:twoCellAnchor>
  <xdr:twoCellAnchor>
    <xdr:from>
      <xdr:col>2</xdr:col>
      <xdr:colOff>285750</xdr:colOff>
      <xdr:row>5</xdr:row>
      <xdr:rowOff>152400</xdr:rowOff>
    </xdr:from>
    <xdr:to>
      <xdr:col>6</xdr:col>
      <xdr:colOff>457199</xdr:colOff>
      <xdr:row>44</xdr:row>
      <xdr:rowOff>152400</xdr:rowOff>
    </xdr:to>
    <xdr:sp macro="" textlink="">
      <xdr:nvSpPr>
        <xdr:cNvPr id="5122" name="Text Box 2"/>
        <xdr:cNvSpPr txBox="1">
          <a:spLocks noChangeArrowheads="1"/>
        </xdr:cNvSpPr>
      </xdr:nvSpPr>
      <xdr:spPr bwMode="auto">
        <a:xfrm>
          <a:off x="2809875" y="876300"/>
          <a:ext cx="2628899" cy="74295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0" i="0">
              <a:latin typeface="Times New Roman" pitchFamily="18" charset="0"/>
              <a:ea typeface="+mn-ea"/>
              <a:cs typeface="Times New Roman" pitchFamily="18" charset="0"/>
            </a:rPr>
            <a:t>prosent fra samme periode i fjor og brannerstatningene økte med 26 prosent på privat innbo og bygning. Brannøkningen er prosentvis størst på hytter med nesten en fordobling i antall fra i fjor; fra 281 til 550, og erstatningene etter hyttebrann økte med 145 prosent. Mye av denne økningen skyldes lyng- og gressbrann. En tørr vinter i store deler av landet har gitt reduserte vannskader, hittil i år ble antallet redusert med 5 prosent og erstatningene med 19 prosent fra samme tid i fjor. Derimot har det vært en økning i meldte innbrudd/tyveri/ran med hele 42 prosent i antall og nesten 6 prosent i erstatning.</a:t>
          </a:r>
          <a:endParaRPr lang="nb-NO" sz="1100">
            <a:latin typeface="Times New Roman" pitchFamily="18" charset="0"/>
            <a:ea typeface="+mn-ea"/>
            <a:cs typeface="Times New Roman" pitchFamily="18" charset="0"/>
          </a:endParaRPr>
        </a:p>
        <a:p>
          <a:pPr fontAlgn="base"/>
          <a:endParaRPr lang="nb-NO" sz="1100" b="1"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økt brann og redusert vann</a:t>
          </a:r>
          <a:endParaRPr lang="nb-NO">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På næringsrelaterte bransjer er brannøkningen stor med 12 prosent økning i antall branner og 34 prosent i erstatning. Særlig i midt-Norge var vinteren tørr og gressbrann spredde seg til bebyggelse og næringsbygg. Av totale erstatninger på nesten 1,5 milliarder 1. kvartal i år, utgjør brannerstatningene 645 mill kr. Vannskadene derimot, er redusert med 3 prosent fra i fjor og utgjør 343 mill kr. Innbrudd, tyveri og ran er også redusert fra samme tid i fjor med 14 prosent i erstatninger og 12 prosent færre meldte skader.</a:t>
          </a:r>
          <a:endParaRPr lang="nb-NO">
            <a:latin typeface="Times New Roman" pitchFamily="18" charset="0"/>
            <a:cs typeface="Times New Roman" pitchFamily="18" charset="0"/>
          </a:endParaRPr>
        </a:p>
        <a:p>
          <a:pPr fontAlgn="base"/>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a:t>
          </a:r>
          <a:r>
            <a:rPr lang="nb-NO" sz="1100" b="1" i="0" baseline="0">
              <a:latin typeface="Times New Roman" pitchFamily="18" charset="0"/>
              <a:ea typeface="+mn-ea"/>
              <a:cs typeface="Times New Roman" pitchFamily="18" charset="0"/>
            </a:rPr>
            <a:t>– stor økning</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Hittil i år er veksten i antall meldte reiseskader på 25 prosent og erstatningene økte med nesten 30 prosent. Erstatning på reisesykdom øker fortsatt mest og utgjør 45 prosent av de totale reiseskadene. Det har også vært en økning i reiseulykker hittil i år. Tyveri og tapt reisegods har økt fra i fjor med 20 prosent i antall og 15 prosent i beløp, men totalt utgjør erstatningene her bare 16 prosent av totalen på nesten 540 mill kr hittil i år.</a:t>
          </a:r>
          <a:endParaRPr lang="nb-NO">
            <a:latin typeface="Times New Roman" pitchFamily="18" charset="0"/>
            <a:cs typeface="Times New Roman" pitchFamily="18" charset="0"/>
          </a:endParaRPr>
        </a:p>
      </xdr:txBody>
    </xdr:sp>
    <xdr:clientData/>
  </xdr:twoCellAnchor>
  <xdr:twoCellAnchor>
    <xdr:from>
      <xdr:col>0</xdr:col>
      <xdr:colOff>0</xdr:colOff>
      <xdr:row>3</xdr:row>
      <xdr:rowOff>0</xdr:rowOff>
    </xdr:from>
    <xdr:to>
      <xdr:col>6</xdr:col>
      <xdr:colOff>457200</xdr:colOff>
      <xdr:row>5</xdr:row>
      <xdr:rowOff>95250</xdr:rowOff>
    </xdr:to>
    <xdr:sp macro="" textlink="">
      <xdr:nvSpPr>
        <xdr:cNvPr id="4" name="TextBox 3"/>
        <xdr:cNvSpPr txBox="1"/>
      </xdr:nvSpPr>
      <xdr:spPr>
        <a:xfrm>
          <a:off x="0" y="342900"/>
          <a:ext cx="54387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u="sng">
              <a:latin typeface="Times New Roman" pitchFamily="18" charset="0"/>
              <a:cs typeface="Times New Roman" pitchFamily="18" charset="0"/>
            </a:rPr>
            <a:t>Nytt fra 1. kvartal 2014: Skader på produktene Barn, Kritisk sykdom og Behandlingsforsikring er nå inkludert!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Prinsipper</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er lagt vekt på å kunne presentere så aktuelle tall som mulig. Tidligere tall oppdateres ikke, men presenteres for å vise hva man trodde på tilsvarende tidspunkt for de to foregående år. </a:t>
          </a:r>
        </a:p>
        <a:p>
          <a:pPr algn="l" rtl="0">
            <a:defRPr sz="1000"/>
          </a:pPr>
          <a:endParaRPr lang="en-US" sz="8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42</v>
      </c>
      <c r="B7" s="19" t="s">
        <v>3</v>
      </c>
      <c r="C7" s="20">
        <v>109466</v>
      </c>
      <c r="D7" s="20">
        <v>111027</v>
      </c>
      <c r="E7" s="21">
        <v>117551.94279130275</v>
      </c>
      <c r="F7" s="22" t="s">
        <v>239</v>
      </c>
      <c r="G7" s="23">
        <v>7.3867162327140363</v>
      </c>
      <c r="H7" s="24">
        <v>5.8768973234463147</v>
      </c>
    </row>
    <row r="8" spans="1:8">
      <c r="A8" s="201"/>
      <c r="B8" s="25" t="s">
        <v>240</v>
      </c>
      <c r="C8" s="26">
        <v>24800.057142857098</v>
      </c>
      <c r="D8" s="26">
        <v>23110.982857142899</v>
      </c>
      <c r="E8" s="26">
        <v>25150</v>
      </c>
      <c r="F8" s="27"/>
      <c r="G8" s="28">
        <v>1.4110566565516507</v>
      </c>
      <c r="H8" s="29">
        <v>8.8227192909145629</v>
      </c>
    </row>
    <row r="9" spans="1:8">
      <c r="A9" s="30" t="s">
        <v>18</v>
      </c>
      <c r="B9" s="31" t="s">
        <v>3</v>
      </c>
      <c r="C9" s="20">
        <v>8432</v>
      </c>
      <c r="D9" s="20">
        <v>11884</v>
      </c>
      <c r="E9" s="21">
        <v>12308.738428319095</v>
      </c>
      <c r="F9" s="22" t="s">
        <v>239</v>
      </c>
      <c r="G9" s="32">
        <v>45.976499387086022</v>
      </c>
      <c r="H9" s="33">
        <v>3.5740359165188096</v>
      </c>
    </row>
    <row r="10" spans="1:8">
      <c r="A10" s="34"/>
      <c r="B10" s="25" t="s">
        <v>240</v>
      </c>
      <c r="C10" s="26">
        <v>2333.4756756756801</v>
      </c>
      <c r="D10" s="26">
        <v>1738.18162162162</v>
      </c>
      <c r="E10" s="26">
        <v>2136</v>
      </c>
      <c r="F10" s="27"/>
      <c r="G10" s="35">
        <v>-8.4627269842227548</v>
      </c>
      <c r="H10" s="29">
        <v>22.887043185236251</v>
      </c>
    </row>
    <row r="11" spans="1:8">
      <c r="A11" s="30" t="s">
        <v>19</v>
      </c>
      <c r="B11" s="31" t="s">
        <v>3</v>
      </c>
      <c r="C11" s="20">
        <v>5975</v>
      </c>
      <c r="D11" s="20">
        <v>6517</v>
      </c>
      <c r="E11" s="21">
        <v>6819.304844293044</v>
      </c>
      <c r="F11" s="22" t="s">
        <v>239</v>
      </c>
      <c r="G11" s="37">
        <v>14.13062500908859</v>
      </c>
      <c r="H11" s="33">
        <v>4.6387117430266187</v>
      </c>
    </row>
    <row r="12" spans="1:8">
      <c r="A12" s="34"/>
      <c r="B12" s="25" t="s">
        <v>240</v>
      </c>
      <c r="C12" s="26">
        <v>1377.19047619048</v>
      </c>
      <c r="D12" s="26">
        <v>1502.4095238095199</v>
      </c>
      <c r="E12" s="26">
        <v>1572</v>
      </c>
      <c r="F12" s="27"/>
      <c r="G12" s="28">
        <v>14.145430655924443</v>
      </c>
      <c r="H12" s="29">
        <v>4.6319245909747622</v>
      </c>
    </row>
    <row r="13" spans="1:8">
      <c r="A13" s="30" t="s">
        <v>20</v>
      </c>
      <c r="B13" s="31" t="s">
        <v>3</v>
      </c>
      <c r="C13" s="20">
        <v>23506</v>
      </c>
      <c r="D13" s="20">
        <v>24665</v>
      </c>
      <c r="E13" s="21">
        <v>29759.350197197378</v>
      </c>
      <c r="F13" s="22" t="s">
        <v>239</v>
      </c>
      <c r="G13" s="23">
        <v>26.603208530576779</v>
      </c>
      <c r="H13" s="24">
        <v>20.654166621517845</v>
      </c>
    </row>
    <row r="14" spans="1:8">
      <c r="A14" s="34"/>
      <c r="B14" s="25" t="s">
        <v>240</v>
      </c>
      <c r="C14" s="26">
        <v>4475.4367346938798</v>
      </c>
      <c r="D14" s="26">
        <v>3572.5689795918402</v>
      </c>
      <c r="E14" s="26">
        <v>4684</v>
      </c>
      <c r="F14" s="27"/>
      <c r="G14" s="38">
        <v>4.6601768200480649</v>
      </c>
      <c r="H14" s="24">
        <v>31.1101346610007</v>
      </c>
    </row>
    <row r="15" spans="1:8">
      <c r="A15" s="30" t="s">
        <v>21</v>
      </c>
      <c r="B15" s="31" t="s">
        <v>3</v>
      </c>
      <c r="C15" s="20">
        <v>875</v>
      </c>
      <c r="D15" s="20">
        <v>1217</v>
      </c>
      <c r="E15" s="21">
        <v>1846.9362663792817</v>
      </c>
      <c r="F15" s="22" t="s">
        <v>239</v>
      </c>
      <c r="G15" s="37">
        <v>111.07843044334649</v>
      </c>
      <c r="H15" s="33">
        <v>51.761402331904833</v>
      </c>
    </row>
    <row r="16" spans="1:8">
      <c r="A16" s="34"/>
      <c r="B16" s="25" t="s">
        <v>240</v>
      </c>
      <c r="C16" s="26">
        <v>203.37142857142899</v>
      </c>
      <c r="D16" s="26">
        <v>232.406753246753</v>
      </c>
      <c r="E16" s="26">
        <v>375</v>
      </c>
      <c r="F16" s="27"/>
      <c r="G16" s="28">
        <v>84.391683057038108</v>
      </c>
      <c r="H16" s="29">
        <v>61.355035841773343</v>
      </c>
    </row>
    <row r="17" spans="1:8">
      <c r="A17" s="30" t="s">
        <v>22</v>
      </c>
      <c r="B17" s="31" t="s">
        <v>3</v>
      </c>
      <c r="C17" s="20">
        <v>4731</v>
      </c>
      <c r="D17" s="20">
        <v>5176</v>
      </c>
      <c r="E17" s="21">
        <v>5302.9445870472746</v>
      </c>
      <c r="F17" s="22" t="s">
        <v>239</v>
      </c>
      <c r="G17" s="37">
        <v>12.08929585811191</v>
      </c>
      <c r="H17" s="33">
        <v>2.4525615735563093</v>
      </c>
    </row>
    <row r="18" spans="1:8">
      <c r="A18" s="34"/>
      <c r="B18" s="25" t="s">
        <v>240</v>
      </c>
      <c r="C18" s="26">
        <v>1105.0057142857099</v>
      </c>
      <c r="D18" s="26">
        <v>778.498285714286</v>
      </c>
      <c r="E18" s="26">
        <v>905</v>
      </c>
      <c r="F18" s="27"/>
      <c r="G18" s="28">
        <v>-18.099971040873413</v>
      </c>
      <c r="H18" s="29">
        <v>16.249453159636246</v>
      </c>
    </row>
    <row r="19" spans="1:8">
      <c r="A19" s="30" t="s">
        <v>190</v>
      </c>
      <c r="B19" s="31" t="s">
        <v>3</v>
      </c>
      <c r="C19" s="20">
        <v>47642</v>
      </c>
      <c r="D19" s="20">
        <v>47164</v>
      </c>
      <c r="E19" s="21">
        <v>47171.582448389847</v>
      </c>
      <c r="F19" s="22" t="s">
        <v>239</v>
      </c>
      <c r="G19" s="23">
        <v>-0.98740093113252669</v>
      </c>
      <c r="H19" s="24">
        <v>1.6076771244684096E-2</v>
      </c>
    </row>
    <row r="20" spans="1:8">
      <c r="A20" s="30"/>
      <c r="B20" s="25" t="s">
        <v>240</v>
      </c>
      <c r="C20" s="26">
        <v>10894.657142857101</v>
      </c>
      <c r="D20" s="26">
        <v>11342.0528571429</v>
      </c>
      <c r="E20" s="26">
        <v>11152</v>
      </c>
      <c r="F20" s="27"/>
      <c r="G20" s="38">
        <v>2.3621014756909773</v>
      </c>
      <c r="H20" s="24">
        <v>-1.6756477820786273</v>
      </c>
    </row>
    <row r="21" spans="1:8">
      <c r="A21" s="39" t="s">
        <v>12</v>
      </c>
      <c r="B21" s="31" t="s">
        <v>3</v>
      </c>
      <c r="C21" s="20">
        <v>1264</v>
      </c>
      <c r="D21" s="20">
        <v>1362</v>
      </c>
      <c r="E21" s="21">
        <v>1585.9658699523011</v>
      </c>
      <c r="F21" s="22" t="s">
        <v>239</v>
      </c>
      <c r="G21" s="37">
        <v>25.471983382302298</v>
      </c>
      <c r="H21" s="33">
        <v>16.443896472268804</v>
      </c>
    </row>
    <row r="22" spans="1:8">
      <c r="A22" s="34"/>
      <c r="B22" s="25" t="s">
        <v>240</v>
      </c>
      <c r="C22" s="26">
        <v>249</v>
      </c>
      <c r="D22" s="26">
        <v>206</v>
      </c>
      <c r="E22" s="26">
        <v>260</v>
      </c>
      <c r="F22" s="27"/>
      <c r="G22" s="28">
        <v>4.4176706827309289</v>
      </c>
      <c r="H22" s="29">
        <v>26.21359223300972</v>
      </c>
    </row>
    <row r="23" spans="1:8">
      <c r="A23" s="39" t="s">
        <v>23</v>
      </c>
      <c r="B23" s="31" t="s">
        <v>3</v>
      </c>
      <c r="C23" s="20">
        <v>3913</v>
      </c>
      <c r="D23" s="20">
        <v>4105</v>
      </c>
      <c r="E23" s="21">
        <v>4436.3685038072335</v>
      </c>
      <c r="F23" s="22" t="s">
        <v>239</v>
      </c>
      <c r="G23" s="23">
        <v>13.375121487534727</v>
      </c>
      <c r="H23" s="24">
        <v>8.0723143436597553</v>
      </c>
    </row>
    <row r="24" spans="1:8">
      <c r="A24" s="34"/>
      <c r="B24" s="25" t="s">
        <v>240</v>
      </c>
      <c r="C24" s="26">
        <v>1141.7939849624099</v>
      </c>
      <c r="D24" s="26">
        <v>959.97233082706805</v>
      </c>
      <c r="E24" s="26">
        <v>1111</v>
      </c>
      <c r="F24" s="27"/>
      <c r="G24" s="28">
        <v>-2.69698258774973</v>
      </c>
      <c r="H24" s="29">
        <v>15.732502315229596</v>
      </c>
    </row>
    <row r="25" spans="1:8">
      <c r="A25" s="30" t="s">
        <v>24</v>
      </c>
      <c r="B25" s="31" t="s">
        <v>3</v>
      </c>
      <c r="C25" s="20">
        <v>14114</v>
      </c>
      <c r="D25" s="20">
        <v>10167</v>
      </c>
      <c r="E25" s="21">
        <v>12144.062295714924</v>
      </c>
      <c r="F25" s="22" t="s">
        <v>239</v>
      </c>
      <c r="G25" s="23">
        <v>-13.957331049206999</v>
      </c>
      <c r="H25" s="24">
        <v>19.445876814349617</v>
      </c>
    </row>
    <row r="26" spans="1:8" ht="13.5" thickBot="1">
      <c r="A26" s="41"/>
      <c r="B26" s="42" t="s">
        <v>240</v>
      </c>
      <c r="C26" s="43">
        <v>3222.8380952380999</v>
      </c>
      <c r="D26" s="43">
        <v>3004.0819047619002</v>
      </c>
      <c r="E26" s="43">
        <v>3268</v>
      </c>
      <c r="F26" s="44"/>
      <c r="G26" s="45">
        <v>1.4013085183717067</v>
      </c>
      <c r="H26" s="46">
        <v>8.7853162332142745</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42</v>
      </c>
      <c r="B35" s="19" t="s">
        <v>3</v>
      </c>
      <c r="C35" s="80">
        <v>1300.93637158466</v>
      </c>
      <c r="D35" s="80">
        <v>1283.8973522383801</v>
      </c>
      <c r="E35" s="83">
        <v>1286.8176265891821</v>
      </c>
      <c r="F35" s="22" t="s">
        <v>239</v>
      </c>
      <c r="G35" s="23">
        <v>-1.0852755987043423</v>
      </c>
      <c r="H35" s="24">
        <v>0.22745388061676408</v>
      </c>
    </row>
    <row r="36" spans="1:8" ht="12.75" customHeight="1">
      <c r="A36" s="201"/>
      <c r="B36" s="25" t="s">
        <v>240</v>
      </c>
      <c r="C36" s="82">
        <v>323.70634922611299</v>
      </c>
      <c r="D36" s="82">
        <v>333.60932956679</v>
      </c>
      <c r="E36" s="82">
        <v>329.50575137150503</v>
      </c>
      <c r="F36" s="27"/>
      <c r="G36" s="28">
        <v>1.7915626799587727</v>
      </c>
      <c r="H36" s="29">
        <v>-1.2300549869554516</v>
      </c>
    </row>
    <row r="37" spans="1:8">
      <c r="A37" s="30" t="s">
        <v>18</v>
      </c>
      <c r="B37" s="31" t="s">
        <v>3</v>
      </c>
      <c r="C37" s="80">
        <v>415.46900827342301</v>
      </c>
      <c r="D37" s="80">
        <v>433.23801897055898</v>
      </c>
      <c r="E37" s="83">
        <v>498.54587429136672</v>
      </c>
      <c r="F37" s="22" t="s">
        <v>239</v>
      </c>
      <c r="G37" s="32">
        <v>19.995923730433887</v>
      </c>
      <c r="H37" s="33">
        <v>15.074359234674134</v>
      </c>
    </row>
    <row r="38" spans="1:8">
      <c r="A38" s="34"/>
      <c r="B38" s="25" t="s">
        <v>240</v>
      </c>
      <c r="C38" s="82">
        <v>115.89712636242901</v>
      </c>
      <c r="D38" s="82">
        <v>120.31886119751501</v>
      </c>
      <c r="E38" s="82">
        <v>138.66077491864701</v>
      </c>
      <c r="F38" s="27"/>
      <c r="G38" s="35">
        <v>19.641253645092462</v>
      </c>
      <c r="H38" s="29">
        <v>15.244420981530055</v>
      </c>
    </row>
    <row r="39" spans="1:8">
      <c r="A39" s="30" t="s">
        <v>19</v>
      </c>
      <c r="B39" s="31" t="s">
        <v>3</v>
      </c>
      <c r="C39" s="80">
        <v>142.06705910020301</v>
      </c>
      <c r="D39" s="80">
        <v>150.14569225925399</v>
      </c>
      <c r="E39" s="83">
        <v>117.89272764282568</v>
      </c>
      <c r="F39" s="22" t="s">
        <v>239</v>
      </c>
      <c r="G39" s="37">
        <v>-17.016141257859545</v>
      </c>
      <c r="H39" s="33">
        <v>-21.481112199168308</v>
      </c>
    </row>
    <row r="40" spans="1:8">
      <c r="A40" s="34"/>
      <c r="B40" s="25" t="s">
        <v>240</v>
      </c>
      <c r="C40" s="82">
        <v>27.9805812992855</v>
      </c>
      <c r="D40" s="82">
        <v>39.847230056545897</v>
      </c>
      <c r="E40" s="82">
        <v>28.0398512395872</v>
      </c>
      <c r="F40" s="27"/>
      <c r="G40" s="28">
        <v>0.21182526434222382</v>
      </c>
      <c r="H40" s="29">
        <v>-29.631617555858298</v>
      </c>
    </row>
    <row r="41" spans="1:8">
      <c r="A41" s="30" t="s">
        <v>20</v>
      </c>
      <c r="B41" s="31" t="s">
        <v>3</v>
      </c>
      <c r="C41" s="80">
        <v>328.67322605049299</v>
      </c>
      <c r="D41" s="80">
        <v>323.12567838198902</v>
      </c>
      <c r="E41" s="83">
        <v>319.38359328659192</v>
      </c>
      <c r="F41" s="22" t="s">
        <v>239</v>
      </c>
      <c r="G41" s="23">
        <v>-2.826403864875175</v>
      </c>
      <c r="H41" s="24">
        <v>-1.158089667814437</v>
      </c>
    </row>
    <row r="42" spans="1:8">
      <c r="A42" s="34"/>
      <c r="B42" s="25" t="s">
        <v>240</v>
      </c>
      <c r="C42" s="82">
        <v>73.281044267677899</v>
      </c>
      <c r="D42" s="82">
        <v>64.200942213315997</v>
      </c>
      <c r="E42" s="82">
        <v>65.846954199697393</v>
      </c>
      <c r="F42" s="27"/>
      <c r="G42" s="38">
        <v>-10.144628999589003</v>
      </c>
      <c r="H42" s="24">
        <v>2.5638439711870689</v>
      </c>
    </row>
    <row r="43" spans="1:8">
      <c r="A43" s="30" t="s">
        <v>21</v>
      </c>
      <c r="B43" s="31" t="s">
        <v>3</v>
      </c>
      <c r="C43" s="80">
        <v>4.1457410865807196</v>
      </c>
      <c r="D43" s="80">
        <v>5.7022714532732302</v>
      </c>
      <c r="E43" s="83">
        <v>7.0528109001955563</v>
      </c>
      <c r="F43" s="22" t="s">
        <v>239</v>
      </c>
      <c r="G43" s="37">
        <v>70.121837155356445</v>
      </c>
      <c r="H43" s="33">
        <v>23.684236325632767</v>
      </c>
    </row>
    <row r="44" spans="1:8">
      <c r="A44" s="34"/>
      <c r="B44" s="25" t="s">
        <v>240</v>
      </c>
      <c r="C44" s="82">
        <v>1.0901214515553299</v>
      </c>
      <c r="D44" s="82">
        <v>1.2465909885350099</v>
      </c>
      <c r="E44" s="82">
        <v>1.63365486444163</v>
      </c>
      <c r="F44" s="27"/>
      <c r="G44" s="28">
        <v>49.859895162214656</v>
      </c>
      <c r="H44" s="29">
        <v>31.049789342813739</v>
      </c>
    </row>
    <row r="45" spans="1:8">
      <c r="A45" s="30" t="s">
        <v>22</v>
      </c>
      <c r="B45" s="31" t="s">
        <v>3</v>
      </c>
      <c r="C45" s="80">
        <v>21.989571995654501</v>
      </c>
      <c r="D45" s="80">
        <v>24.846832920891</v>
      </c>
      <c r="E45" s="83">
        <v>22.552105698618877</v>
      </c>
      <c r="F45" s="22" t="s">
        <v>239</v>
      </c>
      <c r="G45" s="37">
        <v>2.558183956811618</v>
      </c>
      <c r="H45" s="33">
        <v>-9.2354918213449082</v>
      </c>
    </row>
    <row r="46" spans="1:8">
      <c r="A46" s="34"/>
      <c r="B46" s="25" t="s">
        <v>240</v>
      </c>
      <c r="C46" s="82">
        <v>4.4776268028656903</v>
      </c>
      <c r="D46" s="82">
        <v>4.6413911126327898</v>
      </c>
      <c r="E46" s="82">
        <v>4.3320504232868702</v>
      </c>
      <c r="F46" s="27"/>
      <c r="G46" s="28">
        <v>-3.2511950188803382</v>
      </c>
      <c r="H46" s="29">
        <v>-6.6648270279133754</v>
      </c>
    </row>
    <row r="47" spans="1:8">
      <c r="A47" s="30" t="s">
        <v>190</v>
      </c>
      <c r="B47" s="31" t="s">
        <v>3</v>
      </c>
      <c r="C47" s="80">
        <v>198.64957067614199</v>
      </c>
      <c r="D47" s="80">
        <v>168.26758628422101</v>
      </c>
      <c r="E47" s="83">
        <v>148.76757273625262</v>
      </c>
      <c r="F47" s="22" t="s">
        <v>239</v>
      </c>
      <c r="G47" s="23">
        <v>-25.11054907901709</v>
      </c>
      <c r="H47" s="24">
        <v>-11.58869273552834</v>
      </c>
    </row>
    <row r="48" spans="1:8">
      <c r="A48" s="30"/>
      <c r="B48" s="25" t="s">
        <v>240</v>
      </c>
      <c r="C48" s="82">
        <v>51.225832285136697</v>
      </c>
      <c r="D48" s="82">
        <v>54.766291519967901</v>
      </c>
      <c r="E48" s="82">
        <v>44.528521836461898</v>
      </c>
      <c r="F48" s="27"/>
      <c r="G48" s="38">
        <v>-13.074088111240002</v>
      </c>
      <c r="H48" s="24">
        <v>-18.693560216275174</v>
      </c>
    </row>
    <row r="49" spans="1:8">
      <c r="A49" s="39" t="s">
        <v>12</v>
      </c>
      <c r="B49" s="31" t="s">
        <v>3</v>
      </c>
      <c r="C49" s="80">
        <v>13.6753016800215</v>
      </c>
      <c r="D49" s="80">
        <v>12.9626434863301</v>
      </c>
      <c r="E49" s="83">
        <v>10.13724275861324</v>
      </c>
      <c r="F49" s="22" t="s">
        <v>239</v>
      </c>
      <c r="G49" s="37">
        <v>-25.871889368093974</v>
      </c>
      <c r="H49" s="33">
        <v>-21.796485652763792</v>
      </c>
    </row>
    <row r="50" spans="1:8">
      <c r="A50" s="34"/>
      <c r="B50" s="25" t="s">
        <v>240</v>
      </c>
      <c r="C50" s="82">
        <v>2.8512395161402599</v>
      </c>
      <c r="D50" s="82">
        <v>3.2151432872557599</v>
      </c>
      <c r="E50" s="82">
        <v>2.3648754483503001</v>
      </c>
      <c r="F50" s="27"/>
      <c r="G50" s="28">
        <v>-17.057987062705763</v>
      </c>
      <c r="H50" s="29">
        <v>-26.445721479218861</v>
      </c>
    </row>
    <row r="51" spans="1:8">
      <c r="A51" s="39" t="s">
        <v>23</v>
      </c>
      <c r="B51" s="31" t="s">
        <v>3</v>
      </c>
      <c r="C51" s="80">
        <v>96.198411198213506</v>
      </c>
      <c r="D51" s="80">
        <v>98.875533094773104</v>
      </c>
      <c r="E51" s="83">
        <v>103.31904306309588</v>
      </c>
      <c r="F51" s="22" t="s">
        <v>239</v>
      </c>
      <c r="G51" s="23">
        <v>7.4020264744399498</v>
      </c>
      <c r="H51" s="24">
        <v>4.4940440058751676</v>
      </c>
    </row>
    <row r="52" spans="1:8">
      <c r="A52" s="34"/>
      <c r="B52" s="25" t="s">
        <v>240</v>
      </c>
      <c r="C52" s="82">
        <v>24.7575321228143</v>
      </c>
      <c r="D52" s="82">
        <v>23.402140623545002</v>
      </c>
      <c r="E52" s="82">
        <v>25.1267371926645</v>
      </c>
      <c r="F52" s="27"/>
      <c r="G52" s="38">
        <v>1.4912838162490942</v>
      </c>
      <c r="H52" s="24">
        <v>7.3693966584594079</v>
      </c>
    </row>
    <row r="53" spans="1:8">
      <c r="A53" s="30" t="s">
        <v>24</v>
      </c>
      <c r="B53" s="31" t="s">
        <v>3</v>
      </c>
      <c r="C53" s="80">
        <v>80.068481523930203</v>
      </c>
      <c r="D53" s="80">
        <v>66.733095387091396</v>
      </c>
      <c r="E53" s="83">
        <v>61.282722156324759</v>
      </c>
      <c r="F53" s="22" t="s">
        <v>239</v>
      </c>
      <c r="G53" s="37">
        <v>-23.462115191969659</v>
      </c>
      <c r="H53" s="33">
        <v>-8.1674215756833206</v>
      </c>
    </row>
    <row r="54" spans="1:8" ht="13.5" thickBot="1">
      <c r="A54" s="41"/>
      <c r="B54" s="42" t="s">
        <v>240</v>
      </c>
      <c r="C54" s="86">
        <v>22.145245118208301</v>
      </c>
      <c r="D54" s="86">
        <v>21.970738567477301</v>
      </c>
      <c r="E54" s="86">
        <v>18.972331248368299</v>
      </c>
      <c r="F54" s="44"/>
      <c r="G54" s="45">
        <v>-14.327743282602739</v>
      </c>
      <c r="H54" s="46">
        <v>-13.647275943410776</v>
      </c>
    </row>
    <row r="59" spans="1:8">
      <c r="A59" s="47"/>
      <c r="B59" s="48"/>
      <c r="C59" s="49"/>
      <c r="D59" s="49"/>
      <c r="E59" s="49"/>
      <c r="F59" s="49"/>
      <c r="G59" s="50"/>
      <c r="H59" s="51"/>
    </row>
    <row r="60" spans="1:8">
      <c r="A60" s="52"/>
      <c r="B60" s="52"/>
      <c r="C60" s="52"/>
      <c r="D60" s="52"/>
      <c r="E60" s="52"/>
      <c r="F60" s="52"/>
      <c r="G60" s="52"/>
      <c r="H60" s="52"/>
    </row>
    <row r="61" spans="1:8" ht="12.75" customHeight="1">
      <c r="A61" s="195">
        <v>14</v>
      </c>
      <c r="H61" s="53" t="s">
        <v>242</v>
      </c>
    </row>
    <row r="62" spans="1:8"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44</v>
      </c>
      <c r="B7" s="19" t="s">
        <v>3</v>
      </c>
      <c r="C7" s="20">
        <v>100999</v>
      </c>
      <c r="D7" s="20">
        <v>118928</v>
      </c>
      <c r="E7" s="21">
        <v>119006.50034670818</v>
      </c>
      <c r="F7" s="22" t="s">
        <v>239</v>
      </c>
      <c r="G7" s="23">
        <v>17.82938479262981</v>
      </c>
      <c r="H7" s="24">
        <v>6.6006614681299425E-2</v>
      </c>
    </row>
    <row r="8" spans="1:8">
      <c r="A8" s="201"/>
      <c r="B8" s="25" t="s">
        <v>240</v>
      </c>
      <c r="C8" s="26">
        <v>26771.16</v>
      </c>
      <c r="D8" s="26">
        <v>26063.8685714286</v>
      </c>
      <c r="E8" s="26">
        <v>27679</v>
      </c>
      <c r="F8" s="27"/>
      <c r="G8" s="28">
        <v>3.3911119279104867</v>
      </c>
      <c r="H8" s="29">
        <v>6.196821566012332</v>
      </c>
    </row>
    <row r="9" spans="1:8">
      <c r="A9" s="30" t="s">
        <v>18</v>
      </c>
      <c r="B9" s="31" t="s">
        <v>3</v>
      </c>
      <c r="C9" s="20">
        <v>9109</v>
      </c>
      <c r="D9" s="20">
        <v>11253</v>
      </c>
      <c r="E9" s="21">
        <v>13151.324479342074</v>
      </c>
      <c r="F9" s="22" t="s">
        <v>239</v>
      </c>
      <c r="G9" s="32">
        <v>44.37725852829152</v>
      </c>
      <c r="H9" s="33">
        <v>16.869496839439037</v>
      </c>
    </row>
    <row r="10" spans="1:8">
      <c r="A10" s="34"/>
      <c r="B10" s="25" t="s">
        <v>240</v>
      </c>
      <c r="C10" s="26">
        <v>2607.8521621621599</v>
      </c>
      <c r="D10" s="26">
        <v>2209.2032432432402</v>
      </c>
      <c r="E10" s="26">
        <v>2884</v>
      </c>
      <c r="F10" s="27"/>
      <c r="G10" s="35">
        <v>10.589090970896422</v>
      </c>
      <c r="H10" s="29">
        <v>30.544802014961675</v>
      </c>
    </row>
    <row r="11" spans="1:8">
      <c r="A11" s="30" t="s">
        <v>19</v>
      </c>
      <c r="B11" s="31" t="s">
        <v>3</v>
      </c>
      <c r="C11" s="20">
        <v>44868</v>
      </c>
      <c r="D11" s="20">
        <v>50710</v>
      </c>
      <c r="E11" s="21">
        <v>47700.395873942252</v>
      </c>
      <c r="F11" s="22" t="s">
        <v>239</v>
      </c>
      <c r="G11" s="37">
        <v>6.312730395699063</v>
      </c>
      <c r="H11" s="33">
        <v>-5.9349322146672279</v>
      </c>
    </row>
    <row r="12" spans="1:8">
      <c r="A12" s="34"/>
      <c r="B12" s="25" t="s">
        <v>240</v>
      </c>
      <c r="C12" s="26">
        <v>11487.3166666667</v>
      </c>
      <c r="D12" s="26">
        <v>13578.0285714286</v>
      </c>
      <c r="E12" s="26">
        <v>12580</v>
      </c>
      <c r="F12" s="27"/>
      <c r="G12" s="28">
        <v>9.5120850677338069</v>
      </c>
      <c r="H12" s="29">
        <v>-7.3503201600907602</v>
      </c>
    </row>
    <row r="13" spans="1:8">
      <c r="A13" s="30" t="s">
        <v>20</v>
      </c>
      <c r="B13" s="31" t="s">
        <v>3</v>
      </c>
      <c r="C13" s="20">
        <v>5548</v>
      </c>
      <c r="D13" s="20">
        <v>5447</v>
      </c>
      <c r="E13" s="21">
        <v>6569.3853031673534</v>
      </c>
      <c r="F13" s="22" t="s">
        <v>239</v>
      </c>
      <c r="G13" s="23">
        <v>18.409973020319995</v>
      </c>
      <c r="H13" s="24">
        <v>20.60556826082896</v>
      </c>
    </row>
    <row r="14" spans="1:8">
      <c r="A14" s="34"/>
      <c r="B14" s="25" t="s">
        <v>240</v>
      </c>
      <c r="C14" s="26">
        <v>1171.59428571429</v>
      </c>
      <c r="D14" s="26">
        <v>914.69551020408198</v>
      </c>
      <c r="E14" s="26">
        <v>1184</v>
      </c>
      <c r="F14" s="27"/>
      <c r="G14" s="38">
        <v>1.0588745982272059</v>
      </c>
      <c r="H14" s="24">
        <v>29.441982254382367</v>
      </c>
    </row>
    <row r="15" spans="1:8">
      <c r="A15" s="30" t="s">
        <v>21</v>
      </c>
      <c r="B15" s="31" t="s">
        <v>3</v>
      </c>
      <c r="C15" s="20">
        <v>3006</v>
      </c>
      <c r="D15" s="20">
        <v>3012</v>
      </c>
      <c r="E15" s="21">
        <v>3119.2066052705932</v>
      </c>
      <c r="F15" s="22" t="s">
        <v>239</v>
      </c>
      <c r="G15" s="37">
        <v>3.7660214660875937</v>
      </c>
      <c r="H15" s="33">
        <v>3.5593162440436004</v>
      </c>
    </row>
    <row r="16" spans="1:8">
      <c r="A16" s="34"/>
      <c r="B16" s="25" t="s">
        <v>240</v>
      </c>
      <c r="C16" s="26">
        <v>619.34</v>
      </c>
      <c r="D16" s="26">
        <v>591.11844155844199</v>
      </c>
      <c r="E16" s="26">
        <v>622</v>
      </c>
      <c r="F16" s="27"/>
      <c r="G16" s="28">
        <v>0.42948945651821191</v>
      </c>
      <c r="H16" s="29">
        <v>5.2242590097749257</v>
      </c>
    </row>
    <row r="17" spans="1:8">
      <c r="A17" s="30" t="s">
        <v>22</v>
      </c>
      <c r="B17" s="31" t="s">
        <v>3</v>
      </c>
      <c r="C17" s="20">
        <v>741</v>
      </c>
      <c r="D17" s="20">
        <v>725</v>
      </c>
      <c r="E17" s="21">
        <v>721.66789373006725</v>
      </c>
      <c r="F17" s="22" t="s">
        <v>239</v>
      </c>
      <c r="G17" s="37">
        <v>-2.6089212240125192</v>
      </c>
      <c r="H17" s="33">
        <v>-0.45960086481831297</v>
      </c>
    </row>
    <row r="18" spans="1:8">
      <c r="A18" s="34"/>
      <c r="B18" s="25" t="s">
        <v>240</v>
      </c>
      <c r="C18" s="26">
        <v>182.916</v>
      </c>
      <c r="D18" s="26">
        <v>113.886857142857</v>
      </c>
      <c r="E18" s="26">
        <v>129</v>
      </c>
      <c r="F18" s="27"/>
      <c r="G18" s="28">
        <v>-29.475824968838154</v>
      </c>
      <c r="H18" s="29">
        <v>13.270313393744317</v>
      </c>
    </row>
    <row r="19" spans="1:8">
      <c r="A19" s="30" t="s">
        <v>190</v>
      </c>
      <c r="B19" s="31" t="s">
        <v>3</v>
      </c>
      <c r="C19" s="20">
        <v>25498</v>
      </c>
      <c r="D19" s="20">
        <v>24816</v>
      </c>
      <c r="E19" s="21">
        <v>26436.237387345114</v>
      </c>
      <c r="F19" s="22" t="s">
        <v>239</v>
      </c>
      <c r="G19" s="23">
        <v>3.6796509033850242</v>
      </c>
      <c r="H19" s="24">
        <v>6.5290030115454414</v>
      </c>
    </row>
    <row r="20" spans="1:8">
      <c r="A20" s="30"/>
      <c r="B20" s="25" t="s">
        <v>240</v>
      </c>
      <c r="C20" s="26">
        <v>7280.0275000000001</v>
      </c>
      <c r="D20" s="26">
        <v>5775.9885714285701</v>
      </c>
      <c r="E20" s="26">
        <v>6557</v>
      </c>
      <c r="F20" s="27"/>
      <c r="G20" s="38">
        <v>-9.9316589120027459</v>
      </c>
      <c r="H20" s="24">
        <v>13.521692761560701</v>
      </c>
    </row>
    <row r="21" spans="1:8">
      <c r="A21" s="39" t="s">
        <v>12</v>
      </c>
      <c r="B21" s="31" t="s">
        <v>3</v>
      </c>
      <c r="C21" s="20">
        <v>615</v>
      </c>
      <c r="D21" s="20">
        <v>561</v>
      </c>
      <c r="E21" s="21">
        <v>644.98124655267509</v>
      </c>
      <c r="F21" s="22" t="s">
        <v>239</v>
      </c>
      <c r="G21" s="37">
        <v>4.8749994394593728</v>
      </c>
      <c r="H21" s="33">
        <v>14.969919171599841</v>
      </c>
    </row>
    <row r="22" spans="1:8">
      <c r="A22" s="34"/>
      <c r="B22" s="25" t="s">
        <v>240</v>
      </c>
      <c r="C22" s="26">
        <v>148</v>
      </c>
      <c r="D22" s="26">
        <v>98</v>
      </c>
      <c r="E22" s="26">
        <v>124</v>
      </c>
      <c r="F22" s="27"/>
      <c r="G22" s="28">
        <v>-16.21621621621621</v>
      </c>
      <c r="H22" s="29">
        <v>26.530612244897966</v>
      </c>
    </row>
    <row r="23" spans="1:8">
      <c r="A23" s="39" t="s">
        <v>23</v>
      </c>
      <c r="B23" s="31" t="s">
        <v>3</v>
      </c>
      <c r="C23" s="20">
        <v>5715</v>
      </c>
      <c r="D23" s="20">
        <v>5920</v>
      </c>
      <c r="E23" s="21">
        <v>6745.6138563674522</v>
      </c>
      <c r="F23" s="22" t="s">
        <v>239</v>
      </c>
      <c r="G23" s="23">
        <v>18.033488300392861</v>
      </c>
      <c r="H23" s="24">
        <v>13.946180006206959</v>
      </c>
    </row>
    <row r="24" spans="1:8">
      <c r="A24" s="34"/>
      <c r="B24" s="25" t="s">
        <v>240</v>
      </c>
      <c r="C24" s="26">
        <v>1514.09157894737</v>
      </c>
      <c r="D24" s="26">
        <v>1351.0159398496201</v>
      </c>
      <c r="E24" s="26">
        <v>1614</v>
      </c>
      <c r="F24" s="27"/>
      <c r="G24" s="28">
        <v>6.5985718725209921</v>
      </c>
      <c r="H24" s="29">
        <v>19.465651913748133</v>
      </c>
    </row>
    <row r="25" spans="1:8">
      <c r="A25" s="30" t="s">
        <v>24</v>
      </c>
      <c r="B25" s="31" t="s">
        <v>3</v>
      </c>
      <c r="C25" s="20">
        <v>8003</v>
      </c>
      <c r="D25" s="20">
        <v>19525</v>
      </c>
      <c r="E25" s="21">
        <v>21813.253515284527</v>
      </c>
      <c r="F25" s="22" t="s">
        <v>239</v>
      </c>
      <c r="G25" s="23">
        <v>172.56345764443995</v>
      </c>
      <c r="H25" s="24">
        <v>11.719608272904097</v>
      </c>
    </row>
    <row r="26" spans="1:8" ht="13.5" thickBot="1">
      <c r="A26" s="41"/>
      <c r="B26" s="42" t="s">
        <v>240</v>
      </c>
      <c r="C26" s="43">
        <v>2167.2633333333301</v>
      </c>
      <c r="D26" s="43">
        <v>1917.40571428571</v>
      </c>
      <c r="E26" s="43">
        <v>2720</v>
      </c>
      <c r="F26" s="44"/>
      <c r="G26" s="45">
        <v>25.503899695314857</v>
      </c>
      <c r="H26" s="46">
        <v>41.85834431046743</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44</v>
      </c>
      <c r="B35" s="19" t="s">
        <v>3</v>
      </c>
      <c r="C35" s="80">
        <v>3933.3546353749898</v>
      </c>
      <c r="D35" s="80">
        <v>4467.9881743546503</v>
      </c>
      <c r="E35" s="83">
        <v>4392.153895303125</v>
      </c>
      <c r="F35" s="22" t="s">
        <v>239</v>
      </c>
      <c r="G35" s="23">
        <v>11.664324792935815</v>
      </c>
      <c r="H35" s="24">
        <v>-1.6972802096209278</v>
      </c>
    </row>
    <row r="36" spans="1:8" ht="12.75" customHeight="1">
      <c r="A36" s="201"/>
      <c r="B36" s="25" t="s">
        <v>240</v>
      </c>
      <c r="C36" s="82">
        <v>1113.18490371742</v>
      </c>
      <c r="D36" s="82">
        <v>1256.63815625395</v>
      </c>
      <c r="E36" s="82">
        <v>1237.87244649384</v>
      </c>
      <c r="F36" s="27"/>
      <c r="G36" s="28">
        <v>11.200973204005265</v>
      </c>
      <c r="H36" s="29">
        <v>-1.4933264334461001</v>
      </c>
    </row>
    <row r="37" spans="1:8">
      <c r="A37" s="30" t="s">
        <v>18</v>
      </c>
      <c r="B37" s="31" t="s">
        <v>3</v>
      </c>
      <c r="C37" s="80">
        <v>1511.6695929119801</v>
      </c>
      <c r="D37" s="80">
        <v>1755.96674908876</v>
      </c>
      <c r="E37" s="83">
        <v>1926.6179423825765</v>
      </c>
      <c r="F37" s="22" t="s">
        <v>239</v>
      </c>
      <c r="G37" s="32">
        <v>27.449672297189466</v>
      </c>
      <c r="H37" s="33">
        <v>9.7183613176259769</v>
      </c>
    </row>
    <row r="38" spans="1:8">
      <c r="A38" s="34"/>
      <c r="B38" s="25" t="s">
        <v>240</v>
      </c>
      <c r="C38" s="82">
        <v>471.45474705446799</v>
      </c>
      <c r="D38" s="82">
        <v>490.90507371944699</v>
      </c>
      <c r="E38" s="82">
        <v>557.87989444320897</v>
      </c>
      <c r="F38" s="27"/>
      <c r="G38" s="35">
        <v>18.331589177689651</v>
      </c>
      <c r="H38" s="29">
        <v>13.643130680298938</v>
      </c>
    </row>
    <row r="39" spans="1:8">
      <c r="A39" s="30" t="s">
        <v>19</v>
      </c>
      <c r="B39" s="31" t="s">
        <v>3</v>
      </c>
      <c r="C39" s="80">
        <v>1707.9021518919501</v>
      </c>
      <c r="D39" s="80">
        <v>1946.44377082797</v>
      </c>
      <c r="E39" s="83">
        <v>1643.0727798773955</v>
      </c>
      <c r="F39" s="22" t="s">
        <v>239</v>
      </c>
      <c r="G39" s="37">
        <v>-3.7958481370106085</v>
      </c>
      <c r="H39" s="33">
        <v>-15.585910854312928</v>
      </c>
    </row>
    <row r="40" spans="1:8">
      <c r="A40" s="34"/>
      <c r="B40" s="25" t="s">
        <v>240</v>
      </c>
      <c r="C40" s="82">
        <v>449.656756094147</v>
      </c>
      <c r="D40" s="82">
        <v>557.05239987224695</v>
      </c>
      <c r="E40" s="82">
        <v>456.975927103174</v>
      </c>
      <c r="F40" s="27"/>
      <c r="G40" s="28">
        <v>1.6277240161147546</v>
      </c>
      <c r="H40" s="29">
        <v>-17.965360671998582</v>
      </c>
    </row>
    <row r="41" spans="1:8">
      <c r="A41" s="30" t="s">
        <v>20</v>
      </c>
      <c r="B41" s="31" t="s">
        <v>3</v>
      </c>
      <c r="C41" s="80">
        <v>110.872576601586</v>
      </c>
      <c r="D41" s="80">
        <v>101.371686041329</v>
      </c>
      <c r="E41" s="83">
        <v>97.157063169667481</v>
      </c>
      <c r="F41" s="22" t="s">
        <v>239</v>
      </c>
      <c r="G41" s="23">
        <v>-12.370519250404371</v>
      </c>
      <c r="H41" s="24">
        <v>-4.1575937386926967</v>
      </c>
    </row>
    <row r="42" spans="1:8">
      <c r="A42" s="34"/>
      <c r="B42" s="25" t="s">
        <v>240</v>
      </c>
      <c r="C42" s="82">
        <v>28.375618266369401</v>
      </c>
      <c r="D42" s="82">
        <v>24.146884762396301</v>
      </c>
      <c r="E42" s="82">
        <v>23.689964555243499</v>
      </c>
      <c r="F42" s="27"/>
      <c r="G42" s="38">
        <v>-16.512957240756606</v>
      </c>
      <c r="H42" s="24">
        <v>-1.8922532312091818</v>
      </c>
    </row>
    <row r="43" spans="1:8">
      <c r="A43" s="30" t="s">
        <v>21</v>
      </c>
      <c r="B43" s="31" t="s">
        <v>3</v>
      </c>
      <c r="C43" s="80">
        <v>21.1208608824202</v>
      </c>
      <c r="D43" s="80">
        <v>22.3273450724264</v>
      </c>
      <c r="E43" s="83">
        <v>22.175251183511282</v>
      </c>
      <c r="F43" s="22" t="s">
        <v>239</v>
      </c>
      <c r="G43" s="37">
        <v>4.9921748311343492</v>
      </c>
      <c r="H43" s="33">
        <v>-0.68120006396527799</v>
      </c>
    </row>
    <row r="44" spans="1:8">
      <c r="A44" s="34"/>
      <c r="B44" s="25" t="s">
        <v>240</v>
      </c>
      <c r="C44" s="82">
        <v>4.6092478661474203</v>
      </c>
      <c r="D44" s="82">
        <v>4.99050068510586</v>
      </c>
      <c r="E44" s="82">
        <v>4.9168282266421199</v>
      </c>
      <c r="F44" s="27"/>
      <c r="G44" s="28">
        <v>6.6731139098359336</v>
      </c>
      <c r="H44" s="29">
        <v>-1.4762538493104671</v>
      </c>
    </row>
    <row r="45" spans="1:8">
      <c r="A45" s="30" t="s">
        <v>22</v>
      </c>
      <c r="B45" s="31" t="s">
        <v>3</v>
      </c>
      <c r="C45" s="80">
        <v>4.9992291625055998</v>
      </c>
      <c r="D45" s="80">
        <v>4.5109582542523201</v>
      </c>
      <c r="E45" s="83">
        <v>3.9198952634851496</v>
      </c>
      <c r="F45" s="22" t="s">
        <v>239</v>
      </c>
      <c r="G45" s="37">
        <v>-21.590006457705385</v>
      </c>
      <c r="H45" s="33">
        <v>-13.102825551754918</v>
      </c>
    </row>
    <row r="46" spans="1:8">
      <c r="A46" s="34"/>
      <c r="B46" s="25" t="s">
        <v>240</v>
      </c>
      <c r="C46" s="82">
        <v>1.34114522954352</v>
      </c>
      <c r="D46" s="82">
        <v>1.20840682611234</v>
      </c>
      <c r="E46" s="82">
        <v>1.0505777323232399</v>
      </c>
      <c r="F46" s="27"/>
      <c r="G46" s="28">
        <v>-21.665625080676705</v>
      </c>
      <c r="H46" s="29">
        <v>-13.060923720272612</v>
      </c>
    </row>
    <row r="47" spans="1:8">
      <c r="A47" s="30" t="s">
        <v>190</v>
      </c>
      <c r="B47" s="31" t="s">
        <v>3</v>
      </c>
      <c r="C47" s="80">
        <v>252.97221744601799</v>
      </c>
      <c r="D47" s="80">
        <v>276.93618063604998</v>
      </c>
      <c r="E47" s="83">
        <v>299.06709660598619</v>
      </c>
      <c r="F47" s="22" t="s">
        <v>239</v>
      </c>
      <c r="G47" s="23">
        <v>18.221320754246221</v>
      </c>
      <c r="H47" s="24">
        <v>7.9913415138127846</v>
      </c>
    </row>
    <row r="48" spans="1:8">
      <c r="A48" s="30"/>
      <c r="B48" s="25" t="s">
        <v>240</v>
      </c>
      <c r="C48" s="82">
        <v>77.609457888592601</v>
      </c>
      <c r="D48" s="82">
        <v>76.270607327697604</v>
      </c>
      <c r="E48" s="82">
        <v>85.273206395349604</v>
      </c>
      <c r="F48" s="27"/>
      <c r="G48" s="38">
        <v>9.8747610346128454</v>
      </c>
      <c r="H48" s="24">
        <v>11.803497288243975</v>
      </c>
    </row>
    <row r="49" spans="1:8">
      <c r="A49" s="39" t="s">
        <v>12</v>
      </c>
      <c r="B49" s="31" t="s">
        <v>3</v>
      </c>
      <c r="C49" s="80">
        <v>6.9060175866315801</v>
      </c>
      <c r="D49" s="80">
        <v>4.3023171066068802</v>
      </c>
      <c r="E49" s="83">
        <v>1.9237076984368764</v>
      </c>
      <c r="F49" s="22" t="s">
        <v>239</v>
      </c>
      <c r="G49" s="37">
        <v>-72.144471480050669</v>
      </c>
      <c r="H49" s="33">
        <v>-55.286705959383546</v>
      </c>
    </row>
    <row r="50" spans="1:8">
      <c r="A50" s="34"/>
      <c r="B50" s="25" t="s">
        <v>240</v>
      </c>
      <c r="C50" s="82">
        <v>1.5630725682767901</v>
      </c>
      <c r="D50" s="82">
        <v>9.5094088544119195</v>
      </c>
      <c r="E50" s="82">
        <v>1.0841684675110299</v>
      </c>
      <c r="F50" s="27"/>
      <c r="G50" s="28">
        <v>-30.638635114281882</v>
      </c>
      <c r="H50" s="29">
        <v>-88.598991965646462</v>
      </c>
    </row>
    <row r="51" spans="1:8">
      <c r="A51" s="39" t="s">
        <v>23</v>
      </c>
      <c r="B51" s="31" t="s">
        <v>3</v>
      </c>
      <c r="C51" s="80">
        <v>140.16103685559099</v>
      </c>
      <c r="D51" s="80">
        <v>148.077855183845</v>
      </c>
      <c r="E51" s="83">
        <v>152.00000981067276</v>
      </c>
      <c r="F51" s="22" t="s">
        <v>239</v>
      </c>
      <c r="G51" s="23">
        <v>8.4466933326695823</v>
      </c>
      <c r="H51" s="24">
        <v>2.6487111269664467</v>
      </c>
    </row>
    <row r="52" spans="1:8">
      <c r="A52" s="34"/>
      <c r="B52" s="25" t="s">
        <v>240</v>
      </c>
      <c r="C52" s="82">
        <v>36.403031393492199</v>
      </c>
      <c r="D52" s="82">
        <v>37.726210721101097</v>
      </c>
      <c r="E52" s="82">
        <v>38.973066854434002</v>
      </c>
      <c r="F52" s="27"/>
      <c r="G52" s="28">
        <v>7.0599490277649011</v>
      </c>
      <c r="H52" s="29">
        <v>3.3050129061477946</v>
      </c>
    </row>
    <row r="53" spans="1:8">
      <c r="A53" s="30" t="s">
        <v>24</v>
      </c>
      <c r="B53" s="31" t="s">
        <v>3</v>
      </c>
      <c r="C53" s="80">
        <v>176.75095203630701</v>
      </c>
      <c r="D53" s="80">
        <v>208.051312143405</v>
      </c>
      <c r="E53" s="83">
        <v>267.13448192134672</v>
      </c>
      <c r="F53" s="22" t="s">
        <v>239</v>
      </c>
      <c r="G53" s="23">
        <v>51.136092249434512</v>
      </c>
      <c r="H53" s="24">
        <v>28.398364407919246</v>
      </c>
    </row>
    <row r="54" spans="1:8" ht="13.5" thickBot="1">
      <c r="A54" s="41"/>
      <c r="B54" s="42" t="s">
        <v>240</v>
      </c>
      <c r="C54" s="86">
        <v>42.171827356382401</v>
      </c>
      <c r="D54" s="86">
        <v>54.828663485429601</v>
      </c>
      <c r="E54" s="86">
        <v>68.028812715955297</v>
      </c>
      <c r="F54" s="44"/>
      <c r="G54" s="45">
        <v>61.313409876841916</v>
      </c>
      <c r="H54" s="46">
        <v>24.075270837184576</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3">
        <v>15</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ht="12.75" customHeight="1">
      <c r="A7" s="200" t="s">
        <v>45</v>
      </c>
      <c r="B7" s="19" t="s">
        <v>3</v>
      </c>
      <c r="C7" s="20">
        <v>13654</v>
      </c>
      <c r="D7" s="20">
        <v>14071</v>
      </c>
      <c r="E7" s="21">
        <v>15079.552621435851</v>
      </c>
      <c r="F7" s="22" t="s">
        <v>239</v>
      </c>
      <c r="G7" s="23">
        <v>10.440549446578657</v>
      </c>
      <c r="H7" s="24">
        <v>7.1675973380417304</v>
      </c>
    </row>
    <row r="8" spans="1:8" ht="12.75" customHeight="1">
      <c r="A8" s="201"/>
      <c r="B8" s="25" t="s">
        <v>240</v>
      </c>
      <c r="C8" s="26">
        <v>3681.2742857142898</v>
      </c>
      <c r="D8" s="26">
        <v>3055.9542857142901</v>
      </c>
      <c r="E8" s="26">
        <v>3502</v>
      </c>
      <c r="F8" s="27"/>
      <c r="G8" s="28">
        <v>-4.8698975354808312</v>
      </c>
      <c r="H8" s="29">
        <v>14.595955062902789</v>
      </c>
    </row>
    <row r="9" spans="1:8">
      <c r="A9" s="30" t="s">
        <v>18</v>
      </c>
      <c r="B9" s="31" t="s">
        <v>3</v>
      </c>
      <c r="C9" s="20">
        <v>1223</v>
      </c>
      <c r="D9" s="20">
        <v>1773</v>
      </c>
      <c r="E9" s="21">
        <v>3051.1382596211074</v>
      </c>
      <c r="F9" s="22" t="s">
        <v>239</v>
      </c>
      <c r="G9" s="32">
        <v>149.47982498946092</v>
      </c>
      <c r="H9" s="33">
        <v>72.089016335087848</v>
      </c>
    </row>
    <row r="10" spans="1:8">
      <c r="A10" s="34"/>
      <c r="B10" s="25" t="s">
        <v>240</v>
      </c>
      <c r="C10" s="26">
        <v>305.29675675675702</v>
      </c>
      <c r="D10" s="26">
        <v>280.61270270270302</v>
      </c>
      <c r="E10" s="26">
        <v>550</v>
      </c>
      <c r="F10" s="27"/>
      <c r="G10" s="35">
        <v>80.152585255993586</v>
      </c>
      <c r="H10" s="29">
        <v>95.999680236393687</v>
      </c>
    </row>
    <row r="11" spans="1:8">
      <c r="A11" s="30" t="s">
        <v>19</v>
      </c>
      <c r="B11" s="31" t="s">
        <v>3</v>
      </c>
      <c r="C11" s="20">
        <v>3428</v>
      </c>
      <c r="D11" s="20">
        <v>4535</v>
      </c>
      <c r="E11" s="21">
        <v>3163.5663897357549</v>
      </c>
      <c r="F11" s="22" t="s">
        <v>239</v>
      </c>
      <c r="G11" s="37">
        <v>-7.7139326214773973</v>
      </c>
      <c r="H11" s="33">
        <v>-30.241093941879711</v>
      </c>
    </row>
    <row r="12" spans="1:8">
      <c r="A12" s="34"/>
      <c r="B12" s="25" t="s">
        <v>240</v>
      </c>
      <c r="C12" s="26">
        <v>926.61428571428598</v>
      </c>
      <c r="D12" s="26">
        <v>1439.3976190476201</v>
      </c>
      <c r="E12" s="26">
        <v>949</v>
      </c>
      <c r="F12" s="27"/>
      <c r="G12" s="28">
        <v>2.4158611226739168</v>
      </c>
      <c r="H12" s="29">
        <v>-34.069642227982328</v>
      </c>
    </row>
    <row r="13" spans="1:8">
      <c r="A13" s="30" t="s">
        <v>20</v>
      </c>
      <c r="B13" s="31" t="s">
        <v>3</v>
      </c>
      <c r="C13" s="20">
        <v>2440</v>
      </c>
      <c r="D13" s="20">
        <v>2075</v>
      </c>
      <c r="E13" s="21">
        <v>2538.3452330071063</v>
      </c>
      <c r="F13" s="22" t="s">
        <v>239</v>
      </c>
      <c r="G13" s="23">
        <v>4.0305423363568309</v>
      </c>
      <c r="H13" s="24">
        <v>22.329890747330424</v>
      </c>
    </row>
    <row r="14" spans="1:8">
      <c r="A14" s="34"/>
      <c r="B14" s="25" t="s">
        <v>240</v>
      </c>
      <c r="C14" s="26">
        <v>498.89632653061199</v>
      </c>
      <c r="D14" s="26">
        <v>343.850612244898</v>
      </c>
      <c r="E14" s="26">
        <v>449</v>
      </c>
      <c r="F14" s="27"/>
      <c r="G14" s="38">
        <v>-10.001341737189634</v>
      </c>
      <c r="H14" s="24">
        <v>30.579962347198688</v>
      </c>
    </row>
    <row r="15" spans="1:8">
      <c r="A15" s="30" t="s">
        <v>21</v>
      </c>
      <c r="B15" s="31" t="s">
        <v>3</v>
      </c>
      <c r="C15" s="20">
        <v>354</v>
      </c>
      <c r="D15" s="20">
        <v>333</v>
      </c>
      <c r="E15" s="21">
        <v>432.04258667489012</v>
      </c>
      <c r="F15" s="22" t="s">
        <v>239</v>
      </c>
      <c r="G15" s="37">
        <v>22.045928439234501</v>
      </c>
      <c r="H15" s="33">
        <v>29.742518520988028</v>
      </c>
    </row>
    <row r="16" spans="1:8">
      <c r="A16" s="34"/>
      <c r="B16" s="25" t="s">
        <v>240</v>
      </c>
      <c r="C16" s="26">
        <v>56.855584415584403</v>
      </c>
      <c r="D16" s="26">
        <v>50.766493506493497</v>
      </c>
      <c r="E16" s="26">
        <v>67</v>
      </c>
      <c r="F16" s="27"/>
      <c r="G16" s="28">
        <v>17.842426014417967</v>
      </c>
      <c r="H16" s="29">
        <v>31.976812602647243</v>
      </c>
    </row>
    <row r="17" spans="1:8">
      <c r="A17" s="30" t="s">
        <v>22</v>
      </c>
      <c r="B17" s="31" t="s">
        <v>3</v>
      </c>
      <c r="C17" s="20">
        <v>274</v>
      </c>
      <c r="D17" s="20">
        <v>342</v>
      </c>
      <c r="E17" s="21">
        <v>390.29866402625538</v>
      </c>
      <c r="F17" s="22" t="s">
        <v>239</v>
      </c>
      <c r="G17" s="37">
        <v>42.444767892793948</v>
      </c>
      <c r="H17" s="33">
        <v>14.122416381946024</v>
      </c>
    </row>
    <row r="18" spans="1:8">
      <c r="A18" s="34"/>
      <c r="B18" s="25" t="s">
        <v>240</v>
      </c>
      <c r="C18" s="26">
        <v>78.627428571428595</v>
      </c>
      <c r="D18" s="26">
        <v>45.295428571428602</v>
      </c>
      <c r="E18" s="26">
        <v>63</v>
      </c>
      <c r="F18" s="27"/>
      <c r="G18" s="28">
        <v>-19.875288885012893</v>
      </c>
      <c r="H18" s="29">
        <v>39.086883570716594</v>
      </c>
    </row>
    <row r="19" spans="1:8">
      <c r="A19" s="30" t="s">
        <v>190</v>
      </c>
      <c r="B19" s="31" t="s">
        <v>3</v>
      </c>
      <c r="C19" s="20">
        <v>3356</v>
      </c>
      <c r="D19" s="20">
        <v>2854</v>
      </c>
      <c r="E19" s="21">
        <v>3788.1988969066228</v>
      </c>
      <c r="F19" s="22" t="s">
        <v>239</v>
      </c>
      <c r="G19" s="23">
        <v>12.878393829160387</v>
      </c>
      <c r="H19" s="24">
        <v>32.732967656153562</v>
      </c>
    </row>
    <row r="20" spans="1:8">
      <c r="A20" s="30"/>
      <c r="B20" s="25" t="s">
        <v>240</v>
      </c>
      <c r="C20" s="26">
        <v>838.52928571428595</v>
      </c>
      <c r="D20" s="26">
        <v>477.286785714286</v>
      </c>
      <c r="E20" s="26">
        <v>712</v>
      </c>
      <c r="F20" s="27"/>
      <c r="G20" s="38">
        <v>-15.089429536918828</v>
      </c>
      <c r="H20" s="24">
        <v>49.176558268725728</v>
      </c>
    </row>
    <row r="21" spans="1:8">
      <c r="A21" s="39" t="s">
        <v>12</v>
      </c>
      <c r="B21" s="31" t="s">
        <v>3</v>
      </c>
      <c r="C21" s="20">
        <v>34</v>
      </c>
      <c r="D21" s="20">
        <v>44</v>
      </c>
      <c r="E21" s="21">
        <v>30.888888888888886</v>
      </c>
      <c r="F21" s="22" t="s">
        <v>239</v>
      </c>
      <c r="G21" s="37">
        <v>-9.150326797385631</v>
      </c>
      <c r="H21" s="33">
        <v>-29.797979797979806</v>
      </c>
    </row>
    <row r="22" spans="1:8">
      <c r="A22" s="34"/>
      <c r="B22" s="25" t="s">
        <v>240</v>
      </c>
      <c r="C22" s="26">
        <v>6</v>
      </c>
      <c r="D22" s="26">
        <v>9</v>
      </c>
      <c r="E22" s="26">
        <v>6</v>
      </c>
      <c r="F22" s="27"/>
      <c r="G22" s="28">
        <v>0</v>
      </c>
      <c r="H22" s="29">
        <v>-33.333333333333343</v>
      </c>
    </row>
    <row r="23" spans="1:8">
      <c r="A23" s="39" t="s">
        <v>23</v>
      </c>
      <c r="B23" s="31" t="s">
        <v>3</v>
      </c>
      <c r="C23" s="20">
        <v>1548</v>
      </c>
      <c r="D23" s="20">
        <v>1454</v>
      </c>
      <c r="E23" s="21">
        <v>1707.0763699895404</v>
      </c>
      <c r="F23" s="22" t="s">
        <v>239</v>
      </c>
      <c r="G23" s="23">
        <v>10.276251291313969</v>
      </c>
      <c r="H23" s="24">
        <v>17.405527509597007</v>
      </c>
    </row>
    <row r="24" spans="1:8">
      <c r="A24" s="34"/>
      <c r="B24" s="25" t="s">
        <v>240</v>
      </c>
      <c r="C24" s="26">
        <v>449.49533834586498</v>
      </c>
      <c r="D24" s="26">
        <v>296.022706766917</v>
      </c>
      <c r="E24" s="26">
        <v>386</v>
      </c>
      <c r="F24" s="27"/>
      <c r="G24" s="28">
        <v>-14.125916984929518</v>
      </c>
      <c r="H24" s="29">
        <v>30.395402506717005</v>
      </c>
    </row>
    <row r="25" spans="1:8">
      <c r="A25" s="30" t="s">
        <v>24</v>
      </c>
      <c r="B25" s="31" t="s">
        <v>3</v>
      </c>
      <c r="C25" s="20">
        <v>1301</v>
      </c>
      <c r="D25" s="20">
        <v>1150</v>
      </c>
      <c r="E25" s="21">
        <v>2313.3491532470407</v>
      </c>
      <c r="F25" s="22" t="s">
        <v>239</v>
      </c>
      <c r="G25" s="23">
        <v>77.813155514761007</v>
      </c>
      <c r="H25" s="24">
        <v>101.16079593452528</v>
      </c>
    </row>
    <row r="26" spans="1:8" ht="13.5" thickBot="1">
      <c r="A26" s="41"/>
      <c r="B26" s="42" t="s">
        <v>240</v>
      </c>
      <c r="C26" s="43">
        <v>574.52285714285699</v>
      </c>
      <c r="D26" s="43">
        <v>163.07952380952401</v>
      </c>
      <c r="E26" s="43">
        <v>424</v>
      </c>
      <c r="F26" s="44"/>
      <c r="G26" s="45">
        <v>-26.199629008916688</v>
      </c>
      <c r="H26" s="46">
        <v>159.99585361509253</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45</v>
      </c>
      <c r="B35" s="19" t="s">
        <v>3</v>
      </c>
      <c r="C35" s="80">
        <v>560.50862801026403</v>
      </c>
      <c r="D35" s="80">
        <v>624.65958181684005</v>
      </c>
      <c r="E35" s="83">
        <v>927.29466260530569</v>
      </c>
      <c r="F35" s="22" t="s">
        <v>239</v>
      </c>
      <c r="G35" s="23">
        <v>65.438071113568128</v>
      </c>
      <c r="H35" s="24">
        <v>48.448001054949486</v>
      </c>
    </row>
    <row r="36" spans="1:8" ht="12.75" customHeight="1">
      <c r="A36" s="201"/>
      <c r="B36" s="25" t="s">
        <v>240</v>
      </c>
      <c r="C36" s="82">
        <v>161.914668103427</v>
      </c>
      <c r="D36" s="82">
        <v>162.79279406370401</v>
      </c>
      <c r="E36" s="82">
        <v>249.809007225409</v>
      </c>
      <c r="F36" s="27"/>
      <c r="G36" s="28">
        <v>54.284358638735142</v>
      </c>
      <c r="H36" s="29">
        <v>53.452128309594485</v>
      </c>
    </row>
    <row r="37" spans="1:8">
      <c r="A37" s="30" t="s">
        <v>18</v>
      </c>
      <c r="B37" s="31" t="s">
        <v>3</v>
      </c>
      <c r="C37" s="80">
        <v>252.795935868318</v>
      </c>
      <c r="D37" s="80">
        <v>272.43924507677298</v>
      </c>
      <c r="E37" s="83">
        <v>608.45440565831291</v>
      </c>
      <c r="F37" s="22" t="s">
        <v>239</v>
      </c>
      <c r="G37" s="32">
        <v>140.68994763240906</v>
      </c>
      <c r="H37" s="33">
        <v>123.33581400390804</v>
      </c>
    </row>
    <row r="38" spans="1:8">
      <c r="A38" s="34"/>
      <c r="B38" s="25" t="s">
        <v>240</v>
      </c>
      <c r="C38" s="82">
        <v>69.877229599368405</v>
      </c>
      <c r="D38" s="82">
        <v>55.101371842244802</v>
      </c>
      <c r="E38" s="82">
        <v>135.148309094995</v>
      </c>
      <c r="F38" s="27"/>
      <c r="G38" s="35">
        <v>93.408224495804205</v>
      </c>
      <c r="H38" s="29">
        <v>145.272131303599</v>
      </c>
    </row>
    <row r="39" spans="1:8">
      <c r="A39" s="30" t="s">
        <v>19</v>
      </c>
      <c r="B39" s="31" t="s">
        <v>3</v>
      </c>
      <c r="C39" s="80">
        <v>149.16802567678801</v>
      </c>
      <c r="D39" s="80">
        <v>191.53792300176801</v>
      </c>
      <c r="E39" s="83">
        <v>153.61275063591526</v>
      </c>
      <c r="F39" s="22" t="s">
        <v>239</v>
      </c>
      <c r="G39" s="37">
        <v>2.9796767363254588</v>
      </c>
      <c r="H39" s="33">
        <v>-19.800346464810872</v>
      </c>
    </row>
    <row r="40" spans="1:8">
      <c r="A40" s="34"/>
      <c r="B40" s="25" t="s">
        <v>240</v>
      </c>
      <c r="C40" s="82">
        <v>51.594620879879898</v>
      </c>
      <c r="D40" s="82">
        <v>71.690731202549898</v>
      </c>
      <c r="E40" s="82">
        <v>55.963615445722901</v>
      </c>
      <c r="F40" s="27"/>
      <c r="G40" s="28">
        <v>8.4679264840702899</v>
      </c>
      <c r="H40" s="29">
        <v>-21.937446435568802</v>
      </c>
    </row>
    <row r="41" spans="1:8">
      <c r="A41" s="30" t="s">
        <v>20</v>
      </c>
      <c r="B41" s="31" t="s">
        <v>3</v>
      </c>
      <c r="C41" s="80">
        <v>61.499349223168501</v>
      </c>
      <c r="D41" s="80">
        <v>54.069255399008703</v>
      </c>
      <c r="E41" s="83">
        <v>68.303027658942995</v>
      </c>
      <c r="F41" s="22" t="s">
        <v>239</v>
      </c>
      <c r="G41" s="23">
        <v>11.063008831337953</v>
      </c>
      <c r="H41" s="24">
        <v>26.325075414660233</v>
      </c>
    </row>
    <row r="42" spans="1:8">
      <c r="A42" s="34"/>
      <c r="B42" s="25" t="s">
        <v>240</v>
      </c>
      <c r="C42" s="82">
        <v>15.3849484133018</v>
      </c>
      <c r="D42" s="82">
        <v>12.9604249397684</v>
      </c>
      <c r="E42" s="82">
        <v>16.6037691993746</v>
      </c>
      <c r="F42" s="27"/>
      <c r="G42" s="38">
        <v>7.9221636194698704</v>
      </c>
      <c r="H42" s="24">
        <v>28.111302496161102</v>
      </c>
    </row>
    <row r="43" spans="1:8">
      <c r="A43" s="30" t="s">
        <v>21</v>
      </c>
      <c r="B43" s="31" t="s">
        <v>3</v>
      </c>
      <c r="C43" s="80">
        <v>4.5925671223877398</v>
      </c>
      <c r="D43" s="80">
        <v>4.7290969644520597</v>
      </c>
      <c r="E43" s="83">
        <v>7.0507072134934736</v>
      </c>
      <c r="F43" s="22" t="s">
        <v>239</v>
      </c>
      <c r="G43" s="37">
        <v>53.524314954981264</v>
      </c>
      <c r="H43" s="33">
        <v>49.092041598906178</v>
      </c>
    </row>
    <row r="44" spans="1:8">
      <c r="A44" s="34"/>
      <c r="B44" s="25" t="s">
        <v>240</v>
      </c>
      <c r="C44" s="82">
        <v>0.78398339441189302</v>
      </c>
      <c r="D44" s="82">
        <v>0.89530168871001603</v>
      </c>
      <c r="E44" s="82">
        <v>1.28801654597348</v>
      </c>
      <c r="F44" s="27"/>
      <c r="G44" s="28">
        <v>64.291304529439515</v>
      </c>
      <c r="H44" s="29">
        <v>43.86396923134393</v>
      </c>
    </row>
    <row r="45" spans="1:8">
      <c r="A45" s="30" t="s">
        <v>22</v>
      </c>
      <c r="B45" s="31" t="s">
        <v>3</v>
      </c>
      <c r="C45" s="80">
        <v>1.4321116524709201</v>
      </c>
      <c r="D45" s="80">
        <v>1.6111612926766501</v>
      </c>
      <c r="E45" s="83">
        <v>2.417417247501537</v>
      </c>
      <c r="F45" s="22" t="s">
        <v>239</v>
      </c>
      <c r="G45" s="37">
        <v>68.800892257988522</v>
      </c>
      <c r="H45" s="33">
        <v>50.041914393650814</v>
      </c>
    </row>
    <row r="46" spans="1:8">
      <c r="A46" s="34"/>
      <c r="B46" s="25" t="s">
        <v>240</v>
      </c>
      <c r="C46" s="82">
        <v>0.38210033767426699</v>
      </c>
      <c r="D46" s="82">
        <v>0.40339713499698898</v>
      </c>
      <c r="E46" s="82">
        <v>0.61795104308603399</v>
      </c>
      <c r="F46" s="27"/>
      <c r="G46" s="28">
        <v>61.724809469502532</v>
      </c>
      <c r="H46" s="29">
        <v>53.18677042429826</v>
      </c>
    </row>
    <row r="47" spans="1:8">
      <c r="A47" s="30" t="s">
        <v>190</v>
      </c>
      <c r="B47" s="31" t="s">
        <v>3</v>
      </c>
      <c r="C47" s="80">
        <v>42.501700106843003</v>
      </c>
      <c r="D47" s="80">
        <v>45.751627769086497</v>
      </c>
      <c r="E47" s="83">
        <v>83.025350232533413</v>
      </c>
      <c r="F47" s="22" t="s">
        <v>239</v>
      </c>
      <c r="G47" s="23">
        <v>95.345950923892275</v>
      </c>
      <c r="H47" s="24">
        <v>81.469718742186615</v>
      </c>
    </row>
    <row r="48" spans="1:8">
      <c r="A48" s="30"/>
      <c r="B48" s="25" t="s">
        <v>240</v>
      </c>
      <c r="C48" s="82">
        <v>10.7313841076634</v>
      </c>
      <c r="D48" s="82">
        <v>9.7979715334291093</v>
      </c>
      <c r="E48" s="82">
        <v>18.728219765077601</v>
      </c>
      <c r="F48" s="27"/>
      <c r="G48" s="38">
        <v>74.518212908841576</v>
      </c>
      <c r="H48" s="24">
        <v>91.143847491084387</v>
      </c>
    </row>
    <row r="49" spans="1:8">
      <c r="A49" s="39" t="s">
        <v>12</v>
      </c>
      <c r="B49" s="31" t="s">
        <v>3</v>
      </c>
      <c r="C49" s="80">
        <v>1.35742473225488</v>
      </c>
      <c r="D49" s="80">
        <v>1.2098447310935601</v>
      </c>
      <c r="E49" s="83">
        <v>2.084742122672353</v>
      </c>
      <c r="F49" s="22" t="s">
        <v>239</v>
      </c>
      <c r="G49" s="37">
        <v>53.58067914449245</v>
      </c>
      <c r="H49" s="33">
        <v>72.314849095386535</v>
      </c>
    </row>
    <row r="50" spans="1:8">
      <c r="A50" s="34"/>
      <c r="B50" s="25" t="s">
        <v>240</v>
      </c>
      <c r="C50" s="82">
        <v>7.3252732715975294E-2</v>
      </c>
      <c r="D50" s="82">
        <v>0.19725684990172501</v>
      </c>
      <c r="E50" s="82">
        <v>0.203076449901852</v>
      </c>
      <c r="F50" s="27"/>
      <c r="G50" s="28">
        <v>177.2271318385425</v>
      </c>
      <c r="H50" s="29">
        <v>2.9502651000593119</v>
      </c>
    </row>
    <row r="51" spans="1:8">
      <c r="A51" s="39" t="s">
        <v>23</v>
      </c>
      <c r="B51" s="31" t="s">
        <v>3</v>
      </c>
      <c r="C51" s="80">
        <v>34.796545929272398</v>
      </c>
      <c r="D51" s="80">
        <v>37.307269444546101</v>
      </c>
      <c r="E51" s="83">
        <v>53.088404378880824</v>
      </c>
      <c r="F51" s="22" t="s">
        <v>239</v>
      </c>
      <c r="G51" s="23">
        <v>52.568029271607969</v>
      </c>
      <c r="H51" s="24">
        <v>42.300428761724191</v>
      </c>
    </row>
    <row r="52" spans="1:8">
      <c r="A52" s="34"/>
      <c r="B52" s="25" t="s">
        <v>240</v>
      </c>
      <c r="C52" s="82">
        <v>9.1428951112633392</v>
      </c>
      <c r="D52" s="82">
        <v>8.2496184231041507</v>
      </c>
      <c r="E52" s="82">
        <v>12.3937351219896</v>
      </c>
      <c r="F52" s="27"/>
      <c r="G52" s="28">
        <v>35.555914960912958</v>
      </c>
      <c r="H52" s="29">
        <v>50.234040974298892</v>
      </c>
    </row>
    <row r="53" spans="1:8">
      <c r="A53" s="30" t="s">
        <v>24</v>
      </c>
      <c r="B53" s="31" t="s">
        <v>3</v>
      </c>
      <c r="C53" s="80">
        <v>12.3649676987602</v>
      </c>
      <c r="D53" s="80">
        <v>16.004158137435301</v>
      </c>
      <c r="E53" s="83">
        <v>36.302234608568526</v>
      </c>
      <c r="F53" s="22" t="s">
        <v>239</v>
      </c>
      <c r="G53" s="23">
        <v>193.58940106417299</v>
      </c>
      <c r="H53" s="24">
        <v>126.830016904507</v>
      </c>
    </row>
    <row r="54" spans="1:8" ht="13.5" thickBot="1">
      <c r="A54" s="41"/>
      <c r="B54" s="42" t="s">
        <v>240</v>
      </c>
      <c r="C54" s="86">
        <v>3.9442535271483199</v>
      </c>
      <c r="D54" s="86">
        <v>3.4967204489990502</v>
      </c>
      <c r="E54" s="86">
        <v>8.8623145592879595</v>
      </c>
      <c r="F54" s="44"/>
      <c r="G54" s="45">
        <v>124.68927259083617</v>
      </c>
      <c r="H54" s="46">
        <v>153.44647044417954</v>
      </c>
    </row>
    <row r="59" spans="1:8">
      <c r="A59" s="47"/>
      <c r="B59" s="48"/>
      <c r="C59" s="49"/>
      <c r="D59" s="49"/>
      <c r="E59" s="49"/>
      <c r="F59" s="49"/>
      <c r="G59" s="50"/>
      <c r="H59" s="51"/>
    </row>
    <row r="60" spans="1:8">
      <c r="A60" s="52"/>
      <c r="B60" s="52"/>
      <c r="C60" s="52"/>
      <c r="D60" s="52"/>
      <c r="E60" s="52"/>
      <c r="F60" s="52"/>
      <c r="G60" s="52"/>
      <c r="H60" s="52"/>
    </row>
    <row r="61" spans="1:8" ht="12.75" customHeight="1">
      <c r="A61" s="195">
        <v>16</v>
      </c>
      <c r="H61" s="53" t="s">
        <v>242</v>
      </c>
    </row>
    <row r="62" spans="1:8"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166</v>
      </c>
      <c r="B7" s="19" t="s">
        <v>3</v>
      </c>
      <c r="C7" s="20">
        <v>38994</v>
      </c>
      <c r="D7" s="20">
        <v>42880</v>
      </c>
      <c r="E7" s="79">
        <v>46685.785401941997</v>
      </c>
      <c r="F7" s="22" t="s">
        <v>239</v>
      </c>
      <c r="G7" s="23">
        <v>19.725561373395891</v>
      </c>
      <c r="H7" s="24">
        <v>8.8754323739318863</v>
      </c>
    </row>
    <row r="8" spans="1:8">
      <c r="A8" s="201"/>
      <c r="B8" s="25" t="s">
        <v>240</v>
      </c>
      <c r="C8" s="26">
        <v>11277.2615609606</v>
      </c>
      <c r="D8" s="26">
        <v>10340.0102524631</v>
      </c>
      <c r="E8" s="26">
        <v>11918</v>
      </c>
      <c r="F8" s="27"/>
      <c r="G8" s="28">
        <v>5.6816846499109062</v>
      </c>
      <c r="H8" s="29">
        <v>15.261007571641485</v>
      </c>
    </row>
    <row r="9" spans="1:8">
      <c r="A9" s="30" t="s">
        <v>18</v>
      </c>
      <c r="B9" s="31" t="s">
        <v>3</v>
      </c>
      <c r="C9" s="20">
        <v>5186</v>
      </c>
      <c r="D9" s="20">
        <v>6072</v>
      </c>
      <c r="E9" s="36">
        <v>6116.1741861793635</v>
      </c>
      <c r="F9" s="22" t="s">
        <v>239</v>
      </c>
      <c r="G9" s="32">
        <v>17.936255036239174</v>
      </c>
      <c r="H9" s="33">
        <v>0.72750636000269253</v>
      </c>
    </row>
    <row r="10" spans="1:8">
      <c r="A10" s="34"/>
      <c r="B10" s="25" t="s">
        <v>240</v>
      </c>
      <c r="C10" s="26">
        <v>1536.8029547619001</v>
      </c>
      <c r="D10" s="26">
        <v>1268.3938164835199</v>
      </c>
      <c r="E10" s="26">
        <v>1417</v>
      </c>
      <c r="F10" s="27"/>
      <c r="G10" s="35">
        <v>-7.7955963313762169</v>
      </c>
      <c r="H10" s="29">
        <v>11.71609176781341</v>
      </c>
    </row>
    <row r="11" spans="1:8">
      <c r="A11" s="30" t="s">
        <v>19</v>
      </c>
      <c r="B11" s="31" t="s">
        <v>3</v>
      </c>
      <c r="C11" s="20">
        <v>17027</v>
      </c>
      <c r="D11" s="20">
        <v>18865</v>
      </c>
      <c r="E11" s="36">
        <v>13902.424563039625</v>
      </c>
      <c r="F11" s="22" t="s">
        <v>239</v>
      </c>
      <c r="G11" s="37">
        <v>-18.350710265815323</v>
      </c>
      <c r="H11" s="33">
        <v>-26.305727203606537</v>
      </c>
    </row>
    <row r="12" spans="1:8">
      <c r="A12" s="34"/>
      <c r="B12" s="25" t="s">
        <v>240</v>
      </c>
      <c r="C12" s="26">
        <v>4646.0837202380999</v>
      </c>
      <c r="D12" s="26">
        <v>5405.2622916666696</v>
      </c>
      <c r="E12" s="26">
        <v>3918</v>
      </c>
      <c r="F12" s="27"/>
      <c r="G12" s="28">
        <v>-15.670912624036561</v>
      </c>
      <c r="H12" s="29">
        <v>-27.515080886261373</v>
      </c>
    </row>
    <row r="13" spans="1:8">
      <c r="A13" s="30" t="s">
        <v>20</v>
      </c>
      <c r="B13" s="31" t="s">
        <v>3</v>
      </c>
      <c r="C13" s="20">
        <v>4223</v>
      </c>
      <c r="D13" s="20">
        <v>4079</v>
      </c>
      <c r="E13" s="36">
        <v>3277.1738835493597</v>
      </c>
      <c r="F13" s="22" t="s">
        <v>239</v>
      </c>
      <c r="G13" s="23">
        <v>-22.397019096628952</v>
      </c>
      <c r="H13" s="24">
        <v>-19.657418888223589</v>
      </c>
    </row>
    <row r="14" spans="1:8">
      <c r="A14" s="34"/>
      <c r="B14" s="25" t="s">
        <v>240</v>
      </c>
      <c r="C14" s="26">
        <v>1166.3798257839701</v>
      </c>
      <c r="D14" s="26">
        <v>833.11949952486498</v>
      </c>
      <c r="E14" s="26">
        <v>733</v>
      </c>
      <c r="F14" s="27"/>
      <c r="G14" s="38">
        <v>-37.155977512957946</v>
      </c>
      <c r="H14" s="24">
        <v>-12.01742362073675</v>
      </c>
    </row>
    <row r="15" spans="1:8">
      <c r="A15" s="30" t="s">
        <v>21</v>
      </c>
      <c r="B15" s="31" t="s">
        <v>3</v>
      </c>
      <c r="C15" s="20">
        <v>1138</v>
      </c>
      <c r="D15" s="20">
        <v>839</v>
      </c>
      <c r="E15" s="36">
        <v>729.76833887378007</v>
      </c>
      <c r="F15" s="22" t="s">
        <v>239</v>
      </c>
      <c r="G15" s="37">
        <v>-35.872729448701222</v>
      </c>
      <c r="H15" s="33">
        <v>-13.019268310634075</v>
      </c>
    </row>
    <row r="16" spans="1:8">
      <c r="A16" s="34"/>
      <c r="B16" s="25" t="s">
        <v>240</v>
      </c>
      <c r="C16" s="26">
        <v>300.03751785714297</v>
      </c>
      <c r="D16" s="26">
        <v>225.70915476190501</v>
      </c>
      <c r="E16" s="26">
        <v>195</v>
      </c>
      <c r="F16" s="27"/>
      <c r="G16" s="28">
        <v>-35.008127852582277</v>
      </c>
      <c r="H16" s="29">
        <v>-13.605631014080629</v>
      </c>
    </row>
    <row r="17" spans="1:8">
      <c r="A17" s="30" t="s">
        <v>190</v>
      </c>
      <c r="B17" s="31" t="s">
        <v>3</v>
      </c>
      <c r="C17" s="20">
        <v>6170</v>
      </c>
      <c r="D17" s="20">
        <v>6677</v>
      </c>
      <c r="E17" s="36">
        <v>7245.6136517958739</v>
      </c>
      <c r="F17" s="22" t="s">
        <v>239</v>
      </c>
      <c r="G17" s="37">
        <v>17.432960320840735</v>
      </c>
      <c r="H17" s="33">
        <v>8.5160049692357944</v>
      </c>
    </row>
    <row r="18" spans="1:8">
      <c r="A18" s="34"/>
      <c r="B18" s="25" t="s">
        <v>240</v>
      </c>
      <c r="C18" s="26">
        <v>1693.4843462227</v>
      </c>
      <c r="D18" s="26">
        <v>1367.3761310418899</v>
      </c>
      <c r="E18" s="26">
        <v>1621</v>
      </c>
      <c r="F18" s="27"/>
      <c r="G18" s="28">
        <v>-4.2801899163919472</v>
      </c>
      <c r="H18" s="29">
        <v>18.548215315478572</v>
      </c>
    </row>
    <row r="19" spans="1:8">
      <c r="A19" s="39" t="s">
        <v>12</v>
      </c>
      <c r="B19" s="31" t="s">
        <v>3</v>
      </c>
      <c r="C19" s="20">
        <v>1187</v>
      </c>
      <c r="D19" s="20">
        <v>891</v>
      </c>
      <c r="E19" s="36">
        <v>768.83960707907181</v>
      </c>
      <c r="F19" s="22" t="s">
        <v>239</v>
      </c>
      <c r="G19" s="37">
        <v>-35.228339757449717</v>
      </c>
      <c r="H19" s="33">
        <v>-13.710481809307311</v>
      </c>
    </row>
    <row r="20" spans="1:8">
      <c r="A20" s="34"/>
      <c r="B20" s="25" t="s">
        <v>240</v>
      </c>
      <c r="C20" s="26">
        <v>432.16638095238102</v>
      </c>
      <c r="D20" s="26">
        <v>258.10828571428601</v>
      </c>
      <c r="E20" s="26">
        <v>239</v>
      </c>
      <c r="F20" s="27"/>
      <c r="G20" s="28">
        <v>-44.697225297047204</v>
      </c>
      <c r="H20" s="29">
        <v>-7.4032050778245804</v>
      </c>
    </row>
    <row r="21" spans="1:8">
      <c r="A21" s="39" t="s">
        <v>23</v>
      </c>
      <c r="B21" s="31" t="s">
        <v>3</v>
      </c>
      <c r="C21" s="20">
        <v>1282</v>
      </c>
      <c r="D21" s="20">
        <v>1139</v>
      </c>
      <c r="E21" s="36">
        <v>1065.5392255093252</v>
      </c>
      <c r="F21" s="22" t="s">
        <v>239</v>
      </c>
      <c r="G21" s="23">
        <v>-16.884615794904434</v>
      </c>
      <c r="H21" s="24">
        <v>-6.4495851177063059</v>
      </c>
    </row>
    <row r="22" spans="1:8">
      <c r="A22" s="34"/>
      <c r="B22" s="25" t="s">
        <v>240</v>
      </c>
      <c r="C22" s="26">
        <v>387</v>
      </c>
      <c r="D22" s="26">
        <v>294</v>
      </c>
      <c r="E22" s="26">
        <v>289</v>
      </c>
      <c r="F22" s="27"/>
      <c r="G22" s="38">
        <v>-25.322997416020669</v>
      </c>
      <c r="H22" s="24">
        <v>-1.7006802721088405</v>
      </c>
    </row>
    <row r="23" spans="1:8">
      <c r="A23" s="30" t="s">
        <v>24</v>
      </c>
      <c r="B23" s="31" t="s">
        <v>3</v>
      </c>
      <c r="C23" s="20">
        <v>3586</v>
      </c>
      <c r="D23" s="20">
        <v>5255</v>
      </c>
      <c r="E23" s="36">
        <v>17523.933348034767</v>
      </c>
      <c r="F23" s="22" t="s">
        <v>239</v>
      </c>
      <c r="G23" s="37">
        <v>388.67633430102535</v>
      </c>
      <c r="H23" s="33">
        <v>233.47161461531431</v>
      </c>
    </row>
    <row r="24" spans="1:8" ht="13.5" thickBot="1">
      <c r="A24" s="41"/>
      <c r="B24" s="42" t="s">
        <v>240</v>
      </c>
      <c r="C24" s="43">
        <v>1273.02004661414</v>
      </c>
      <c r="D24" s="43">
        <v>913.60197491953204</v>
      </c>
      <c r="E24" s="43">
        <v>3671</v>
      </c>
      <c r="F24" s="44"/>
      <c r="G24" s="45">
        <v>188.36937876695526</v>
      </c>
      <c r="H24" s="46">
        <v>301.81611913911775</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166</v>
      </c>
      <c r="B35" s="19" t="s">
        <v>3</v>
      </c>
      <c r="C35" s="80">
        <v>4591.2209991155596</v>
      </c>
      <c r="D35" s="80">
        <v>4901.7139453122199</v>
      </c>
      <c r="E35" s="81">
        <v>6010.9520344480452</v>
      </c>
      <c r="F35" s="22" t="s">
        <v>239</v>
      </c>
      <c r="G35" s="23">
        <v>30.922733530056149</v>
      </c>
      <c r="H35" s="24">
        <v>22.629596535241518</v>
      </c>
    </row>
    <row r="36" spans="1:8" ht="12.75" customHeight="1">
      <c r="A36" s="201"/>
      <c r="B36" s="25" t="s">
        <v>240</v>
      </c>
      <c r="C36" s="82">
        <v>1141.20490037625</v>
      </c>
      <c r="D36" s="82">
        <v>1178.7579968222501</v>
      </c>
      <c r="E36" s="82">
        <v>1461.34798724292</v>
      </c>
      <c r="F36" s="27"/>
      <c r="G36" s="28">
        <v>28.053076775355635</v>
      </c>
      <c r="H36" s="29">
        <v>23.973537501547298</v>
      </c>
    </row>
    <row r="37" spans="1:8">
      <c r="A37" s="30" t="s">
        <v>18</v>
      </c>
      <c r="B37" s="31" t="s">
        <v>3</v>
      </c>
      <c r="C37" s="80">
        <v>2193.8575866906299</v>
      </c>
      <c r="D37" s="80">
        <v>2346.0749177829898</v>
      </c>
      <c r="E37" s="83">
        <v>3084.5352873452316</v>
      </c>
      <c r="F37" s="22" t="s">
        <v>239</v>
      </c>
      <c r="G37" s="32">
        <v>40.59870185093294</v>
      </c>
      <c r="H37" s="33">
        <v>31.476418931245263</v>
      </c>
    </row>
    <row r="38" spans="1:8">
      <c r="A38" s="34"/>
      <c r="B38" s="25" t="s">
        <v>240</v>
      </c>
      <c r="C38" s="82">
        <v>480.04464741588299</v>
      </c>
      <c r="D38" s="82">
        <v>479.55072890285697</v>
      </c>
      <c r="E38" s="82">
        <v>644.64475514969604</v>
      </c>
      <c r="F38" s="27"/>
      <c r="G38" s="35">
        <v>34.288499750985238</v>
      </c>
      <c r="H38" s="29">
        <v>34.426811658601878</v>
      </c>
    </row>
    <row r="39" spans="1:8">
      <c r="A39" s="30" t="s">
        <v>19</v>
      </c>
      <c r="B39" s="31" t="s">
        <v>3</v>
      </c>
      <c r="C39" s="80">
        <v>1192.5025374371201</v>
      </c>
      <c r="D39" s="80">
        <v>1370.3271052084899</v>
      </c>
      <c r="E39" s="83">
        <v>1290.6103716250361</v>
      </c>
      <c r="F39" s="22" t="s">
        <v>239</v>
      </c>
      <c r="G39" s="37">
        <v>8.2270545435287374</v>
      </c>
      <c r="H39" s="33">
        <v>-5.8173507099478456</v>
      </c>
    </row>
    <row r="40" spans="1:8">
      <c r="A40" s="34"/>
      <c r="B40" s="25" t="s">
        <v>240</v>
      </c>
      <c r="C40" s="82">
        <v>338.12365422741198</v>
      </c>
      <c r="D40" s="82">
        <v>353.52011584386202</v>
      </c>
      <c r="E40" s="82">
        <v>343.26892116213497</v>
      </c>
      <c r="F40" s="27"/>
      <c r="G40" s="28">
        <v>1.5217116195196638</v>
      </c>
      <c r="H40" s="29">
        <v>-2.8997486203174532</v>
      </c>
    </row>
    <row r="41" spans="1:8">
      <c r="A41" s="30" t="s">
        <v>20</v>
      </c>
      <c r="B41" s="31" t="s">
        <v>3</v>
      </c>
      <c r="C41" s="80">
        <v>224.23431667991599</v>
      </c>
      <c r="D41" s="80">
        <v>198.19028947634601</v>
      </c>
      <c r="E41" s="83">
        <v>186.13507049192563</v>
      </c>
      <c r="F41" s="22" t="s">
        <v>239</v>
      </c>
      <c r="G41" s="23">
        <v>-16.990818690064842</v>
      </c>
      <c r="H41" s="24">
        <v>-6.0826486586564812</v>
      </c>
    </row>
    <row r="42" spans="1:8">
      <c r="A42" s="34"/>
      <c r="B42" s="25" t="s">
        <v>240</v>
      </c>
      <c r="C42" s="82">
        <v>55.206221908522899</v>
      </c>
      <c r="D42" s="82">
        <v>62.129970200495599</v>
      </c>
      <c r="E42" s="82">
        <v>53.4787951905478</v>
      </c>
      <c r="F42" s="27"/>
      <c r="G42" s="38">
        <v>-3.1290435357765602</v>
      </c>
      <c r="H42" s="24">
        <v>-13.924318621158434</v>
      </c>
    </row>
    <row r="43" spans="1:8">
      <c r="A43" s="30" t="s">
        <v>21</v>
      </c>
      <c r="B43" s="31" t="s">
        <v>3</v>
      </c>
      <c r="C43" s="80">
        <v>16.306733681362601</v>
      </c>
      <c r="D43" s="80">
        <v>13.5695477007515</v>
      </c>
      <c r="E43" s="83">
        <v>14.783756334572896</v>
      </c>
      <c r="F43" s="22" t="s">
        <v>239</v>
      </c>
      <c r="G43" s="37">
        <v>-9.3395610460625562</v>
      </c>
      <c r="H43" s="33">
        <v>8.9480405728936177</v>
      </c>
    </row>
    <row r="44" spans="1:8">
      <c r="A44" s="34"/>
      <c r="B44" s="25" t="s">
        <v>240</v>
      </c>
      <c r="C44" s="82">
        <v>2.31673720156095</v>
      </c>
      <c r="D44" s="82">
        <v>4.4170181134385098</v>
      </c>
      <c r="E44" s="82">
        <v>3.3643091813343902</v>
      </c>
      <c r="F44" s="27"/>
      <c r="G44" s="28">
        <v>45.217557652530331</v>
      </c>
      <c r="H44" s="29">
        <v>-23.833022755811584</v>
      </c>
    </row>
    <row r="45" spans="1:8">
      <c r="A45" s="30" t="s">
        <v>190</v>
      </c>
      <c r="B45" s="31" t="s">
        <v>3</v>
      </c>
      <c r="C45" s="80">
        <v>443.71247203065099</v>
      </c>
      <c r="D45" s="80">
        <v>493.96127976220401</v>
      </c>
      <c r="E45" s="83">
        <v>515.52657414929035</v>
      </c>
      <c r="F45" s="22" t="s">
        <v>239</v>
      </c>
      <c r="G45" s="37">
        <v>16.184828384467536</v>
      </c>
      <c r="H45" s="33">
        <v>4.3657864028265436</v>
      </c>
    </row>
    <row r="46" spans="1:8">
      <c r="A46" s="34"/>
      <c r="B46" s="25" t="s">
        <v>240</v>
      </c>
      <c r="C46" s="82">
        <v>142.86835474987799</v>
      </c>
      <c r="D46" s="82">
        <v>138.116839937685</v>
      </c>
      <c r="E46" s="82">
        <v>150.76011991479299</v>
      </c>
      <c r="F46" s="27"/>
      <c r="G46" s="28">
        <v>5.5238020895048692</v>
      </c>
      <c r="H46" s="29">
        <v>9.1540466628199368</v>
      </c>
    </row>
    <row r="47" spans="1:8">
      <c r="A47" s="39" t="s">
        <v>12</v>
      </c>
      <c r="B47" s="31" t="s">
        <v>3</v>
      </c>
      <c r="C47" s="80">
        <v>64.7547003149419</v>
      </c>
      <c r="D47" s="80">
        <v>43.954682500984099</v>
      </c>
      <c r="E47" s="83">
        <v>16.187010055974731</v>
      </c>
      <c r="F47" s="22" t="s">
        <v>239</v>
      </c>
      <c r="G47" s="37">
        <v>-75.002571277069691</v>
      </c>
      <c r="H47" s="33">
        <v>-63.173411488952688</v>
      </c>
    </row>
    <row r="48" spans="1:8">
      <c r="A48" s="34"/>
      <c r="B48" s="25" t="s">
        <v>240</v>
      </c>
      <c r="C48" s="82">
        <v>40.801399627045299</v>
      </c>
      <c r="D48" s="82">
        <v>17.372618698362199</v>
      </c>
      <c r="E48" s="82">
        <v>7.3053811685527297</v>
      </c>
      <c r="F48" s="27"/>
      <c r="G48" s="28">
        <v>-82.095268213028788</v>
      </c>
      <c r="H48" s="29">
        <v>-57.948877510093268</v>
      </c>
    </row>
    <row r="49" spans="1:8">
      <c r="A49" s="39" t="s">
        <v>23</v>
      </c>
      <c r="B49" s="31" t="s">
        <v>3</v>
      </c>
      <c r="C49" s="80">
        <v>35.319970120918001</v>
      </c>
      <c r="D49" s="80">
        <v>35.6774992422841</v>
      </c>
      <c r="E49" s="83">
        <v>42.237193263151227</v>
      </c>
      <c r="F49" s="22" t="s">
        <v>239</v>
      </c>
      <c r="G49" s="23">
        <v>19.584453550079743</v>
      </c>
      <c r="H49" s="24">
        <v>18.38608131225952</v>
      </c>
    </row>
    <row r="50" spans="1:8">
      <c r="A50" s="34"/>
      <c r="B50" s="25" t="s">
        <v>240</v>
      </c>
      <c r="C50" s="82">
        <v>7.15308432345571</v>
      </c>
      <c r="D50" s="82">
        <v>6.4895622163664699</v>
      </c>
      <c r="E50" s="82">
        <v>7.9527387998619998</v>
      </c>
      <c r="F50" s="27"/>
      <c r="G50" s="38">
        <v>11.179156294636968</v>
      </c>
      <c r="H50" s="24">
        <v>22.546614620712703</v>
      </c>
    </row>
    <row r="51" spans="1:8">
      <c r="A51" s="30" t="s">
        <v>24</v>
      </c>
      <c r="B51" s="31" t="s">
        <v>3</v>
      </c>
      <c r="C51" s="80">
        <v>420.532682160018</v>
      </c>
      <c r="D51" s="80">
        <v>399.95862363816599</v>
      </c>
      <c r="E51" s="83">
        <v>1040.5301681486001</v>
      </c>
      <c r="F51" s="22" t="s">
        <v>239</v>
      </c>
      <c r="G51" s="37">
        <v>147.43146306822953</v>
      </c>
      <c r="H51" s="33">
        <v>160.1594531663219</v>
      </c>
    </row>
    <row r="52" spans="1:8" ht="13.5" thickBot="1">
      <c r="A52" s="41"/>
      <c r="B52" s="42" t="s">
        <v>240</v>
      </c>
      <c r="C52" s="86">
        <v>74.690800922490496</v>
      </c>
      <c r="D52" s="86">
        <v>117.161142909188</v>
      </c>
      <c r="E52" s="86">
        <v>250.57296667600301</v>
      </c>
      <c r="F52" s="44"/>
      <c r="G52" s="45">
        <v>235.48035846614118</v>
      </c>
      <c r="H52" s="46">
        <v>113.87036730276944</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3">
        <v>17</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8" t="s">
        <v>1</v>
      </c>
      <c r="H5" s="199"/>
    </row>
    <row r="6" spans="1:9">
      <c r="A6" s="12"/>
      <c r="B6" s="13"/>
      <c r="C6" s="14" t="s">
        <v>234</v>
      </c>
      <c r="D6" s="15" t="s">
        <v>235</v>
      </c>
      <c r="E6" s="15" t="s">
        <v>236</v>
      </c>
      <c r="F6" s="16"/>
      <c r="G6" s="17" t="s">
        <v>237</v>
      </c>
      <c r="H6" s="18" t="s">
        <v>238</v>
      </c>
    </row>
    <row r="7" spans="1:9">
      <c r="A7" s="200" t="s">
        <v>58</v>
      </c>
      <c r="B7" s="19" t="s">
        <v>3</v>
      </c>
      <c r="C7" s="20">
        <v>8926</v>
      </c>
      <c r="D7" s="20">
        <v>9389</v>
      </c>
      <c r="E7" s="79">
        <v>9991.174617169072</v>
      </c>
      <c r="F7" s="22" t="s">
        <v>239</v>
      </c>
      <c r="G7" s="23">
        <v>11.933392529342044</v>
      </c>
      <c r="H7" s="24">
        <v>6.4136182465552452</v>
      </c>
    </row>
    <row r="8" spans="1:9">
      <c r="A8" s="201"/>
      <c r="B8" s="25" t="s">
        <v>240</v>
      </c>
      <c r="C8" s="26">
        <v>2584.18685747768</v>
      </c>
      <c r="D8" s="26">
        <v>2444.9848950892901</v>
      </c>
      <c r="E8" s="26">
        <v>2692</v>
      </c>
      <c r="F8" s="27"/>
      <c r="G8" s="28">
        <v>4.1720335435631881</v>
      </c>
      <c r="H8" s="29">
        <v>10.102929691174594</v>
      </c>
    </row>
    <row r="9" spans="1:9">
      <c r="A9" s="30" t="s">
        <v>9</v>
      </c>
      <c r="B9" s="31" t="s">
        <v>3</v>
      </c>
      <c r="C9" s="20">
        <v>8192</v>
      </c>
      <c r="D9" s="20">
        <v>8683</v>
      </c>
      <c r="E9" s="21">
        <v>9266.6363537732686</v>
      </c>
      <c r="F9" s="22" t="s">
        <v>239</v>
      </c>
      <c r="G9" s="32">
        <v>13.118119552896346</v>
      </c>
      <c r="H9" s="33">
        <v>6.7215979934730967</v>
      </c>
    </row>
    <row r="10" spans="1:9">
      <c r="A10" s="34"/>
      <c r="B10" s="25" t="s">
        <v>240</v>
      </c>
      <c r="C10" s="26">
        <v>2101.07540513393</v>
      </c>
      <c r="D10" s="26">
        <v>2279.85162946429</v>
      </c>
      <c r="E10" s="26">
        <v>2414</v>
      </c>
      <c r="F10" s="27"/>
      <c r="G10" s="35">
        <v>14.893544234607006</v>
      </c>
      <c r="H10" s="29">
        <v>5.8840833676194677</v>
      </c>
    </row>
    <row r="11" spans="1:9">
      <c r="A11" s="30" t="s">
        <v>46</v>
      </c>
      <c r="B11" s="31" t="s">
        <v>3</v>
      </c>
      <c r="C11" s="20">
        <v>738</v>
      </c>
      <c r="D11" s="20">
        <v>706</v>
      </c>
      <c r="E11" s="21">
        <v>923.85404331658606</v>
      </c>
      <c r="F11" s="22" t="s">
        <v>239</v>
      </c>
      <c r="G11" s="37">
        <v>25.183474704144459</v>
      </c>
      <c r="H11" s="33">
        <v>30.857513217646755</v>
      </c>
    </row>
    <row r="12" spans="1:9" ht="13.5" thickBot="1">
      <c r="A12" s="56"/>
      <c r="B12" s="42" t="s">
        <v>240</v>
      </c>
      <c r="C12" s="43">
        <v>485.11145234374999</v>
      </c>
      <c r="D12" s="43">
        <v>167.13326562500001</v>
      </c>
      <c r="E12" s="43">
        <v>278</v>
      </c>
      <c r="F12" s="44"/>
      <c r="G12" s="57">
        <v>-42.693581308608394</v>
      </c>
      <c r="H12" s="46">
        <v>66.334331445275353</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58</v>
      </c>
      <c r="B35" s="19" t="s">
        <v>3</v>
      </c>
      <c r="C35" s="80">
        <v>2320.4183533923601</v>
      </c>
      <c r="D35" s="80">
        <v>2573.20470325621</v>
      </c>
      <c r="E35" s="81">
        <v>2464.0276122016885</v>
      </c>
      <c r="F35" s="22" t="s">
        <v>239</v>
      </c>
      <c r="G35" s="23">
        <v>6.1889382403555544</v>
      </c>
      <c r="H35" s="24">
        <v>-4.2428451539967114</v>
      </c>
    </row>
    <row r="36" spans="1:9" ht="12.75" customHeight="1">
      <c r="A36" s="201"/>
      <c r="B36" s="25" t="s">
        <v>240</v>
      </c>
      <c r="C36" s="82">
        <v>619.62139610450595</v>
      </c>
      <c r="D36" s="82">
        <v>697.50382103852701</v>
      </c>
      <c r="E36" s="82">
        <v>664.56313096675206</v>
      </c>
      <c r="F36" s="27"/>
      <c r="G36" s="28">
        <v>7.2530960268302636</v>
      </c>
      <c r="H36" s="29">
        <v>-4.7226537085816744</v>
      </c>
    </row>
    <row r="37" spans="1:9">
      <c r="A37" s="30" t="s">
        <v>9</v>
      </c>
      <c r="B37" s="31" t="s">
        <v>3</v>
      </c>
      <c r="C37" s="80">
        <v>1683.13751015504</v>
      </c>
      <c r="D37" s="80">
        <v>1806.7170198262399</v>
      </c>
      <c r="E37" s="83">
        <v>1705.5562642491466</v>
      </c>
      <c r="F37" s="22" t="s">
        <v>239</v>
      </c>
      <c r="G37" s="32">
        <v>1.331962121861423</v>
      </c>
      <c r="H37" s="33">
        <v>-5.5991477617686058</v>
      </c>
    </row>
    <row r="38" spans="1:9">
      <c r="A38" s="34"/>
      <c r="B38" s="25" t="s">
        <v>240</v>
      </c>
      <c r="C38" s="82">
        <v>443.25648629292903</v>
      </c>
      <c r="D38" s="82">
        <v>496.72923262504298</v>
      </c>
      <c r="E38" s="82">
        <v>462.14093777838002</v>
      </c>
      <c r="F38" s="27"/>
      <c r="G38" s="35">
        <v>4.2603892034128279</v>
      </c>
      <c r="H38" s="29">
        <v>-6.9632090432599938</v>
      </c>
    </row>
    <row r="39" spans="1:9">
      <c r="A39" s="30" t="s">
        <v>46</v>
      </c>
      <c r="B39" s="31" t="s">
        <v>3</v>
      </c>
      <c r="C39" s="80">
        <v>637.28084323732696</v>
      </c>
      <c r="D39" s="80">
        <v>766.487683429973</v>
      </c>
      <c r="E39" s="83">
        <v>758.99737900692492</v>
      </c>
      <c r="F39" s="22" t="s">
        <v>239</v>
      </c>
      <c r="G39" s="37">
        <v>19.09935581168412</v>
      </c>
      <c r="H39" s="33">
        <v>-0.97722436837204896</v>
      </c>
    </row>
    <row r="40" spans="1:9" ht="13.5" thickBot="1">
      <c r="A40" s="56"/>
      <c r="B40" s="42" t="s">
        <v>240</v>
      </c>
      <c r="C40" s="86">
        <v>176.36490981157701</v>
      </c>
      <c r="D40" s="86">
        <v>200.774588413484</v>
      </c>
      <c r="E40" s="86">
        <v>202.42219318837101</v>
      </c>
      <c r="F40" s="44"/>
      <c r="G40" s="57">
        <v>14.774641624931405</v>
      </c>
      <c r="H40" s="46">
        <v>0.82062415762192131</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95">
        <v>18</v>
      </c>
      <c r="H61" s="53" t="s">
        <v>242</v>
      </c>
    </row>
    <row r="62" spans="1:9"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8" t="s">
        <v>1</v>
      </c>
      <c r="H5" s="199"/>
    </row>
    <row r="6" spans="1:9">
      <c r="A6" s="12"/>
      <c r="B6" s="13"/>
      <c r="C6" s="14" t="s">
        <v>234</v>
      </c>
      <c r="D6" s="15" t="s">
        <v>235</v>
      </c>
      <c r="E6" s="15" t="s">
        <v>236</v>
      </c>
      <c r="F6" s="16"/>
      <c r="G6" s="17" t="s">
        <v>237</v>
      </c>
      <c r="H6" s="18" t="s">
        <v>238</v>
      </c>
    </row>
    <row r="7" spans="1:9">
      <c r="A7" s="200" t="s">
        <v>57</v>
      </c>
      <c r="B7" s="19" t="s">
        <v>3</v>
      </c>
      <c r="C7" s="20">
        <v>4526</v>
      </c>
      <c r="D7" s="20">
        <v>4064</v>
      </c>
      <c r="E7" s="79">
        <v>5117.7097475682322</v>
      </c>
      <c r="F7" s="22" t="s">
        <v>239</v>
      </c>
      <c r="G7" s="23">
        <v>13.073569323204424</v>
      </c>
      <c r="H7" s="24">
        <v>25.927897331895466</v>
      </c>
    </row>
    <row r="8" spans="1:9">
      <c r="A8" s="201"/>
      <c r="B8" s="25" t="s">
        <v>240</v>
      </c>
      <c r="C8" s="26">
        <v>1182.1165644642899</v>
      </c>
      <c r="D8" s="26">
        <v>957</v>
      </c>
      <c r="E8" s="26">
        <v>1246</v>
      </c>
      <c r="F8" s="27"/>
      <c r="G8" s="28">
        <v>5.4041570396791343</v>
      </c>
      <c r="H8" s="29">
        <v>30.198537095088824</v>
      </c>
    </row>
    <row r="9" spans="1:9">
      <c r="A9" s="30" t="s">
        <v>9</v>
      </c>
      <c r="B9" s="31" t="s">
        <v>3</v>
      </c>
      <c r="C9" s="20">
        <v>1944</v>
      </c>
      <c r="D9" s="20">
        <v>2067</v>
      </c>
      <c r="E9" s="21">
        <v>2029.9859572266173</v>
      </c>
      <c r="F9" s="22" t="s">
        <v>239</v>
      </c>
      <c r="G9" s="32">
        <v>4.423145947871248</v>
      </c>
      <c r="H9" s="33">
        <v>-1.7907132449628875</v>
      </c>
    </row>
    <row r="10" spans="1:9">
      <c r="A10" s="34"/>
      <c r="B10" s="25" t="s">
        <v>240</v>
      </c>
      <c r="C10" s="26">
        <v>516.03695946428604</v>
      </c>
      <c r="D10" s="26">
        <v>422</v>
      </c>
      <c r="E10" s="26">
        <v>449</v>
      </c>
      <c r="F10" s="27"/>
      <c r="G10" s="35">
        <v>-12.990728325715111</v>
      </c>
      <c r="H10" s="29">
        <v>6.3981042654028357</v>
      </c>
    </row>
    <row r="11" spans="1:9">
      <c r="A11" s="30" t="s">
        <v>46</v>
      </c>
      <c r="B11" s="31" t="s">
        <v>3</v>
      </c>
      <c r="C11" s="20">
        <v>2212</v>
      </c>
      <c r="D11" s="20">
        <v>1313</v>
      </c>
      <c r="E11" s="21">
        <v>1448.3192530428482</v>
      </c>
      <c r="F11" s="22" t="s">
        <v>239</v>
      </c>
      <c r="G11" s="37">
        <v>-34.524446064970689</v>
      </c>
      <c r="H11" s="33">
        <v>10.306112189097362</v>
      </c>
    </row>
    <row r="12" spans="1:9">
      <c r="A12" s="34"/>
      <c r="B12" s="25" t="s">
        <v>240</v>
      </c>
      <c r="C12" s="26">
        <v>588.07960500000002</v>
      </c>
      <c r="D12" s="26">
        <v>457</v>
      </c>
      <c r="E12" s="26">
        <v>457</v>
      </c>
      <c r="F12" s="27"/>
      <c r="G12" s="28">
        <v>-22.289432227461788</v>
      </c>
      <c r="H12" s="29">
        <v>0</v>
      </c>
    </row>
    <row r="13" spans="1:9">
      <c r="A13" s="30" t="s">
        <v>24</v>
      </c>
      <c r="B13" s="31" t="s">
        <v>3</v>
      </c>
      <c r="C13" s="20">
        <v>434</v>
      </c>
      <c r="D13" s="20">
        <v>714</v>
      </c>
      <c r="E13" s="21">
        <v>2211.1526014438632</v>
      </c>
      <c r="F13" s="22" t="s">
        <v>239</v>
      </c>
      <c r="G13" s="23">
        <v>409.48216623130486</v>
      </c>
      <c r="H13" s="24">
        <v>209.68523829745982</v>
      </c>
    </row>
    <row r="14" spans="1:9" ht="13.5" thickBot="1">
      <c r="A14" s="56"/>
      <c r="B14" s="42" t="s">
        <v>240</v>
      </c>
      <c r="C14" s="43">
        <v>91</v>
      </c>
      <c r="D14" s="43">
        <v>103</v>
      </c>
      <c r="E14" s="43">
        <v>356</v>
      </c>
      <c r="F14" s="44"/>
      <c r="G14" s="57">
        <v>291.20879120879118</v>
      </c>
      <c r="H14" s="46">
        <v>245.631067961165</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57</v>
      </c>
      <c r="B35" s="19" t="s">
        <v>3</v>
      </c>
      <c r="C35" s="80">
        <v>1570.8861755238199</v>
      </c>
      <c r="D35" s="80">
        <v>1695.5254231061699</v>
      </c>
      <c r="E35" s="81">
        <v>1586.5207667027419</v>
      </c>
      <c r="F35" s="22" t="s">
        <v>239</v>
      </c>
      <c r="G35" s="23">
        <v>0.99527205869695479</v>
      </c>
      <c r="H35" s="24">
        <v>-6.4289603044543924</v>
      </c>
    </row>
    <row r="36" spans="1:9" ht="12.75" customHeight="1">
      <c r="A36" s="201"/>
      <c r="B36" s="25" t="s">
        <v>240</v>
      </c>
      <c r="C36" s="82">
        <v>416.98003576595499</v>
      </c>
      <c r="D36" s="82">
        <v>428.30868661356902</v>
      </c>
      <c r="E36" s="82">
        <v>407.33637355202001</v>
      </c>
      <c r="F36" s="27"/>
      <c r="G36" s="28">
        <v>-2.3127395526791616</v>
      </c>
      <c r="H36" s="29">
        <v>-4.8965416105302495</v>
      </c>
    </row>
    <row r="37" spans="1:9">
      <c r="A37" s="30" t="s">
        <v>9</v>
      </c>
      <c r="B37" s="31" t="s">
        <v>3</v>
      </c>
      <c r="C37" s="80">
        <v>390.86714775272202</v>
      </c>
      <c r="D37" s="80">
        <v>517.90074357458695</v>
      </c>
      <c r="E37" s="83">
        <v>453.9521512145073</v>
      </c>
      <c r="F37" s="22" t="s">
        <v>239</v>
      </c>
      <c r="G37" s="32">
        <v>16.139755879840621</v>
      </c>
      <c r="H37" s="33">
        <v>-12.347654092693901</v>
      </c>
    </row>
    <row r="38" spans="1:9">
      <c r="A38" s="34"/>
      <c r="B38" s="25" t="s">
        <v>240</v>
      </c>
      <c r="C38" s="82">
        <v>105.968523907647</v>
      </c>
      <c r="D38" s="82">
        <v>105.108309155127</v>
      </c>
      <c r="E38" s="82">
        <v>100.556979337513</v>
      </c>
      <c r="F38" s="27"/>
      <c r="G38" s="35">
        <v>-5.1067471458319318</v>
      </c>
      <c r="H38" s="29">
        <v>-4.3301332256204432</v>
      </c>
    </row>
    <row r="39" spans="1:9">
      <c r="A39" s="30" t="s">
        <v>46</v>
      </c>
      <c r="B39" s="31" t="s">
        <v>3</v>
      </c>
      <c r="C39" s="80">
        <v>927.67820768823299</v>
      </c>
      <c r="D39" s="80">
        <v>849.156364069814</v>
      </c>
      <c r="E39" s="83">
        <v>782.59154105875314</v>
      </c>
      <c r="F39" s="22" t="s">
        <v>239</v>
      </c>
      <c r="G39" s="37">
        <v>-15.639762304111329</v>
      </c>
      <c r="H39" s="33">
        <v>-7.838935893035142</v>
      </c>
    </row>
    <row r="40" spans="1:9">
      <c r="A40" s="34"/>
      <c r="B40" s="25" t="s">
        <v>240</v>
      </c>
      <c r="C40" s="82">
        <v>239.30650727705199</v>
      </c>
      <c r="D40" s="82">
        <v>251.69867807413399</v>
      </c>
      <c r="E40" s="82">
        <v>220.989246275971</v>
      </c>
      <c r="F40" s="27"/>
      <c r="G40" s="28">
        <v>-7.654309617195068</v>
      </c>
      <c r="H40" s="29">
        <v>-12.200871308953793</v>
      </c>
    </row>
    <row r="41" spans="1:9">
      <c r="A41" s="30" t="s">
        <v>24</v>
      </c>
      <c r="B41" s="31" t="s">
        <v>3</v>
      </c>
      <c r="C41" s="80">
        <v>252.34082008286001</v>
      </c>
      <c r="D41" s="80">
        <v>328.46831546176901</v>
      </c>
      <c r="E41" s="83">
        <v>363.37442851654674</v>
      </c>
      <c r="F41" s="22" t="s">
        <v>239</v>
      </c>
      <c r="G41" s="23">
        <v>44.00144550423002</v>
      </c>
      <c r="H41" s="24">
        <v>10.626934596630974</v>
      </c>
    </row>
    <row r="42" spans="1:9" ht="13.5" thickBot="1">
      <c r="A42" s="56"/>
      <c r="B42" s="42" t="s">
        <v>240</v>
      </c>
      <c r="C42" s="86">
        <v>71.705004581255693</v>
      </c>
      <c r="D42" s="86">
        <v>71.5016993843075</v>
      </c>
      <c r="E42" s="86">
        <v>85.790147938536293</v>
      </c>
      <c r="F42" s="44"/>
      <c r="G42" s="57">
        <v>19.643180332440252</v>
      </c>
      <c r="H42" s="46">
        <v>19.983369174809695</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3">
        <v>19</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8" t="s">
        <v>1</v>
      </c>
      <c r="H5" s="199"/>
    </row>
    <row r="6" spans="1:9">
      <c r="A6" s="12"/>
      <c r="B6" s="13"/>
      <c r="C6" s="14" t="s">
        <v>234</v>
      </c>
      <c r="D6" s="15" t="s">
        <v>235</v>
      </c>
      <c r="E6" s="15" t="s">
        <v>236</v>
      </c>
      <c r="F6" s="16"/>
      <c r="G6" s="17" t="s">
        <v>237</v>
      </c>
      <c r="H6" s="18" t="s">
        <v>238</v>
      </c>
    </row>
    <row r="7" spans="1:9" ht="12.75" customHeight="1">
      <c r="A7" s="200" t="s">
        <v>60</v>
      </c>
      <c r="B7" s="19" t="s">
        <v>3</v>
      </c>
      <c r="C7" s="20">
        <v>16278</v>
      </c>
      <c r="D7" s="20">
        <v>18904</v>
      </c>
      <c r="E7" s="79">
        <v>22246.490815585435</v>
      </c>
      <c r="F7" s="22" t="s">
        <v>239</v>
      </c>
      <c r="G7" s="23">
        <v>36.665995918328008</v>
      </c>
      <c r="H7" s="24">
        <v>17.681394496325836</v>
      </c>
    </row>
    <row r="8" spans="1:9" ht="13.5" customHeight="1" thickBot="1">
      <c r="A8" s="206"/>
      <c r="B8" s="42" t="s">
        <v>240</v>
      </c>
      <c r="C8" s="43">
        <v>4489.7456646655201</v>
      </c>
      <c r="D8" s="43">
        <v>4526.8953644940002</v>
      </c>
      <c r="E8" s="43">
        <v>5572.09083333333</v>
      </c>
      <c r="F8" s="44"/>
      <c r="G8" s="57">
        <v>24.107048583751862</v>
      </c>
      <c r="H8" s="46">
        <v>23.088571408943054</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60</v>
      </c>
      <c r="B35" s="19" t="s">
        <v>3</v>
      </c>
      <c r="C35" s="80">
        <v>613.82802342537798</v>
      </c>
      <c r="D35" s="80">
        <v>625.94929511716498</v>
      </c>
      <c r="E35" s="81">
        <v>617.94968377134262</v>
      </c>
      <c r="F35" s="22" t="s">
        <v>239</v>
      </c>
      <c r="G35" s="23">
        <v>0.67146825962170453</v>
      </c>
      <c r="H35" s="24">
        <v>-1.2779967016857086</v>
      </c>
    </row>
    <row r="36" spans="1:9" ht="12.75" customHeight="1" thickBot="1">
      <c r="A36" s="206"/>
      <c r="B36" s="42" t="s">
        <v>240</v>
      </c>
      <c r="C36" s="86">
        <v>160.19006953521401</v>
      </c>
      <c r="D36" s="86">
        <v>161.66765046716699</v>
      </c>
      <c r="E36" s="86">
        <v>160.152431112503</v>
      </c>
      <c r="F36" s="44"/>
      <c r="G36" s="57">
        <v>-2.349610236154831E-2</v>
      </c>
      <c r="H36" s="46">
        <v>-0.93724338189211664</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95">
        <v>20</v>
      </c>
      <c r="H61" s="53" t="s">
        <v>242</v>
      </c>
    </row>
    <row r="62" spans="1:9"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9" t="s">
        <v>1</v>
      </c>
      <c r="H5" s="210"/>
    </row>
    <row r="6" spans="1:8">
      <c r="A6" s="126"/>
      <c r="B6" s="127"/>
      <c r="C6" s="128" t="s">
        <v>234</v>
      </c>
      <c r="D6" s="129" t="s">
        <v>235</v>
      </c>
      <c r="E6" s="129" t="s">
        <v>236</v>
      </c>
      <c r="F6" s="130"/>
      <c r="G6" s="131" t="s">
        <v>237</v>
      </c>
      <c r="H6" s="132" t="s">
        <v>238</v>
      </c>
    </row>
    <row r="7" spans="1:8" ht="12.75" customHeight="1">
      <c r="A7" s="211" t="s">
        <v>198</v>
      </c>
      <c r="B7" s="133" t="s">
        <v>3</v>
      </c>
      <c r="C7" s="20">
        <v>0</v>
      </c>
      <c r="D7" s="20">
        <v>4539.3666666666704</v>
      </c>
      <c r="E7" s="79">
        <v>4736</v>
      </c>
      <c r="F7" s="22" t="s">
        <v>239</v>
      </c>
      <c r="G7" s="134" t="s">
        <v>241</v>
      </c>
      <c r="H7" s="135">
        <v>4.3317349703702206</v>
      </c>
    </row>
    <row r="8" spans="1:8" ht="12.75" customHeight="1">
      <c r="A8" s="212"/>
      <c r="B8" s="136" t="s">
        <v>240</v>
      </c>
      <c r="C8" s="26">
        <v>0</v>
      </c>
      <c r="D8" s="26">
        <v>0</v>
      </c>
      <c r="E8" s="26">
        <v>1184</v>
      </c>
      <c r="F8" s="27"/>
      <c r="G8" s="137" t="s">
        <v>241</v>
      </c>
      <c r="H8" s="138" t="s">
        <v>241</v>
      </c>
    </row>
    <row r="9" spans="1:8">
      <c r="A9" s="139" t="s">
        <v>199</v>
      </c>
      <c r="B9" s="140" t="s">
        <v>3</v>
      </c>
      <c r="C9" s="20">
        <v>0</v>
      </c>
      <c r="D9" s="20">
        <v>1997.86</v>
      </c>
      <c r="E9" s="21">
        <v>1736</v>
      </c>
      <c r="F9" s="22" t="s">
        <v>239</v>
      </c>
      <c r="G9" s="141" t="s">
        <v>241</v>
      </c>
      <c r="H9" s="142">
        <v>-13.107024516232372</v>
      </c>
    </row>
    <row r="10" spans="1:8">
      <c r="A10" s="143"/>
      <c r="B10" s="136" t="s">
        <v>240</v>
      </c>
      <c r="C10" s="26">
        <v>0</v>
      </c>
      <c r="D10" s="26">
        <v>0</v>
      </c>
      <c r="E10" s="26">
        <v>434</v>
      </c>
      <c r="F10" s="27"/>
      <c r="G10" s="144" t="s">
        <v>241</v>
      </c>
      <c r="H10" s="138" t="s">
        <v>241</v>
      </c>
    </row>
    <row r="11" spans="1:8">
      <c r="A11" s="139" t="s">
        <v>200</v>
      </c>
      <c r="B11" s="140" t="s">
        <v>3</v>
      </c>
      <c r="C11" s="20">
        <v>0</v>
      </c>
      <c r="D11" s="20">
        <v>357.86</v>
      </c>
      <c r="E11" s="21">
        <v>328</v>
      </c>
      <c r="F11" s="22" t="s">
        <v>239</v>
      </c>
      <c r="G11" s="145" t="s">
        <v>241</v>
      </c>
      <c r="H11" s="142">
        <v>-8.3440451573241035</v>
      </c>
    </row>
    <row r="12" spans="1:8">
      <c r="A12" s="143"/>
      <c r="B12" s="136" t="s">
        <v>240</v>
      </c>
      <c r="C12" s="26">
        <v>0</v>
      </c>
      <c r="D12" s="26">
        <v>0</v>
      </c>
      <c r="E12" s="26">
        <v>82</v>
      </c>
      <c r="F12" s="27"/>
      <c r="G12" s="137" t="s">
        <v>241</v>
      </c>
      <c r="H12" s="138" t="s">
        <v>241</v>
      </c>
    </row>
    <row r="13" spans="1:8">
      <c r="A13" s="139" t="s">
        <v>201</v>
      </c>
      <c r="B13" s="140" t="s">
        <v>3</v>
      </c>
      <c r="C13" s="20">
        <v>0</v>
      </c>
      <c r="D13" s="20">
        <v>121</v>
      </c>
      <c r="E13" s="21">
        <v>192</v>
      </c>
      <c r="F13" s="22" t="s">
        <v>239</v>
      </c>
      <c r="G13" s="134" t="s">
        <v>241</v>
      </c>
      <c r="H13" s="135">
        <v>58.677685950413235</v>
      </c>
    </row>
    <row r="14" spans="1:8">
      <c r="A14" s="143"/>
      <c r="B14" s="136" t="s">
        <v>240</v>
      </c>
      <c r="C14" s="26">
        <v>0</v>
      </c>
      <c r="D14" s="26">
        <v>0</v>
      </c>
      <c r="E14" s="26">
        <v>48</v>
      </c>
      <c r="F14" s="27"/>
      <c r="G14" s="146" t="s">
        <v>241</v>
      </c>
      <c r="H14" s="135" t="s">
        <v>241</v>
      </c>
    </row>
    <row r="15" spans="1:8">
      <c r="A15" s="139" t="s">
        <v>202</v>
      </c>
      <c r="B15" s="140" t="s">
        <v>3</v>
      </c>
      <c r="C15" s="20">
        <v>0</v>
      </c>
      <c r="D15" s="20">
        <v>1462.5</v>
      </c>
      <c r="E15" s="21">
        <v>1396</v>
      </c>
      <c r="F15" s="22" t="s">
        <v>239</v>
      </c>
      <c r="G15" s="145" t="s">
        <v>241</v>
      </c>
      <c r="H15" s="142">
        <v>-4.5470085470085451</v>
      </c>
    </row>
    <row r="16" spans="1:8">
      <c r="A16" s="143"/>
      <c r="B16" s="136" t="s">
        <v>240</v>
      </c>
      <c r="C16" s="26">
        <v>0</v>
      </c>
      <c r="D16" s="26">
        <v>0</v>
      </c>
      <c r="E16" s="26">
        <v>349</v>
      </c>
      <c r="F16" s="27"/>
      <c r="G16" s="137" t="s">
        <v>241</v>
      </c>
      <c r="H16" s="138" t="s">
        <v>241</v>
      </c>
    </row>
    <row r="17" spans="1:9">
      <c r="A17" s="139" t="s">
        <v>203</v>
      </c>
      <c r="B17" s="140" t="s">
        <v>3</v>
      </c>
      <c r="C17" s="20">
        <v>0</v>
      </c>
      <c r="D17" s="20">
        <v>410.5</v>
      </c>
      <c r="E17" s="21">
        <v>332</v>
      </c>
      <c r="F17" s="22" t="s">
        <v>239</v>
      </c>
      <c r="G17" s="145" t="s">
        <v>241</v>
      </c>
      <c r="H17" s="142">
        <v>-19.123020706455534</v>
      </c>
    </row>
    <row r="18" spans="1:9">
      <c r="A18" s="139"/>
      <c r="B18" s="136" t="s">
        <v>240</v>
      </c>
      <c r="C18" s="26">
        <v>0</v>
      </c>
      <c r="D18" s="26">
        <v>0</v>
      </c>
      <c r="E18" s="26">
        <v>83</v>
      </c>
      <c r="F18" s="27"/>
      <c r="G18" s="137" t="s">
        <v>241</v>
      </c>
      <c r="H18" s="138" t="s">
        <v>241</v>
      </c>
    </row>
    <row r="19" spans="1:9">
      <c r="A19" s="147" t="s">
        <v>204</v>
      </c>
      <c r="B19" s="140" t="s">
        <v>3</v>
      </c>
      <c r="C19" s="20">
        <v>0</v>
      </c>
      <c r="D19" s="20">
        <v>24</v>
      </c>
      <c r="E19" s="21">
        <v>32</v>
      </c>
      <c r="F19" s="22" t="s">
        <v>239</v>
      </c>
      <c r="G19" s="134" t="s">
        <v>241</v>
      </c>
      <c r="H19" s="135">
        <v>33.333333333333314</v>
      </c>
    </row>
    <row r="20" spans="1:9">
      <c r="A20" s="143"/>
      <c r="B20" s="136" t="s">
        <v>240</v>
      </c>
      <c r="C20" s="26">
        <v>0</v>
      </c>
      <c r="D20" s="26">
        <v>0</v>
      </c>
      <c r="E20" s="26">
        <v>8</v>
      </c>
      <c r="F20" s="27"/>
      <c r="G20" s="146" t="s">
        <v>241</v>
      </c>
      <c r="H20" s="135" t="s">
        <v>241</v>
      </c>
    </row>
    <row r="21" spans="1:9">
      <c r="A21" s="147" t="s">
        <v>205</v>
      </c>
      <c r="B21" s="140" t="s">
        <v>3</v>
      </c>
      <c r="C21" s="20">
        <v>0</v>
      </c>
      <c r="D21" s="20">
        <v>13.446666666666699</v>
      </c>
      <c r="E21" s="21">
        <v>16</v>
      </c>
      <c r="F21" s="22" t="s">
        <v>239</v>
      </c>
      <c r="G21" s="145" t="s">
        <v>241</v>
      </c>
      <c r="H21" s="142">
        <v>18.988596926127627</v>
      </c>
    </row>
    <row r="22" spans="1:9">
      <c r="A22" s="143"/>
      <c r="B22" s="136" t="s">
        <v>240</v>
      </c>
      <c r="C22" s="26">
        <v>0</v>
      </c>
      <c r="D22" s="26">
        <v>0</v>
      </c>
      <c r="E22" s="26">
        <v>4</v>
      </c>
      <c r="F22" s="27"/>
      <c r="G22" s="137" t="s">
        <v>241</v>
      </c>
      <c r="H22" s="138" t="s">
        <v>241</v>
      </c>
    </row>
    <row r="23" spans="1:9">
      <c r="A23" s="147" t="s">
        <v>206</v>
      </c>
      <c r="B23" s="140" t="s">
        <v>3</v>
      </c>
      <c r="C23" s="20">
        <v>0</v>
      </c>
      <c r="D23" s="20">
        <v>97</v>
      </c>
      <c r="E23" s="21">
        <v>108</v>
      </c>
      <c r="F23" s="22" t="s">
        <v>239</v>
      </c>
      <c r="G23" s="145" t="s">
        <v>241</v>
      </c>
      <c r="H23" s="142">
        <v>11.340206185567013</v>
      </c>
    </row>
    <row r="24" spans="1:9">
      <c r="A24" s="143"/>
      <c r="B24" s="136" t="s">
        <v>240</v>
      </c>
      <c r="C24" s="26">
        <v>0</v>
      </c>
      <c r="D24" s="26">
        <v>0</v>
      </c>
      <c r="E24" s="26">
        <v>27</v>
      </c>
      <c r="F24" s="27"/>
      <c r="G24" s="137" t="s">
        <v>241</v>
      </c>
      <c r="H24" s="138" t="s">
        <v>241</v>
      </c>
    </row>
    <row r="25" spans="1:9">
      <c r="A25" s="139" t="s">
        <v>24</v>
      </c>
      <c r="B25" s="140" t="s">
        <v>3</v>
      </c>
      <c r="C25" s="20">
        <v>0</v>
      </c>
      <c r="D25" s="20">
        <v>1223.2</v>
      </c>
      <c r="E25" s="21">
        <v>1608</v>
      </c>
      <c r="F25" s="22" t="s">
        <v>239</v>
      </c>
      <c r="G25" s="134" t="s">
        <v>241</v>
      </c>
      <c r="H25" s="135">
        <v>31.458469587965993</v>
      </c>
      <c r="I25" s="148"/>
    </row>
    <row r="26" spans="1:9" ht="13.5" thickBot="1">
      <c r="A26" s="149"/>
      <c r="B26" s="150" t="s">
        <v>240</v>
      </c>
      <c r="C26" s="43">
        <v>0</v>
      </c>
      <c r="D26" s="43">
        <v>0</v>
      </c>
      <c r="E26" s="43">
        <v>402</v>
      </c>
      <c r="F26" s="44"/>
      <c r="G26" s="151" t="s">
        <v>241</v>
      </c>
      <c r="H26" s="152" t="s">
        <v>241</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3" t="s">
        <v>16</v>
      </c>
      <c r="D33" s="209"/>
      <c r="E33" s="209"/>
      <c r="F33" s="214"/>
      <c r="G33" s="209" t="s">
        <v>1</v>
      </c>
      <c r="H33" s="210"/>
    </row>
    <row r="34" spans="1:8">
      <c r="A34" s="126"/>
      <c r="B34" s="127"/>
      <c r="C34" s="128" t="s">
        <v>234</v>
      </c>
      <c r="D34" s="129" t="s">
        <v>235</v>
      </c>
      <c r="E34" s="129" t="s">
        <v>236</v>
      </c>
      <c r="F34" s="130"/>
      <c r="G34" s="131" t="s">
        <v>237</v>
      </c>
      <c r="H34" s="132" t="s">
        <v>238</v>
      </c>
    </row>
    <row r="35" spans="1:8" ht="12.75" customHeight="1">
      <c r="A35" s="211" t="s">
        <v>198</v>
      </c>
      <c r="B35" s="133" t="s">
        <v>3</v>
      </c>
      <c r="C35" s="80">
        <v>0</v>
      </c>
      <c r="D35" s="80">
        <v>723.77313835179098</v>
      </c>
      <c r="E35" s="81">
        <v>930.94866072967602</v>
      </c>
      <c r="F35" s="22" t="s">
        <v>239</v>
      </c>
      <c r="G35" s="134" t="s">
        <v>241</v>
      </c>
      <c r="H35" s="135">
        <v>28.624372942283344</v>
      </c>
    </row>
    <row r="36" spans="1:8" ht="12.75" customHeight="1">
      <c r="A36" s="212"/>
      <c r="B36" s="136" t="s">
        <v>240</v>
      </c>
      <c r="C36" s="82">
        <v>0</v>
      </c>
      <c r="D36" s="82">
        <v>0</v>
      </c>
      <c r="E36" s="82">
        <v>232.73716518241901</v>
      </c>
      <c r="F36" s="27"/>
      <c r="G36" s="137" t="s">
        <v>241</v>
      </c>
      <c r="H36" s="138" t="s">
        <v>241</v>
      </c>
    </row>
    <row r="37" spans="1:8">
      <c r="A37" s="139" t="s">
        <v>199</v>
      </c>
      <c r="B37" s="140" t="s">
        <v>3</v>
      </c>
      <c r="C37" s="80">
        <v>0</v>
      </c>
      <c r="D37" s="80">
        <v>373.19036631773099</v>
      </c>
      <c r="E37" s="83">
        <v>465.50604061943199</v>
      </c>
      <c r="F37" s="22" t="s">
        <v>239</v>
      </c>
      <c r="G37" s="141" t="s">
        <v>241</v>
      </c>
      <c r="H37" s="142">
        <v>24.736885684531387</v>
      </c>
    </row>
    <row r="38" spans="1:8">
      <c r="A38" s="143"/>
      <c r="B38" s="136" t="s">
        <v>240</v>
      </c>
      <c r="C38" s="82">
        <v>0</v>
      </c>
      <c r="D38" s="82">
        <v>0</v>
      </c>
      <c r="E38" s="82">
        <v>116.376510154858</v>
      </c>
      <c r="F38" s="27"/>
      <c r="G38" s="144" t="s">
        <v>241</v>
      </c>
      <c r="H38" s="138" t="s">
        <v>241</v>
      </c>
    </row>
    <row r="39" spans="1:8">
      <c r="A39" s="139" t="s">
        <v>200</v>
      </c>
      <c r="B39" s="140" t="s">
        <v>3</v>
      </c>
      <c r="C39" s="80">
        <v>0</v>
      </c>
      <c r="D39" s="80">
        <v>59.496815835761197</v>
      </c>
      <c r="E39" s="83">
        <v>74.612233645670798</v>
      </c>
      <c r="F39" s="22" t="s">
        <v>239</v>
      </c>
      <c r="G39" s="145" t="s">
        <v>241</v>
      </c>
      <c r="H39" s="142">
        <v>25.405423126567257</v>
      </c>
    </row>
    <row r="40" spans="1:8">
      <c r="A40" s="143"/>
      <c r="B40" s="136" t="s">
        <v>240</v>
      </c>
      <c r="C40" s="82">
        <v>0</v>
      </c>
      <c r="D40" s="82">
        <v>0</v>
      </c>
      <c r="E40" s="82">
        <v>18.6530584114177</v>
      </c>
      <c r="F40" s="27"/>
      <c r="G40" s="137" t="s">
        <v>241</v>
      </c>
      <c r="H40" s="138" t="s">
        <v>241</v>
      </c>
    </row>
    <row r="41" spans="1:8">
      <c r="A41" s="139" t="s">
        <v>201</v>
      </c>
      <c r="B41" s="140" t="s">
        <v>3</v>
      </c>
      <c r="C41" s="80">
        <v>0</v>
      </c>
      <c r="D41" s="80">
        <v>31.3415128452537</v>
      </c>
      <c r="E41" s="83">
        <v>46.418251881890399</v>
      </c>
      <c r="F41" s="22" t="s">
        <v>239</v>
      </c>
      <c r="G41" s="134" t="s">
        <v>241</v>
      </c>
      <c r="H41" s="135">
        <v>48.104694598109973</v>
      </c>
    </row>
    <row r="42" spans="1:8">
      <c r="A42" s="143"/>
      <c r="B42" s="136" t="s">
        <v>240</v>
      </c>
      <c r="C42" s="82">
        <v>0</v>
      </c>
      <c r="D42" s="82">
        <v>0</v>
      </c>
      <c r="E42" s="82">
        <v>11.6045629704726</v>
      </c>
      <c r="F42" s="27"/>
      <c r="G42" s="146" t="s">
        <v>241</v>
      </c>
      <c r="H42" s="135" t="s">
        <v>241</v>
      </c>
    </row>
    <row r="43" spans="1:8">
      <c r="A43" s="139" t="s">
        <v>202</v>
      </c>
      <c r="B43" s="140" t="s">
        <v>3</v>
      </c>
      <c r="C43" s="80">
        <v>0</v>
      </c>
      <c r="D43" s="80">
        <v>28.304374342089499</v>
      </c>
      <c r="E43" s="83">
        <v>40.905175136483599</v>
      </c>
      <c r="F43" s="22" t="s">
        <v>239</v>
      </c>
      <c r="G43" s="145" t="s">
        <v>241</v>
      </c>
      <c r="H43" s="142">
        <v>44.518916553673137</v>
      </c>
    </row>
    <row r="44" spans="1:8">
      <c r="A44" s="143"/>
      <c r="B44" s="136" t="s">
        <v>240</v>
      </c>
      <c r="C44" s="82">
        <v>0</v>
      </c>
      <c r="D44" s="82">
        <v>0</v>
      </c>
      <c r="E44" s="82">
        <v>10.2262937841209</v>
      </c>
      <c r="F44" s="27"/>
      <c r="G44" s="137" t="s">
        <v>241</v>
      </c>
      <c r="H44" s="138" t="s">
        <v>241</v>
      </c>
    </row>
    <row r="45" spans="1:8">
      <c r="A45" s="139" t="s">
        <v>203</v>
      </c>
      <c r="B45" s="140" t="s">
        <v>3</v>
      </c>
      <c r="C45" s="80">
        <v>0</v>
      </c>
      <c r="D45" s="80">
        <v>10.711329638417901</v>
      </c>
      <c r="E45" s="83">
        <v>10.97378062729676</v>
      </c>
      <c r="F45" s="22" t="s">
        <v>239</v>
      </c>
      <c r="G45" s="145" t="s">
        <v>241</v>
      </c>
      <c r="H45" s="142">
        <v>2.4502185791905475</v>
      </c>
    </row>
    <row r="46" spans="1:8">
      <c r="A46" s="139"/>
      <c r="B46" s="136" t="s">
        <v>240</v>
      </c>
      <c r="C46" s="82">
        <v>0</v>
      </c>
      <c r="D46" s="82">
        <v>0</v>
      </c>
      <c r="E46" s="82">
        <v>2.74344515682419</v>
      </c>
      <c r="F46" s="27"/>
      <c r="G46" s="137" t="s">
        <v>241</v>
      </c>
      <c r="H46" s="138" t="s">
        <v>241</v>
      </c>
    </row>
    <row r="47" spans="1:8">
      <c r="A47" s="147" t="s">
        <v>204</v>
      </c>
      <c r="B47" s="140" t="s">
        <v>3</v>
      </c>
      <c r="C47" s="80">
        <v>0</v>
      </c>
      <c r="D47" s="80">
        <v>56.526842381014902</v>
      </c>
      <c r="E47" s="83">
        <v>83.547175527561194</v>
      </c>
      <c r="F47" s="22" t="s">
        <v>239</v>
      </c>
      <c r="G47" s="134" t="s">
        <v>241</v>
      </c>
      <c r="H47" s="135">
        <v>47.800888937715257</v>
      </c>
    </row>
    <row r="48" spans="1:8">
      <c r="A48" s="143"/>
      <c r="B48" s="136" t="s">
        <v>240</v>
      </c>
      <c r="C48" s="82">
        <v>0</v>
      </c>
      <c r="D48" s="82">
        <v>0</v>
      </c>
      <c r="E48" s="82">
        <v>20.886793881890299</v>
      </c>
      <c r="F48" s="27"/>
      <c r="G48" s="146" t="s">
        <v>241</v>
      </c>
      <c r="H48" s="135" t="s">
        <v>241</v>
      </c>
    </row>
    <row r="49" spans="1:9">
      <c r="A49" s="147" t="s">
        <v>205</v>
      </c>
      <c r="B49" s="140" t="s">
        <v>3</v>
      </c>
      <c r="C49" s="80">
        <v>0</v>
      </c>
      <c r="D49" s="80">
        <v>6.0638809484179097</v>
      </c>
      <c r="E49" s="83">
        <v>7.4452646272967602</v>
      </c>
      <c r="F49" s="22" t="s">
        <v>239</v>
      </c>
      <c r="G49" s="145" t="s">
        <v>241</v>
      </c>
      <c r="H49" s="142">
        <v>22.780521099103353</v>
      </c>
    </row>
    <row r="50" spans="1:9">
      <c r="A50" s="143"/>
      <c r="B50" s="136" t="s">
        <v>240</v>
      </c>
      <c r="C50" s="82">
        <v>0</v>
      </c>
      <c r="D50" s="82">
        <v>0</v>
      </c>
      <c r="E50" s="82">
        <v>1.86131615682419</v>
      </c>
      <c r="F50" s="27"/>
      <c r="G50" s="137" t="s">
        <v>241</v>
      </c>
      <c r="H50" s="138" t="s">
        <v>241</v>
      </c>
    </row>
    <row r="51" spans="1:9">
      <c r="A51" s="147" t="s">
        <v>206</v>
      </c>
      <c r="B51" s="140" t="s">
        <v>3</v>
      </c>
      <c r="C51" s="80">
        <v>0</v>
      </c>
      <c r="D51" s="80">
        <v>43.287423742089501</v>
      </c>
      <c r="E51" s="83">
        <v>52.442323136483601</v>
      </c>
      <c r="F51" s="22" t="s">
        <v>239</v>
      </c>
      <c r="G51" s="145" t="s">
        <v>241</v>
      </c>
      <c r="H51" s="142">
        <v>21.149097365876628</v>
      </c>
    </row>
    <row r="52" spans="1:9">
      <c r="A52" s="143"/>
      <c r="B52" s="136" t="s">
        <v>240</v>
      </c>
      <c r="C52" s="82">
        <v>0</v>
      </c>
      <c r="D52" s="82">
        <v>0</v>
      </c>
      <c r="E52" s="82">
        <v>13.1105807841209</v>
      </c>
      <c r="F52" s="27"/>
      <c r="G52" s="137" t="s">
        <v>241</v>
      </c>
      <c r="H52" s="138" t="s">
        <v>241</v>
      </c>
    </row>
    <row r="53" spans="1:9">
      <c r="A53" s="139" t="s">
        <v>24</v>
      </c>
      <c r="B53" s="140" t="s">
        <v>3</v>
      </c>
      <c r="C53" s="80">
        <v>0</v>
      </c>
      <c r="D53" s="80">
        <v>114.850592301015</v>
      </c>
      <c r="E53" s="83">
        <v>149.0984155275612</v>
      </c>
      <c r="F53" s="22" t="s">
        <v>239</v>
      </c>
      <c r="G53" s="134" t="s">
        <v>241</v>
      </c>
      <c r="H53" s="135">
        <v>29.819457209924678</v>
      </c>
      <c r="I53" s="148"/>
    </row>
    <row r="54" spans="1:9" ht="13.5" thickBot="1">
      <c r="A54" s="149"/>
      <c r="B54" s="150" t="s">
        <v>240</v>
      </c>
      <c r="C54" s="86">
        <v>0</v>
      </c>
      <c r="D54" s="86">
        <v>0</v>
      </c>
      <c r="E54" s="86">
        <v>37.2746038818903</v>
      </c>
      <c r="F54" s="44"/>
      <c r="G54" s="151" t="s">
        <v>241</v>
      </c>
      <c r="H54" s="152" t="s">
        <v>241</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7">
        <v>21</v>
      </c>
    </row>
    <row r="62" spans="1:9" ht="12.75" customHeight="1">
      <c r="A62" s="162" t="s">
        <v>243</v>
      </c>
      <c r="G62" s="163"/>
      <c r="H62" s="208"/>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9" t="s">
        <v>1</v>
      </c>
      <c r="H5" s="210"/>
    </row>
    <row r="6" spans="1:8">
      <c r="A6" s="126"/>
      <c r="B6" s="127"/>
      <c r="C6" s="128" t="s">
        <v>234</v>
      </c>
      <c r="D6" s="129" t="s">
        <v>235</v>
      </c>
      <c r="E6" s="129" t="s">
        <v>236</v>
      </c>
      <c r="F6" s="130"/>
      <c r="G6" s="131" t="s">
        <v>237</v>
      </c>
      <c r="H6" s="132" t="s">
        <v>238</v>
      </c>
    </row>
    <row r="7" spans="1:8" ht="12.75" customHeight="1">
      <c r="A7" s="211" t="s">
        <v>207</v>
      </c>
      <c r="B7" s="133" t="s">
        <v>3</v>
      </c>
      <c r="C7" s="20">
        <v>0</v>
      </c>
      <c r="D7" s="20">
        <v>455</v>
      </c>
      <c r="E7" s="79">
        <v>784</v>
      </c>
      <c r="F7" s="22" t="s">
        <v>239</v>
      </c>
      <c r="G7" s="134" t="s">
        <v>241</v>
      </c>
      <c r="H7" s="135">
        <v>72.307692307692321</v>
      </c>
    </row>
    <row r="8" spans="1:8" ht="12.75" customHeight="1">
      <c r="A8" s="212"/>
      <c r="B8" s="136" t="s">
        <v>240</v>
      </c>
      <c r="C8" s="26">
        <v>0</v>
      </c>
      <c r="D8" s="26">
        <v>0</v>
      </c>
      <c r="E8" s="26">
        <v>196</v>
      </c>
      <c r="F8" s="27"/>
      <c r="G8" s="137" t="s">
        <v>241</v>
      </c>
      <c r="H8" s="138" t="s">
        <v>241</v>
      </c>
    </row>
    <row r="9" spans="1:8">
      <c r="A9" s="139" t="s">
        <v>208</v>
      </c>
      <c r="B9" s="140" t="s">
        <v>3</v>
      </c>
      <c r="C9" s="20">
        <v>0</v>
      </c>
      <c r="D9" s="20">
        <v>235</v>
      </c>
      <c r="E9" s="21">
        <v>332</v>
      </c>
      <c r="F9" s="22" t="s">
        <v>239</v>
      </c>
      <c r="G9" s="141" t="s">
        <v>241</v>
      </c>
      <c r="H9" s="142">
        <v>41.276595744680861</v>
      </c>
    </row>
    <row r="10" spans="1:8">
      <c r="A10" s="143"/>
      <c r="B10" s="136" t="s">
        <v>240</v>
      </c>
      <c r="C10" s="26">
        <v>0</v>
      </c>
      <c r="D10" s="26">
        <v>0</v>
      </c>
      <c r="E10" s="26">
        <v>83</v>
      </c>
      <c r="F10" s="27"/>
      <c r="G10" s="144" t="s">
        <v>241</v>
      </c>
      <c r="H10" s="138" t="s">
        <v>241</v>
      </c>
    </row>
    <row r="11" spans="1:8">
      <c r="A11" s="139" t="s">
        <v>209</v>
      </c>
      <c r="B11" s="140" t="s">
        <v>3</v>
      </c>
      <c r="C11" s="20">
        <v>0</v>
      </c>
      <c r="D11" s="20">
        <v>72</v>
      </c>
      <c r="E11" s="21">
        <v>100</v>
      </c>
      <c r="F11" s="22" t="s">
        <v>239</v>
      </c>
      <c r="G11" s="145" t="s">
        <v>241</v>
      </c>
      <c r="H11" s="142">
        <v>38.888888888888886</v>
      </c>
    </row>
    <row r="12" spans="1:8">
      <c r="A12" s="143"/>
      <c r="B12" s="136" t="s">
        <v>240</v>
      </c>
      <c r="C12" s="26">
        <v>0</v>
      </c>
      <c r="D12" s="26">
        <v>0</v>
      </c>
      <c r="E12" s="26">
        <v>25</v>
      </c>
      <c r="F12" s="27"/>
      <c r="G12" s="137" t="s">
        <v>241</v>
      </c>
      <c r="H12" s="138" t="s">
        <v>241</v>
      </c>
    </row>
    <row r="13" spans="1:8">
      <c r="A13" s="139" t="s">
        <v>210</v>
      </c>
      <c r="B13" s="140" t="s">
        <v>3</v>
      </c>
      <c r="C13" s="20">
        <v>0</v>
      </c>
      <c r="D13" s="20">
        <v>32</v>
      </c>
      <c r="E13" s="21">
        <v>48</v>
      </c>
      <c r="F13" s="22" t="s">
        <v>239</v>
      </c>
      <c r="G13" s="134" t="s">
        <v>241</v>
      </c>
      <c r="H13" s="135">
        <v>50</v>
      </c>
    </row>
    <row r="14" spans="1:8">
      <c r="A14" s="143"/>
      <c r="B14" s="136" t="s">
        <v>240</v>
      </c>
      <c r="C14" s="26">
        <v>0</v>
      </c>
      <c r="D14" s="26">
        <v>0</v>
      </c>
      <c r="E14" s="26">
        <v>12</v>
      </c>
      <c r="F14" s="27"/>
      <c r="G14" s="146" t="s">
        <v>241</v>
      </c>
      <c r="H14" s="135" t="s">
        <v>241</v>
      </c>
    </row>
    <row r="15" spans="1:8">
      <c r="A15" s="139" t="s">
        <v>211</v>
      </c>
      <c r="B15" s="140" t="s">
        <v>3</v>
      </c>
      <c r="C15" s="20">
        <v>0</v>
      </c>
      <c r="D15" s="20">
        <v>2</v>
      </c>
      <c r="E15" s="21">
        <v>4</v>
      </c>
      <c r="F15" s="22" t="s">
        <v>239</v>
      </c>
      <c r="G15" s="145" t="s">
        <v>241</v>
      </c>
      <c r="H15" s="142">
        <v>100</v>
      </c>
    </row>
    <row r="16" spans="1:8">
      <c r="A16" s="143"/>
      <c r="B16" s="136" t="s">
        <v>240</v>
      </c>
      <c r="C16" s="26">
        <v>0</v>
      </c>
      <c r="D16" s="26">
        <v>0</v>
      </c>
      <c r="E16" s="26">
        <v>1</v>
      </c>
      <c r="F16" s="27"/>
      <c r="G16" s="137" t="s">
        <v>241</v>
      </c>
      <c r="H16" s="138" t="s">
        <v>241</v>
      </c>
    </row>
    <row r="17" spans="1:9">
      <c r="A17" s="139" t="s">
        <v>212</v>
      </c>
      <c r="B17" s="140" t="s">
        <v>3</v>
      </c>
      <c r="C17" s="20">
        <v>0</v>
      </c>
      <c r="D17" s="20">
        <v>21</v>
      </c>
      <c r="E17" s="21">
        <v>136</v>
      </c>
      <c r="F17" s="22" t="s">
        <v>239</v>
      </c>
      <c r="G17" s="145" t="s">
        <v>241</v>
      </c>
      <c r="H17" s="142">
        <v>547.61904761904759</v>
      </c>
    </row>
    <row r="18" spans="1:9">
      <c r="A18" s="143"/>
      <c r="B18" s="136" t="s">
        <v>240</v>
      </c>
      <c r="C18" s="26">
        <v>0</v>
      </c>
      <c r="D18" s="26">
        <v>0</v>
      </c>
      <c r="E18" s="26">
        <v>34</v>
      </c>
      <c r="F18" s="27"/>
      <c r="G18" s="137" t="s">
        <v>241</v>
      </c>
      <c r="H18" s="138" t="s">
        <v>241</v>
      </c>
    </row>
    <row r="19" spans="1:9">
      <c r="A19" s="139" t="s">
        <v>213</v>
      </c>
      <c r="B19" s="140" t="s">
        <v>3</v>
      </c>
      <c r="C19" s="20">
        <v>0</v>
      </c>
      <c r="D19" s="20">
        <v>96</v>
      </c>
      <c r="E19" s="21">
        <v>172</v>
      </c>
      <c r="F19" s="22" t="s">
        <v>239</v>
      </c>
      <c r="G19" s="134" t="s">
        <v>241</v>
      </c>
      <c r="H19" s="135">
        <v>79.166666666666686</v>
      </c>
    </row>
    <row r="20" spans="1:9" ht="13.5" thickBot="1">
      <c r="A20" s="149"/>
      <c r="B20" s="150" t="s">
        <v>240</v>
      </c>
      <c r="C20" s="43">
        <v>0</v>
      </c>
      <c r="D20" s="43">
        <v>0</v>
      </c>
      <c r="E20" s="43">
        <v>43</v>
      </c>
      <c r="F20" s="44"/>
      <c r="G20" s="151" t="s">
        <v>241</v>
      </c>
      <c r="H20" s="152" t="s">
        <v>241</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3" t="s">
        <v>16</v>
      </c>
      <c r="D33" s="209"/>
      <c r="E33" s="209"/>
      <c r="F33" s="214"/>
      <c r="G33" s="209" t="s">
        <v>1</v>
      </c>
      <c r="H33" s="210"/>
    </row>
    <row r="34" spans="1:8">
      <c r="A34" s="126"/>
      <c r="B34" s="127"/>
      <c r="C34" s="128" t="s">
        <v>234</v>
      </c>
      <c r="D34" s="129" t="s">
        <v>235</v>
      </c>
      <c r="E34" s="129" t="s">
        <v>236</v>
      </c>
      <c r="F34" s="130"/>
      <c r="G34" s="131" t="s">
        <v>237</v>
      </c>
      <c r="H34" s="132" t="s">
        <v>238</v>
      </c>
    </row>
    <row r="35" spans="1:8" ht="12.75" customHeight="1">
      <c r="A35" s="211" t="s">
        <v>207</v>
      </c>
      <c r="B35" s="133" t="s">
        <v>3</v>
      </c>
      <c r="C35" s="80">
        <v>0</v>
      </c>
      <c r="D35" s="80">
        <v>129.06116876264201</v>
      </c>
      <c r="E35" s="81">
        <v>288.33448873140321</v>
      </c>
      <c r="F35" s="22" t="s">
        <v>239</v>
      </c>
      <c r="G35" s="134" t="s">
        <v>241</v>
      </c>
      <c r="H35" s="135">
        <v>123.40917217453898</v>
      </c>
    </row>
    <row r="36" spans="1:8" ht="12.75" customHeight="1">
      <c r="A36" s="212"/>
      <c r="B36" s="136" t="s">
        <v>240</v>
      </c>
      <c r="C36" s="82">
        <v>0</v>
      </c>
      <c r="D36" s="82">
        <v>0</v>
      </c>
      <c r="E36" s="82">
        <v>72.083622182850803</v>
      </c>
      <c r="F36" s="27"/>
      <c r="G36" s="137" t="s">
        <v>241</v>
      </c>
      <c r="H36" s="138" t="s">
        <v>241</v>
      </c>
    </row>
    <row r="37" spans="1:8">
      <c r="A37" s="139" t="s">
        <v>208</v>
      </c>
      <c r="B37" s="140" t="s">
        <v>3</v>
      </c>
      <c r="C37" s="80">
        <v>0</v>
      </c>
      <c r="D37" s="80">
        <v>70.368766974705693</v>
      </c>
      <c r="E37" s="83">
        <v>158.43059457690001</v>
      </c>
      <c r="F37" s="22" t="s">
        <v>239</v>
      </c>
      <c r="G37" s="141" t="s">
        <v>241</v>
      </c>
      <c r="H37" s="142">
        <v>125.14334325887572</v>
      </c>
    </row>
    <row r="38" spans="1:8">
      <c r="A38" s="143"/>
      <c r="B38" s="136" t="s">
        <v>240</v>
      </c>
      <c r="C38" s="82">
        <v>0</v>
      </c>
      <c r="D38" s="82">
        <v>0</v>
      </c>
      <c r="E38" s="82">
        <v>39.607648644225002</v>
      </c>
      <c r="F38" s="27"/>
      <c r="G38" s="144" t="s">
        <v>241</v>
      </c>
      <c r="H38" s="138" t="s">
        <v>241</v>
      </c>
    </row>
    <row r="39" spans="1:8">
      <c r="A39" s="139" t="s">
        <v>209</v>
      </c>
      <c r="B39" s="140" t="s">
        <v>3</v>
      </c>
      <c r="C39" s="80">
        <v>0</v>
      </c>
      <c r="D39" s="80">
        <v>21.926340324901901</v>
      </c>
      <c r="E39" s="83">
        <v>35.202464858966643</v>
      </c>
      <c r="F39" s="22" t="s">
        <v>239</v>
      </c>
      <c r="G39" s="145" t="s">
        <v>241</v>
      </c>
      <c r="H39" s="142">
        <v>60.548747932125053</v>
      </c>
    </row>
    <row r="40" spans="1:8">
      <c r="A40" s="143"/>
      <c r="B40" s="136" t="s">
        <v>240</v>
      </c>
      <c r="C40" s="82">
        <v>0</v>
      </c>
      <c r="D40" s="82">
        <v>0</v>
      </c>
      <c r="E40" s="82">
        <v>8.8006162147416607</v>
      </c>
      <c r="F40" s="27"/>
      <c r="G40" s="137" t="s">
        <v>241</v>
      </c>
      <c r="H40" s="138" t="s">
        <v>241</v>
      </c>
    </row>
    <row r="41" spans="1:8">
      <c r="A41" s="139" t="s">
        <v>210</v>
      </c>
      <c r="B41" s="140" t="s">
        <v>3</v>
      </c>
      <c r="C41" s="80">
        <v>0</v>
      </c>
      <c r="D41" s="80">
        <v>9.5357211381320806</v>
      </c>
      <c r="E41" s="83">
        <v>11.090964436570159</v>
      </c>
      <c r="F41" s="22" t="s">
        <v>239</v>
      </c>
      <c r="G41" s="134" t="s">
        <v>241</v>
      </c>
      <c r="H41" s="135">
        <v>16.309655828953169</v>
      </c>
    </row>
    <row r="42" spans="1:8">
      <c r="A42" s="143"/>
      <c r="B42" s="136" t="s">
        <v>240</v>
      </c>
      <c r="C42" s="82">
        <v>0</v>
      </c>
      <c r="D42" s="82">
        <v>0</v>
      </c>
      <c r="E42" s="82">
        <v>2.7727411091425398</v>
      </c>
      <c r="F42" s="27"/>
      <c r="G42" s="146" t="s">
        <v>241</v>
      </c>
      <c r="H42" s="135" t="s">
        <v>241</v>
      </c>
    </row>
    <row r="43" spans="1:8">
      <c r="A43" s="139" t="s">
        <v>211</v>
      </c>
      <c r="B43" s="140" t="s">
        <v>3</v>
      </c>
      <c r="C43" s="80">
        <v>0</v>
      </c>
      <c r="D43" s="80">
        <v>0.139544227626415</v>
      </c>
      <c r="E43" s="83">
        <v>1.457392887314032</v>
      </c>
      <c r="F43" s="22" t="s">
        <v>239</v>
      </c>
      <c r="G43" s="145" t="s">
        <v>241</v>
      </c>
      <c r="H43" s="142">
        <v>944.3949650255222</v>
      </c>
    </row>
    <row r="44" spans="1:8">
      <c r="A44" s="143"/>
      <c r="B44" s="136" t="s">
        <v>240</v>
      </c>
      <c r="C44" s="82">
        <v>0</v>
      </c>
      <c r="D44" s="82">
        <v>0</v>
      </c>
      <c r="E44" s="82">
        <v>0.36434822182850801</v>
      </c>
      <c r="F44" s="27"/>
      <c r="G44" s="137" t="s">
        <v>241</v>
      </c>
      <c r="H44" s="138" t="s">
        <v>241</v>
      </c>
    </row>
    <row r="45" spans="1:8">
      <c r="A45" s="139" t="s">
        <v>212</v>
      </c>
      <c r="B45" s="140" t="s">
        <v>3</v>
      </c>
      <c r="C45" s="80">
        <v>0</v>
      </c>
      <c r="D45" s="80">
        <v>5.7776326828792497</v>
      </c>
      <c r="E45" s="83">
        <v>16.956178661942118</v>
      </c>
      <c r="F45" s="22" t="s">
        <v>239</v>
      </c>
      <c r="G45" s="145" t="s">
        <v>241</v>
      </c>
      <c r="H45" s="142">
        <v>193.47969302700818</v>
      </c>
    </row>
    <row r="46" spans="1:8">
      <c r="A46" s="143"/>
      <c r="B46" s="136" t="s">
        <v>240</v>
      </c>
      <c r="C46" s="82">
        <v>0</v>
      </c>
      <c r="D46" s="82">
        <v>0</v>
      </c>
      <c r="E46" s="82">
        <v>4.2390446654855296</v>
      </c>
      <c r="F46" s="27"/>
      <c r="G46" s="137" t="s">
        <v>241</v>
      </c>
      <c r="H46" s="138" t="s">
        <v>241</v>
      </c>
    </row>
    <row r="47" spans="1:8">
      <c r="A47" s="139" t="s">
        <v>213</v>
      </c>
      <c r="B47" s="140" t="s">
        <v>3</v>
      </c>
      <c r="C47" s="80">
        <v>0</v>
      </c>
      <c r="D47" s="80">
        <v>21.3131634143962</v>
      </c>
      <c r="E47" s="83">
        <v>65.196893309710404</v>
      </c>
      <c r="F47" s="22" t="s">
        <v>239</v>
      </c>
      <c r="G47" s="134" t="s">
        <v>241</v>
      </c>
      <c r="H47" s="135">
        <v>205.89965479114414</v>
      </c>
    </row>
    <row r="48" spans="1:8" ht="13.5" thickBot="1">
      <c r="A48" s="149"/>
      <c r="B48" s="150" t="s">
        <v>240</v>
      </c>
      <c r="C48" s="86">
        <v>0</v>
      </c>
      <c r="D48" s="86">
        <v>0</v>
      </c>
      <c r="E48" s="86">
        <v>16.299223327427601</v>
      </c>
      <c r="F48" s="44"/>
      <c r="G48" s="151" t="s">
        <v>241</v>
      </c>
      <c r="H48" s="152" t="s">
        <v>241</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7">
        <v>22</v>
      </c>
    </row>
    <row r="62" spans="1:9" ht="12.75" customHeight="1">
      <c r="A62" s="162" t="s">
        <v>243</v>
      </c>
      <c r="G62" s="163"/>
      <c r="H62" s="208"/>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223</v>
      </c>
      <c r="B4" s="119"/>
      <c r="C4" s="119"/>
      <c r="D4" s="119"/>
      <c r="E4" s="119"/>
      <c r="F4" s="119"/>
      <c r="G4" s="119"/>
      <c r="H4" s="120"/>
    </row>
    <row r="5" spans="1:8">
      <c r="A5" s="121"/>
      <c r="B5" s="122"/>
      <c r="C5" s="123"/>
      <c r="D5" s="122"/>
      <c r="E5" s="124"/>
      <c r="F5" s="125"/>
      <c r="G5" s="209" t="s">
        <v>1</v>
      </c>
      <c r="H5" s="210"/>
    </row>
    <row r="6" spans="1:8">
      <c r="A6" s="126"/>
      <c r="B6" s="127"/>
      <c r="C6" s="128" t="s">
        <v>234</v>
      </c>
      <c r="D6" s="129" t="s">
        <v>235</v>
      </c>
      <c r="E6" s="129" t="s">
        <v>236</v>
      </c>
      <c r="F6" s="130"/>
      <c r="G6" s="131" t="s">
        <v>237</v>
      </c>
      <c r="H6" s="132" t="s">
        <v>238</v>
      </c>
    </row>
    <row r="7" spans="1:8" ht="12.75" customHeight="1">
      <c r="A7" s="211" t="s">
        <v>214</v>
      </c>
      <c r="B7" s="133" t="s">
        <v>3</v>
      </c>
      <c r="C7" s="20">
        <v>0</v>
      </c>
      <c r="D7" s="20">
        <v>179542</v>
      </c>
      <c r="E7" s="79">
        <v>125671.71424</v>
      </c>
      <c r="F7" s="22" t="s">
        <v>239</v>
      </c>
      <c r="G7" s="134" t="s">
        <v>241</v>
      </c>
      <c r="H7" s="135">
        <v>-30.004280758819675</v>
      </c>
    </row>
    <row r="8" spans="1:8" ht="12.75" customHeight="1">
      <c r="A8" s="212"/>
      <c r="B8" s="136" t="s">
        <v>240</v>
      </c>
      <c r="C8" s="26">
        <v>0</v>
      </c>
      <c r="D8" s="26">
        <v>0</v>
      </c>
      <c r="E8" s="26">
        <v>31417.92856</v>
      </c>
      <c r="F8" s="27"/>
      <c r="G8" s="137" t="s">
        <v>241</v>
      </c>
      <c r="H8" s="138" t="s">
        <v>241</v>
      </c>
    </row>
    <row r="9" spans="1:8">
      <c r="A9" s="139" t="s">
        <v>199</v>
      </c>
      <c r="B9" s="140" t="s">
        <v>3</v>
      </c>
      <c r="C9" s="20">
        <v>0</v>
      </c>
      <c r="D9" s="20">
        <v>11159</v>
      </c>
      <c r="E9" s="21">
        <v>32314.608514585761</v>
      </c>
      <c r="F9" s="22" t="s">
        <v>239</v>
      </c>
      <c r="G9" s="141" t="s">
        <v>241</v>
      </c>
      <c r="H9" s="142">
        <v>189.58337229667319</v>
      </c>
    </row>
    <row r="10" spans="1:8">
      <c r="A10" s="143"/>
      <c r="B10" s="136" t="s">
        <v>240</v>
      </c>
      <c r="C10" s="26">
        <v>0</v>
      </c>
      <c r="D10" s="26">
        <v>0</v>
      </c>
      <c r="E10" s="26">
        <v>8078.6521286464404</v>
      </c>
      <c r="F10" s="27"/>
      <c r="G10" s="144" t="s">
        <v>241</v>
      </c>
      <c r="H10" s="138" t="s">
        <v>241</v>
      </c>
    </row>
    <row r="11" spans="1:8">
      <c r="A11" s="139" t="s">
        <v>215</v>
      </c>
      <c r="B11" s="140" t="s">
        <v>3</v>
      </c>
      <c r="C11" s="20">
        <v>0</v>
      </c>
      <c r="D11" s="20">
        <v>105003</v>
      </c>
      <c r="E11" s="21">
        <v>48286.544004376003</v>
      </c>
      <c r="F11" s="22" t="s">
        <v>239</v>
      </c>
      <c r="G11" s="145" t="s">
        <v>241</v>
      </c>
      <c r="H11" s="142">
        <v>-54.014129115952876</v>
      </c>
    </row>
    <row r="12" spans="1:8">
      <c r="A12" s="143"/>
      <c r="B12" s="136" t="s">
        <v>240</v>
      </c>
      <c r="C12" s="26">
        <v>0</v>
      </c>
      <c r="D12" s="26">
        <v>0</v>
      </c>
      <c r="E12" s="26">
        <v>12071.636001094001</v>
      </c>
      <c r="F12" s="27"/>
      <c r="G12" s="137" t="s">
        <v>241</v>
      </c>
      <c r="H12" s="138" t="s">
        <v>241</v>
      </c>
    </row>
    <row r="13" spans="1:8">
      <c r="A13" s="139" t="s">
        <v>216</v>
      </c>
      <c r="B13" s="140" t="s">
        <v>3</v>
      </c>
      <c r="C13" s="20">
        <v>0</v>
      </c>
      <c r="D13" s="20">
        <v>65527</v>
      </c>
      <c r="E13" s="21">
        <v>47641.672914889197</v>
      </c>
      <c r="F13" s="22" t="s">
        <v>239</v>
      </c>
      <c r="G13" s="134" t="s">
        <v>241</v>
      </c>
      <c r="H13" s="135">
        <v>-27.29459167230425</v>
      </c>
    </row>
    <row r="14" spans="1:8">
      <c r="A14" s="143"/>
      <c r="B14" s="136" t="s">
        <v>240</v>
      </c>
      <c r="C14" s="26">
        <v>0</v>
      </c>
      <c r="D14" s="26">
        <v>0</v>
      </c>
      <c r="E14" s="26">
        <v>11910.418228722299</v>
      </c>
      <c r="F14" s="27"/>
      <c r="G14" s="146" t="s">
        <v>241</v>
      </c>
      <c r="H14" s="135" t="s">
        <v>241</v>
      </c>
    </row>
    <row r="15" spans="1:8">
      <c r="A15" s="139" t="s">
        <v>217</v>
      </c>
      <c r="B15" s="140" t="s">
        <v>3</v>
      </c>
      <c r="C15" s="20">
        <v>0</v>
      </c>
      <c r="D15" s="20">
        <v>3355</v>
      </c>
      <c r="E15" s="21">
        <v>2997.0101031263721</v>
      </c>
      <c r="F15" s="22" t="s">
        <v>239</v>
      </c>
      <c r="G15" s="145" t="s">
        <v>241</v>
      </c>
      <c r="H15" s="142">
        <v>-10.670339698170721</v>
      </c>
    </row>
    <row r="16" spans="1:8">
      <c r="A16" s="143"/>
      <c r="B16" s="136" t="s">
        <v>240</v>
      </c>
      <c r="C16" s="26">
        <v>0</v>
      </c>
      <c r="D16" s="26">
        <v>0</v>
      </c>
      <c r="E16" s="26">
        <v>749.25252578159302</v>
      </c>
      <c r="F16" s="27"/>
      <c r="G16" s="137" t="s">
        <v>241</v>
      </c>
      <c r="H16" s="138" t="s">
        <v>241</v>
      </c>
    </row>
    <row r="17" spans="1:9">
      <c r="A17" s="139" t="s">
        <v>218</v>
      </c>
      <c r="B17" s="140" t="s">
        <v>3</v>
      </c>
      <c r="C17" s="20">
        <v>0</v>
      </c>
      <c r="D17" s="20">
        <v>12571</v>
      </c>
      <c r="E17" s="21">
        <v>7940.8034384987204</v>
      </c>
      <c r="F17" s="22" t="s">
        <v>239</v>
      </c>
      <c r="G17" s="134" t="s">
        <v>241</v>
      </c>
      <c r="H17" s="135">
        <v>-36.832364660737248</v>
      </c>
    </row>
    <row r="18" spans="1:9" ht="13.5" thickBot="1">
      <c r="A18" s="149"/>
      <c r="B18" s="150" t="s">
        <v>240</v>
      </c>
      <c r="C18" s="43">
        <v>0</v>
      </c>
      <c r="D18" s="43">
        <v>0</v>
      </c>
      <c r="E18" s="43">
        <v>1985.2008596246801</v>
      </c>
      <c r="F18" s="44"/>
      <c r="G18" s="151" t="s">
        <v>241</v>
      </c>
      <c r="H18" s="152" t="s">
        <v>241</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224</v>
      </c>
      <c r="B32" s="119"/>
      <c r="C32" s="119"/>
      <c r="D32" s="119"/>
      <c r="E32" s="119"/>
      <c r="F32" s="119"/>
      <c r="G32" s="119"/>
      <c r="H32" s="120"/>
    </row>
    <row r="33" spans="1:8">
      <c r="A33" s="121"/>
      <c r="B33" s="122"/>
      <c r="C33" s="213" t="s">
        <v>16</v>
      </c>
      <c r="D33" s="209"/>
      <c r="E33" s="209"/>
      <c r="F33" s="214"/>
      <c r="G33" s="209" t="s">
        <v>1</v>
      </c>
      <c r="H33" s="210"/>
    </row>
    <row r="34" spans="1:8">
      <c r="A34" s="126"/>
      <c r="B34" s="127"/>
      <c r="C34" s="128" t="s">
        <v>234</v>
      </c>
      <c r="D34" s="129" t="s">
        <v>235</v>
      </c>
      <c r="E34" s="129" t="s">
        <v>236</v>
      </c>
      <c r="F34" s="130"/>
      <c r="G34" s="131" t="s">
        <v>237</v>
      </c>
      <c r="H34" s="132" t="s">
        <v>238</v>
      </c>
    </row>
    <row r="35" spans="1:8" ht="12.75" customHeight="1">
      <c r="A35" s="211" t="s">
        <v>214</v>
      </c>
      <c r="B35" s="133" t="s">
        <v>3</v>
      </c>
      <c r="C35" s="80">
        <v>0</v>
      </c>
      <c r="D35" s="80">
        <v>562.24680055355304</v>
      </c>
      <c r="E35" s="81">
        <v>555.21304218983198</v>
      </c>
      <c r="F35" s="22" t="s">
        <v>239</v>
      </c>
      <c r="G35" s="134" t="s">
        <v>241</v>
      </c>
      <c r="H35" s="135">
        <v>-1.2510090509712199</v>
      </c>
    </row>
    <row r="36" spans="1:8" ht="12.75" customHeight="1">
      <c r="A36" s="212"/>
      <c r="B36" s="136" t="s">
        <v>240</v>
      </c>
      <c r="C36" s="82">
        <v>0</v>
      </c>
      <c r="D36" s="82">
        <v>0</v>
      </c>
      <c r="E36" s="82">
        <v>138.803260547458</v>
      </c>
      <c r="F36" s="27"/>
      <c r="G36" s="137" t="s">
        <v>241</v>
      </c>
      <c r="H36" s="138" t="s">
        <v>241</v>
      </c>
    </row>
    <row r="37" spans="1:8">
      <c r="A37" s="139" t="s">
        <v>199</v>
      </c>
      <c r="B37" s="140" t="s">
        <v>3</v>
      </c>
      <c r="C37" s="80">
        <v>0</v>
      </c>
      <c r="D37" s="80">
        <v>202.58026053560801</v>
      </c>
      <c r="E37" s="83">
        <v>110.48387698534241</v>
      </c>
      <c r="F37" s="22" t="s">
        <v>239</v>
      </c>
      <c r="G37" s="141" t="s">
        <v>241</v>
      </c>
      <c r="H37" s="142">
        <v>-45.461676920924688</v>
      </c>
    </row>
    <row r="38" spans="1:8">
      <c r="A38" s="143"/>
      <c r="B38" s="136" t="s">
        <v>240</v>
      </c>
      <c r="C38" s="82">
        <v>0</v>
      </c>
      <c r="D38" s="82">
        <v>0</v>
      </c>
      <c r="E38" s="82">
        <v>27.620969246335601</v>
      </c>
      <c r="F38" s="27"/>
      <c r="G38" s="144" t="s">
        <v>241</v>
      </c>
      <c r="H38" s="138" t="s">
        <v>241</v>
      </c>
    </row>
    <row r="39" spans="1:8">
      <c r="A39" s="139" t="s">
        <v>215</v>
      </c>
      <c r="B39" s="140" t="s">
        <v>3</v>
      </c>
      <c r="C39" s="80">
        <v>0</v>
      </c>
      <c r="D39" s="80">
        <v>138.81392867252401</v>
      </c>
      <c r="E39" s="83">
        <v>209.301632000556</v>
      </c>
      <c r="F39" s="22" t="s">
        <v>239</v>
      </c>
      <c r="G39" s="145" t="s">
        <v>241</v>
      </c>
      <c r="H39" s="142">
        <v>50.778552269289605</v>
      </c>
    </row>
    <row r="40" spans="1:8">
      <c r="A40" s="143"/>
      <c r="B40" s="136" t="s">
        <v>240</v>
      </c>
      <c r="C40" s="82">
        <v>0</v>
      </c>
      <c r="D40" s="82">
        <v>0</v>
      </c>
      <c r="E40" s="82">
        <v>52.325408000138999</v>
      </c>
      <c r="F40" s="27"/>
      <c r="G40" s="137" t="s">
        <v>241</v>
      </c>
      <c r="H40" s="138" t="s">
        <v>241</v>
      </c>
    </row>
    <row r="41" spans="1:8">
      <c r="A41" s="139" t="s">
        <v>216</v>
      </c>
      <c r="B41" s="140" t="s">
        <v>3</v>
      </c>
      <c r="C41" s="80">
        <v>0</v>
      </c>
      <c r="D41" s="80">
        <v>170.617133252337</v>
      </c>
      <c r="E41" s="83">
        <v>173.4863079391456</v>
      </c>
      <c r="F41" s="22" t="s">
        <v>239</v>
      </c>
      <c r="G41" s="134" t="s">
        <v>241</v>
      </c>
      <c r="H41" s="135">
        <v>1.681645115068946</v>
      </c>
    </row>
    <row r="42" spans="1:8">
      <c r="A42" s="143"/>
      <c r="B42" s="136" t="s">
        <v>240</v>
      </c>
      <c r="C42" s="82">
        <v>0</v>
      </c>
      <c r="D42" s="82">
        <v>0</v>
      </c>
      <c r="E42" s="82">
        <v>43.371576984786401</v>
      </c>
      <c r="F42" s="27"/>
      <c r="G42" s="146" t="s">
        <v>241</v>
      </c>
      <c r="H42" s="135" t="s">
        <v>241</v>
      </c>
    </row>
    <row r="43" spans="1:8">
      <c r="A43" s="139" t="s">
        <v>217</v>
      </c>
      <c r="B43" s="140" t="s">
        <v>3</v>
      </c>
      <c r="C43" s="80">
        <v>0</v>
      </c>
      <c r="D43" s="80">
        <v>9.0937188266355307</v>
      </c>
      <c r="E43" s="83">
        <v>14.637464923098319</v>
      </c>
      <c r="F43" s="22" t="s">
        <v>239</v>
      </c>
      <c r="G43" s="145" t="s">
        <v>241</v>
      </c>
      <c r="H43" s="142">
        <v>60.962365366137561</v>
      </c>
    </row>
    <row r="44" spans="1:8">
      <c r="A44" s="143"/>
      <c r="B44" s="136" t="s">
        <v>240</v>
      </c>
      <c r="C44" s="82">
        <v>0</v>
      </c>
      <c r="D44" s="82">
        <v>0</v>
      </c>
      <c r="E44" s="82">
        <v>3.6593662307745798</v>
      </c>
      <c r="F44" s="27"/>
      <c r="G44" s="137" t="s">
        <v>241</v>
      </c>
      <c r="H44" s="138" t="s">
        <v>241</v>
      </c>
    </row>
    <row r="45" spans="1:8">
      <c r="A45" s="139" t="s">
        <v>218</v>
      </c>
      <c r="B45" s="140" t="s">
        <v>3</v>
      </c>
      <c r="C45" s="80">
        <v>0</v>
      </c>
      <c r="D45" s="80">
        <v>41.141759266448702</v>
      </c>
      <c r="E45" s="83">
        <v>47.303760341687997</v>
      </c>
      <c r="F45" s="22" t="s">
        <v>239</v>
      </c>
      <c r="G45" s="134" t="s">
        <v>241</v>
      </c>
      <c r="H45" s="135">
        <v>14.977485613417699</v>
      </c>
    </row>
    <row r="46" spans="1:8" ht="13.5" thickBot="1">
      <c r="A46" s="149"/>
      <c r="B46" s="150" t="s">
        <v>240</v>
      </c>
      <c r="C46" s="86">
        <v>0</v>
      </c>
      <c r="D46" s="86">
        <v>0</v>
      </c>
      <c r="E46" s="86">
        <v>11.825940085421999</v>
      </c>
      <c r="F46" s="44"/>
      <c r="G46" s="151" t="s">
        <v>241</v>
      </c>
      <c r="H46" s="152" t="s">
        <v>241</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7">
        <v>23</v>
      </c>
    </row>
    <row r="62" spans="1:9" ht="12.75" customHeight="1">
      <c r="A62" s="162" t="s">
        <v>243</v>
      </c>
      <c r="G62" s="163"/>
      <c r="H62" s="208"/>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3</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2014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+H123</f>
        <v>Finans Norge / Skadestatistikk</v>
      </c>
      <c r="H61" s="193">
        <v>1</v>
      </c>
      <c r="I61" s="77"/>
    </row>
    <row r="62" spans="1:14" ht="12.75" customHeight="1">
      <c r="B62" s="54" t="str">
        <f>+H124</f>
        <v>Skadestatistikk for landbasert forsikring 1.kvartal 2014</v>
      </c>
      <c r="H62" s="194"/>
      <c r="I62" s="77"/>
    </row>
    <row r="63" spans="1:14" ht="12.75" customHeight="1">
      <c r="I63" s="77"/>
    </row>
    <row r="64" spans="1:14" ht="12.75" customHeight="1">
      <c r="I64" s="77"/>
    </row>
    <row r="66" spans="1:13" ht="12.75" customHeight="1">
      <c r="A66" s="91" t="s">
        <v>127</v>
      </c>
      <c r="B66" s="73" t="s">
        <v>225</v>
      </c>
      <c r="H66" s="76">
        <f>H48+1</f>
        <v>21</v>
      </c>
    </row>
    <row r="67" spans="1:13" ht="12.75" customHeight="1">
      <c r="B67" s="73" t="s">
        <v>226</v>
      </c>
      <c r="H67" s="76">
        <f>H66</f>
        <v>21</v>
      </c>
    </row>
    <row r="68" spans="1:13" ht="12.75" customHeight="1">
      <c r="A68" s="91" t="s">
        <v>128</v>
      </c>
      <c r="B68" s="73" t="s">
        <v>227</v>
      </c>
      <c r="H68" s="76">
        <f>H67+1</f>
        <v>22</v>
      </c>
    </row>
    <row r="69" spans="1:13" ht="12.75" customHeight="1">
      <c r="B69" s="73" t="s">
        <v>228</v>
      </c>
      <c r="H69" s="76">
        <f>H68</f>
        <v>22</v>
      </c>
    </row>
    <row r="70" spans="1:13" ht="12.75" customHeight="1">
      <c r="A70" s="91" t="s">
        <v>129</v>
      </c>
      <c r="B70" s="73" t="s">
        <v>229</v>
      </c>
      <c r="H70" s="76">
        <f>H69+1</f>
        <v>23</v>
      </c>
      <c r="J70"/>
      <c r="K70"/>
      <c r="L70"/>
      <c r="M70"/>
    </row>
    <row r="71" spans="1:13" ht="12.75" customHeight="1">
      <c r="B71" s="73" t="s">
        <v>230</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231</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232</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233</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195">
        <v>2</v>
      </c>
      <c r="H123" s="53" t="str">
        <f>"Finans Norge / Skadestatistikk"</f>
        <v>Finans Norge / Skadestatistikk</v>
      </c>
      <c r="I123"/>
      <c r="J123" s="69"/>
      <c r="K123" s="69"/>
      <c r="L123" s="69"/>
    </row>
    <row r="124" spans="2:13" ht="12.75" customHeight="1">
      <c r="B124" s="196"/>
      <c r="H124" s="53" t="str">
        <f>"Skadestatistikk for landbasert forsikring 1.kvartal 2014"</f>
        <v>Skadestatistikk for landbasert forsikring 1.kvartal 2014</v>
      </c>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B123:B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61</v>
      </c>
      <c r="B7" s="19" t="s">
        <v>3</v>
      </c>
      <c r="C7" s="20">
        <v>299510</v>
      </c>
      <c r="D7" s="20">
        <v>317630</v>
      </c>
      <c r="E7" s="79">
        <v>392783.11471691448</v>
      </c>
      <c r="F7" s="22" t="s">
        <v>239</v>
      </c>
      <c r="G7" s="23">
        <v>31.141903347772853</v>
      </c>
      <c r="H7" s="24">
        <v>23.660584553384268</v>
      </c>
    </row>
    <row r="8" spans="1:8">
      <c r="A8" s="201"/>
      <c r="B8" s="25" t="s">
        <v>240</v>
      </c>
      <c r="C8" s="26">
        <v>64072.416666666701</v>
      </c>
      <c r="D8" s="26">
        <v>65994.352272727294</v>
      </c>
      <c r="E8" s="26">
        <v>82399</v>
      </c>
      <c r="F8" s="27"/>
      <c r="G8" s="28">
        <v>28.602921954194983</v>
      </c>
      <c r="H8" s="29">
        <v>24.857653969356505</v>
      </c>
    </row>
    <row r="9" spans="1:8">
      <c r="A9" s="30" t="s">
        <v>62</v>
      </c>
      <c r="B9" s="31" t="s">
        <v>3</v>
      </c>
      <c r="C9" s="20">
        <v>100045</v>
      </c>
      <c r="D9" s="20">
        <v>104271</v>
      </c>
      <c r="E9" s="21">
        <v>122686.24720471358</v>
      </c>
      <c r="F9" s="22" t="s">
        <v>239</v>
      </c>
      <c r="G9" s="32">
        <v>22.631063226261759</v>
      </c>
      <c r="H9" s="33">
        <v>17.660948110897152</v>
      </c>
    </row>
    <row r="10" spans="1:8">
      <c r="A10" s="34"/>
      <c r="B10" s="25" t="s">
        <v>240</v>
      </c>
      <c r="C10" s="26">
        <v>21282.041666666701</v>
      </c>
      <c r="D10" s="26">
        <v>20788.5625</v>
      </c>
      <c r="E10" s="26">
        <v>24982.799999999999</v>
      </c>
      <c r="F10" s="27"/>
      <c r="G10" s="35">
        <v>17.389113278213642</v>
      </c>
      <c r="H10" s="29">
        <v>20.175697574086698</v>
      </c>
    </row>
    <row r="11" spans="1:8">
      <c r="A11" s="30" t="s">
        <v>47</v>
      </c>
      <c r="B11" s="31" t="s">
        <v>3</v>
      </c>
      <c r="C11" s="20">
        <v>8274</v>
      </c>
      <c r="D11" s="20">
        <v>9861</v>
      </c>
      <c r="E11" s="21">
        <v>19693.2739495186</v>
      </c>
      <c r="F11" s="22" t="s">
        <v>239</v>
      </c>
      <c r="G11" s="37">
        <v>138.01394669468939</v>
      </c>
      <c r="H11" s="33">
        <v>99.708690290220034</v>
      </c>
    </row>
    <row r="12" spans="1:8">
      <c r="A12" s="34"/>
      <c r="B12" s="25" t="s">
        <v>240</v>
      </c>
      <c r="C12" s="26">
        <v>2250.5566358024698</v>
      </c>
      <c r="D12" s="26">
        <v>1931.8812499999999</v>
      </c>
      <c r="E12" s="26">
        <v>4254.8999999999996</v>
      </c>
      <c r="F12" s="27"/>
      <c r="G12" s="28">
        <v>89.059894441752249</v>
      </c>
      <c r="H12" s="29">
        <v>120.2464566597973</v>
      </c>
    </row>
    <row r="13" spans="1:8">
      <c r="A13" s="30" t="s">
        <v>48</v>
      </c>
      <c r="B13" s="31" t="s">
        <v>3</v>
      </c>
      <c r="C13" s="20">
        <v>96673</v>
      </c>
      <c r="D13" s="20">
        <v>98034</v>
      </c>
      <c r="E13" s="21">
        <v>124019.21837825781</v>
      </c>
      <c r="F13" s="22" t="s">
        <v>239</v>
      </c>
      <c r="G13" s="23">
        <v>28.287338117424525</v>
      </c>
      <c r="H13" s="24">
        <v>26.506332882732323</v>
      </c>
    </row>
    <row r="14" spans="1:8">
      <c r="A14" s="34"/>
      <c r="B14" s="25" t="s">
        <v>240</v>
      </c>
      <c r="C14" s="26">
        <v>22311.009722222199</v>
      </c>
      <c r="D14" s="26">
        <v>23851.931250000001</v>
      </c>
      <c r="E14" s="26">
        <v>29638.5</v>
      </c>
      <c r="F14" s="27"/>
      <c r="G14" s="38">
        <v>32.842486149246213</v>
      </c>
      <c r="H14" s="24">
        <v>24.260378286978337</v>
      </c>
    </row>
    <row r="15" spans="1:8">
      <c r="A15" s="30" t="s">
        <v>49</v>
      </c>
      <c r="B15" s="31" t="s">
        <v>3</v>
      </c>
      <c r="C15" s="20">
        <v>52704</v>
      </c>
      <c r="D15" s="20">
        <v>57038</v>
      </c>
      <c r="E15" s="21">
        <v>71901.174306423854</v>
      </c>
      <c r="F15" s="22" t="s">
        <v>239</v>
      </c>
      <c r="G15" s="37">
        <v>36.424511054993644</v>
      </c>
      <c r="H15" s="33">
        <v>26.058372149135394</v>
      </c>
    </row>
    <row r="16" spans="1:8">
      <c r="A16" s="34"/>
      <c r="B16" s="25" t="s">
        <v>240</v>
      </c>
      <c r="C16" s="26">
        <v>11926.009722222199</v>
      </c>
      <c r="D16" s="26">
        <v>12352.93125</v>
      </c>
      <c r="E16" s="26">
        <v>15797.85</v>
      </c>
      <c r="F16" s="27"/>
      <c r="G16" s="28">
        <v>32.465513344025283</v>
      </c>
      <c r="H16" s="29">
        <v>27.887459909566005</v>
      </c>
    </row>
    <row r="17" spans="1:9">
      <c r="A17" s="30" t="s">
        <v>50</v>
      </c>
      <c r="B17" s="31" t="s">
        <v>3</v>
      </c>
      <c r="C17" s="20">
        <v>47387</v>
      </c>
      <c r="D17" s="20">
        <v>60746</v>
      </c>
      <c r="E17" s="21">
        <v>77816.985547522112</v>
      </c>
      <c r="F17" s="22" t="s">
        <v>239</v>
      </c>
      <c r="G17" s="37">
        <v>64.215893699795544</v>
      </c>
      <c r="H17" s="33">
        <v>28.102238085671672</v>
      </c>
    </row>
    <row r="18" spans="1:9" ht="13.5" thickBot="1">
      <c r="A18" s="56"/>
      <c r="B18" s="42" t="s">
        <v>240</v>
      </c>
      <c r="C18" s="43">
        <v>7468.6699074074104</v>
      </c>
      <c r="D18" s="43">
        <v>8144.6437500000002</v>
      </c>
      <c r="E18" s="43">
        <v>10979.95</v>
      </c>
      <c r="F18" s="44"/>
      <c r="G18" s="57">
        <v>47.013459372600067</v>
      </c>
      <c r="H18" s="46">
        <v>34.811912430178438</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61</v>
      </c>
      <c r="B35" s="19" t="s">
        <v>3</v>
      </c>
      <c r="C35" s="80">
        <v>1684.93698043927</v>
      </c>
      <c r="D35" s="80">
        <v>1801.5142984868201</v>
      </c>
      <c r="E35" s="81">
        <v>2247.8073909813797</v>
      </c>
      <c r="F35" s="22" t="s">
        <v>239</v>
      </c>
      <c r="G35" s="23">
        <v>33.406021535319809</v>
      </c>
      <c r="H35" s="24">
        <v>24.773219555871592</v>
      </c>
    </row>
    <row r="36" spans="1:9" ht="12.75" customHeight="1">
      <c r="A36" s="201"/>
      <c r="B36" s="25" t="s">
        <v>240</v>
      </c>
      <c r="C36" s="82">
        <v>433.66874899144398</v>
      </c>
      <c r="D36" s="82">
        <v>417.48621703025202</v>
      </c>
      <c r="E36" s="82">
        <v>538.80125212963196</v>
      </c>
      <c r="F36" s="27"/>
      <c r="G36" s="28">
        <v>24.242582243403049</v>
      </c>
      <c r="H36" s="29">
        <v>29.058452746618258</v>
      </c>
    </row>
    <row r="37" spans="1:9">
      <c r="A37" s="30" t="s">
        <v>62</v>
      </c>
      <c r="B37" s="31" t="s">
        <v>3</v>
      </c>
      <c r="C37" s="80">
        <v>325.12739390000098</v>
      </c>
      <c r="D37" s="80">
        <v>329.962690165955</v>
      </c>
      <c r="E37" s="83">
        <v>356.07640028957888</v>
      </c>
      <c r="F37" s="22" t="s">
        <v>239</v>
      </c>
      <c r="G37" s="32">
        <v>9.5190399118127971</v>
      </c>
      <c r="H37" s="33">
        <v>7.9141402655221356</v>
      </c>
    </row>
    <row r="38" spans="1:9">
      <c r="A38" s="34"/>
      <c r="B38" s="25" t="s">
        <v>240</v>
      </c>
      <c r="C38" s="82">
        <v>92.504379365916094</v>
      </c>
      <c r="D38" s="82">
        <v>77.064499545814201</v>
      </c>
      <c r="E38" s="82">
        <v>88.444134081295999</v>
      </c>
      <c r="F38" s="27"/>
      <c r="G38" s="35">
        <v>-4.3892465550837727</v>
      </c>
      <c r="H38" s="29">
        <v>14.766376999200133</v>
      </c>
    </row>
    <row r="39" spans="1:9">
      <c r="A39" s="30" t="s">
        <v>47</v>
      </c>
      <c r="B39" s="31" t="s">
        <v>3</v>
      </c>
      <c r="C39" s="80">
        <v>156.13917776832099</v>
      </c>
      <c r="D39" s="80">
        <v>161.99595767031099</v>
      </c>
      <c r="E39" s="83">
        <v>222.5660261872612</v>
      </c>
      <c r="F39" s="22" t="s">
        <v>239</v>
      </c>
      <c r="G39" s="37">
        <v>42.54335738689764</v>
      </c>
      <c r="H39" s="33">
        <v>37.389864159586324</v>
      </c>
    </row>
    <row r="40" spans="1:9">
      <c r="A40" s="34"/>
      <c r="B40" s="25" t="s">
        <v>240</v>
      </c>
      <c r="C40" s="82">
        <v>56.121857210980401</v>
      </c>
      <c r="D40" s="82">
        <v>52.525229248290799</v>
      </c>
      <c r="E40" s="82">
        <v>74.599336899621704</v>
      </c>
      <c r="F40" s="27"/>
      <c r="G40" s="28">
        <v>32.923856420464517</v>
      </c>
      <c r="H40" s="29">
        <v>42.025723575588614</v>
      </c>
    </row>
    <row r="41" spans="1:9">
      <c r="A41" s="30" t="s">
        <v>48</v>
      </c>
      <c r="B41" s="31" t="s">
        <v>3</v>
      </c>
      <c r="C41" s="80">
        <v>742.96737256322001</v>
      </c>
      <c r="D41" s="80">
        <v>787.49019373077795</v>
      </c>
      <c r="E41" s="83">
        <v>1061.0451818045949</v>
      </c>
      <c r="F41" s="22" t="s">
        <v>239</v>
      </c>
      <c r="G41" s="23">
        <v>42.811813948708647</v>
      </c>
      <c r="H41" s="24">
        <v>34.737573909058483</v>
      </c>
    </row>
    <row r="42" spans="1:9">
      <c r="A42" s="34"/>
      <c r="B42" s="25" t="s">
        <v>240</v>
      </c>
      <c r="C42" s="82">
        <v>183.05693087574801</v>
      </c>
      <c r="D42" s="82">
        <v>172.36904649246699</v>
      </c>
      <c r="E42" s="82">
        <v>241.22108185891901</v>
      </c>
      <c r="F42" s="27"/>
      <c r="G42" s="38">
        <v>31.773804304984537</v>
      </c>
      <c r="H42" s="24">
        <v>39.944547334640532</v>
      </c>
    </row>
    <row r="43" spans="1:9">
      <c r="A43" s="30" t="s">
        <v>49</v>
      </c>
      <c r="B43" s="31" t="s">
        <v>3</v>
      </c>
      <c r="C43" s="80">
        <v>262.06058354049497</v>
      </c>
      <c r="D43" s="80">
        <v>290.17067962360102</v>
      </c>
      <c r="E43" s="83">
        <v>336.37271283796122</v>
      </c>
      <c r="F43" s="22" t="s">
        <v>239</v>
      </c>
      <c r="G43" s="37">
        <v>28.35685103554809</v>
      </c>
      <c r="H43" s="33">
        <v>15.922364476759611</v>
      </c>
    </row>
    <row r="44" spans="1:9">
      <c r="A44" s="34"/>
      <c r="B44" s="25" t="s">
        <v>240</v>
      </c>
      <c r="C44" s="82">
        <v>70.431734956605297</v>
      </c>
      <c r="D44" s="82">
        <v>71.883414698959996</v>
      </c>
      <c r="E44" s="82">
        <v>85.5609506569008</v>
      </c>
      <c r="F44" s="27"/>
      <c r="G44" s="28">
        <v>21.48068013604518</v>
      </c>
      <c r="H44" s="29">
        <v>19.027387632071807</v>
      </c>
    </row>
    <row r="45" spans="1:9">
      <c r="A45" s="30" t="s">
        <v>50</v>
      </c>
      <c r="B45" s="31" t="s">
        <v>3</v>
      </c>
      <c r="C45" s="80">
        <v>189.222452667233</v>
      </c>
      <c r="D45" s="80">
        <v>231.894777296173</v>
      </c>
      <c r="E45" s="83">
        <v>290.27720003873554</v>
      </c>
      <c r="F45" s="22" t="s">
        <v>239</v>
      </c>
      <c r="G45" s="37">
        <v>53.405262402563636</v>
      </c>
      <c r="H45" s="33">
        <v>25.176255982685319</v>
      </c>
    </row>
    <row r="46" spans="1:9" ht="13.5" thickBot="1">
      <c r="A46" s="56"/>
      <c r="B46" s="42" t="s">
        <v>240</v>
      </c>
      <c r="C46" s="86">
        <v>29.329846582193898</v>
      </c>
      <c r="D46" s="86">
        <v>40.937027044719798</v>
      </c>
      <c r="E46" s="86">
        <v>48.975748632893797</v>
      </c>
      <c r="F46" s="44"/>
      <c r="G46" s="57">
        <v>66.982628073570936</v>
      </c>
      <c r="H46" s="46">
        <v>19.636798684458597</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3">
        <v>24</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51</v>
      </c>
      <c r="B7" s="19" t="s">
        <v>3</v>
      </c>
      <c r="C7" s="20">
        <v>8915</v>
      </c>
      <c r="D7" s="20">
        <v>9251</v>
      </c>
      <c r="E7" s="79">
        <v>13978.891723977098</v>
      </c>
      <c r="F7" s="22" t="s">
        <v>239</v>
      </c>
      <c r="G7" s="23">
        <v>56.801926236422872</v>
      </c>
      <c r="H7" s="24">
        <v>51.106817900519928</v>
      </c>
    </row>
    <row r="8" spans="1:8">
      <c r="A8" s="201"/>
      <c r="B8" s="25" t="s">
        <v>240</v>
      </c>
      <c r="C8" s="26">
        <v>1395.49766899767</v>
      </c>
      <c r="D8" s="26">
        <v>760.32167832167795</v>
      </c>
      <c r="E8" s="26">
        <v>1365</v>
      </c>
      <c r="F8" s="27"/>
      <c r="G8" s="28">
        <v>-2.1854331737848867</v>
      </c>
      <c r="H8" s="29">
        <v>79.529275426301069</v>
      </c>
    </row>
    <row r="9" spans="1:8">
      <c r="A9" s="30" t="s">
        <v>12</v>
      </c>
      <c r="B9" s="31" t="s">
        <v>3</v>
      </c>
      <c r="C9" s="20">
        <v>181</v>
      </c>
      <c r="D9" s="20">
        <v>190</v>
      </c>
      <c r="E9" s="21">
        <v>250.59476054887554</v>
      </c>
      <c r="F9" s="22" t="s">
        <v>239</v>
      </c>
      <c r="G9" s="32">
        <v>38.450143949655001</v>
      </c>
      <c r="H9" s="33">
        <v>31.891979236250279</v>
      </c>
    </row>
    <row r="10" spans="1:8">
      <c r="A10" s="34"/>
      <c r="B10" s="25" t="s">
        <v>240</v>
      </c>
      <c r="C10" s="26">
        <v>28.208603896103899</v>
      </c>
      <c r="D10" s="26">
        <v>11.4626623376623</v>
      </c>
      <c r="E10" s="26">
        <v>19</v>
      </c>
      <c r="F10" s="27"/>
      <c r="G10" s="35">
        <v>-32.644663770034242</v>
      </c>
      <c r="H10" s="29">
        <v>65.75555870273385</v>
      </c>
    </row>
    <row r="11" spans="1:8">
      <c r="A11" s="30" t="s">
        <v>18</v>
      </c>
      <c r="B11" s="31" t="s">
        <v>3</v>
      </c>
      <c r="C11" s="20">
        <v>265</v>
      </c>
      <c r="D11" s="20">
        <v>279</v>
      </c>
      <c r="E11" s="21">
        <v>324.83135218412497</v>
      </c>
      <c r="F11" s="22" t="s">
        <v>239</v>
      </c>
      <c r="G11" s="37">
        <v>22.577868748726402</v>
      </c>
      <c r="H11" s="33">
        <v>16.427007951299274</v>
      </c>
    </row>
    <row r="12" spans="1:8">
      <c r="A12" s="34"/>
      <c r="B12" s="25" t="s">
        <v>240</v>
      </c>
      <c r="C12" s="26">
        <v>33.018252840909099</v>
      </c>
      <c r="D12" s="26">
        <v>27.040482954545499</v>
      </c>
      <c r="E12" s="26">
        <v>34</v>
      </c>
      <c r="F12" s="27"/>
      <c r="G12" s="28">
        <v>2.9733467843414445</v>
      </c>
      <c r="H12" s="29">
        <v>25.737399206786748</v>
      </c>
    </row>
    <row r="13" spans="1:8">
      <c r="A13" s="30" t="s">
        <v>63</v>
      </c>
      <c r="B13" s="31" t="s">
        <v>3</v>
      </c>
      <c r="C13" s="20">
        <v>1499</v>
      </c>
      <c r="D13" s="20">
        <v>1425</v>
      </c>
      <c r="E13" s="21">
        <v>2586.8838347700553</v>
      </c>
      <c r="F13" s="22" t="s">
        <v>239</v>
      </c>
      <c r="G13" s="23">
        <v>72.573971632425298</v>
      </c>
      <c r="H13" s="24">
        <v>81.535707703161762</v>
      </c>
    </row>
    <row r="14" spans="1:8">
      <c r="A14" s="34"/>
      <c r="B14" s="25" t="s">
        <v>240</v>
      </c>
      <c r="C14" s="26">
        <v>132.70798898071601</v>
      </c>
      <c r="D14" s="26">
        <v>85.570247933884303</v>
      </c>
      <c r="E14" s="26">
        <v>174</v>
      </c>
      <c r="F14" s="27"/>
      <c r="G14" s="38">
        <v>31.114939904095905</v>
      </c>
      <c r="H14" s="24">
        <v>103.34170368939536</v>
      </c>
    </row>
    <row r="15" spans="1:8">
      <c r="A15" s="30" t="s">
        <v>52</v>
      </c>
      <c r="B15" s="31" t="s">
        <v>3</v>
      </c>
      <c r="C15" s="20">
        <v>4567</v>
      </c>
      <c r="D15" s="20">
        <v>4289</v>
      </c>
      <c r="E15" s="21">
        <v>5943.0308569080617</v>
      </c>
      <c r="F15" s="22" t="s">
        <v>239</v>
      </c>
      <c r="G15" s="37">
        <v>30.129863299935664</v>
      </c>
      <c r="H15" s="33">
        <v>38.564487220985342</v>
      </c>
    </row>
    <row r="16" spans="1:8">
      <c r="A16" s="34"/>
      <c r="B16" s="25" t="s">
        <v>240</v>
      </c>
      <c r="C16" s="26">
        <v>741.66753246753296</v>
      </c>
      <c r="D16" s="26">
        <v>383.48051948051898</v>
      </c>
      <c r="E16" s="26">
        <v>625</v>
      </c>
      <c r="F16" s="27"/>
      <c r="G16" s="28">
        <v>-15.730435452577964</v>
      </c>
      <c r="H16" s="29">
        <v>62.980899485234573</v>
      </c>
    </row>
    <row r="17" spans="1:9">
      <c r="A17" s="30" t="s">
        <v>50</v>
      </c>
      <c r="B17" s="31" t="s">
        <v>3</v>
      </c>
      <c r="C17" s="20">
        <v>3047</v>
      </c>
      <c r="D17" s="20">
        <v>3689</v>
      </c>
      <c r="E17" s="21">
        <v>6310.6331554978378</v>
      </c>
      <c r="F17" s="22" t="s">
        <v>239</v>
      </c>
      <c r="G17" s="37">
        <v>107.10971957656179</v>
      </c>
      <c r="H17" s="33">
        <v>71.066228124094266</v>
      </c>
    </row>
    <row r="18" spans="1:9" ht="13.5" thickBot="1">
      <c r="A18" s="56"/>
      <c r="B18" s="42" t="s">
        <v>240</v>
      </c>
      <c r="C18" s="43">
        <v>501.29204545454502</v>
      </c>
      <c r="D18" s="43">
        <v>273.64772727272702</v>
      </c>
      <c r="E18" s="43">
        <v>573</v>
      </c>
      <c r="F18" s="44"/>
      <c r="G18" s="57">
        <v>14.3046264539135</v>
      </c>
      <c r="H18" s="46">
        <v>109.39329762053092</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51</v>
      </c>
      <c r="B35" s="19" t="s">
        <v>3</v>
      </c>
      <c r="C35" s="80">
        <v>394.80414792680199</v>
      </c>
      <c r="D35" s="80">
        <v>404.534367515675</v>
      </c>
      <c r="E35" s="81">
        <v>630.5273458518684</v>
      </c>
      <c r="F35" s="22" t="s">
        <v>239</v>
      </c>
      <c r="G35" s="23">
        <v>59.706363056947993</v>
      </c>
      <c r="H35" s="24">
        <v>55.864963890227841</v>
      </c>
    </row>
    <row r="36" spans="1:9" ht="12.75" customHeight="1">
      <c r="A36" s="201"/>
      <c r="B36" s="25" t="s">
        <v>240</v>
      </c>
      <c r="C36" s="82">
        <v>43.997332892470901</v>
      </c>
      <c r="D36" s="82">
        <v>31.948394489102501</v>
      </c>
      <c r="E36" s="82">
        <v>55.152018347530998</v>
      </c>
      <c r="F36" s="27"/>
      <c r="G36" s="28">
        <v>25.35309465762856</v>
      </c>
      <c r="H36" s="29">
        <v>72.628450441674573</v>
      </c>
    </row>
    <row r="37" spans="1:9">
      <c r="A37" s="30" t="s">
        <v>12</v>
      </c>
      <c r="B37" s="31" t="s">
        <v>3</v>
      </c>
      <c r="C37" s="80">
        <v>1.8544556363036</v>
      </c>
      <c r="D37" s="80">
        <v>2.0241663228742</v>
      </c>
      <c r="E37" s="83">
        <v>5.2584198882218649</v>
      </c>
      <c r="F37" s="22" t="s">
        <v>239</v>
      </c>
      <c r="G37" s="32">
        <v>183.55598188928519</v>
      </c>
      <c r="H37" s="33">
        <v>159.78200648824208</v>
      </c>
    </row>
    <row r="38" spans="1:9">
      <c r="A38" s="34"/>
      <c r="B38" s="25" t="s">
        <v>240</v>
      </c>
      <c r="C38" s="82">
        <v>0.16668502320239501</v>
      </c>
      <c r="D38" s="82">
        <v>6.0531388672217801E-2</v>
      </c>
      <c r="E38" s="82">
        <v>0.20223292074541099</v>
      </c>
      <c r="F38" s="27"/>
      <c r="G38" s="35">
        <v>21.326389654007755</v>
      </c>
      <c r="H38" s="29">
        <v>234.09595448159644</v>
      </c>
    </row>
    <row r="39" spans="1:9">
      <c r="A39" s="30" t="s">
        <v>18</v>
      </c>
      <c r="B39" s="31" t="s">
        <v>3</v>
      </c>
      <c r="C39" s="80">
        <v>40.100149569710297</v>
      </c>
      <c r="D39" s="80">
        <v>31.099412505888399</v>
      </c>
      <c r="E39" s="83">
        <v>56.04079659213226</v>
      </c>
      <c r="F39" s="22" t="s">
        <v>239</v>
      </c>
      <c r="G39" s="37">
        <v>39.752088691616137</v>
      </c>
      <c r="H39" s="33">
        <v>80.198891479128207</v>
      </c>
    </row>
    <row r="40" spans="1:9">
      <c r="A40" s="34"/>
      <c r="B40" s="25" t="s">
        <v>240</v>
      </c>
      <c r="C40" s="82">
        <v>3.4898512331062199</v>
      </c>
      <c r="D40" s="82">
        <v>3.2818874921981198</v>
      </c>
      <c r="E40" s="82">
        <v>5.5225930074091698</v>
      </c>
      <c r="F40" s="27"/>
      <c r="G40" s="28">
        <v>58.247232862521258</v>
      </c>
      <c r="H40" s="29">
        <v>68.274903406584656</v>
      </c>
    </row>
    <row r="41" spans="1:9">
      <c r="A41" s="30" t="s">
        <v>63</v>
      </c>
      <c r="B41" s="31" t="s">
        <v>3</v>
      </c>
      <c r="C41" s="80">
        <v>69.817991306111097</v>
      </c>
      <c r="D41" s="80">
        <v>61.685822127677099</v>
      </c>
      <c r="E41" s="83">
        <v>87.009223301570216</v>
      </c>
      <c r="F41" s="22" t="s">
        <v>239</v>
      </c>
      <c r="G41" s="23">
        <v>24.622925515123484</v>
      </c>
      <c r="H41" s="24">
        <v>41.052222861646925</v>
      </c>
    </row>
    <row r="42" spans="1:9">
      <c r="A42" s="34"/>
      <c r="B42" s="25" t="s">
        <v>240</v>
      </c>
      <c r="C42" s="82">
        <v>6.2749829003036997</v>
      </c>
      <c r="D42" s="82">
        <v>4.1410969024503004</v>
      </c>
      <c r="E42" s="82">
        <v>6.3792209989314799</v>
      </c>
      <c r="F42" s="27"/>
      <c r="G42" s="38">
        <v>1.6611694451427894</v>
      </c>
      <c r="H42" s="24">
        <v>54.046648731085583</v>
      </c>
    </row>
    <row r="43" spans="1:9">
      <c r="A43" s="30" t="s">
        <v>52</v>
      </c>
      <c r="B43" s="31" t="s">
        <v>3</v>
      </c>
      <c r="C43" s="80">
        <v>203.934184681294</v>
      </c>
      <c r="D43" s="80">
        <v>199.56325693002799</v>
      </c>
      <c r="E43" s="83">
        <v>325.63744845813704</v>
      </c>
      <c r="F43" s="22" t="s">
        <v>239</v>
      </c>
      <c r="G43" s="37">
        <v>59.677716105830655</v>
      </c>
      <c r="H43" s="33">
        <v>63.175052095042673</v>
      </c>
    </row>
    <row r="44" spans="1:9">
      <c r="A44" s="34"/>
      <c r="B44" s="25" t="s">
        <v>240</v>
      </c>
      <c r="C44" s="82">
        <v>22.802820960104899</v>
      </c>
      <c r="D44" s="82">
        <v>14.748625938401601</v>
      </c>
      <c r="E44" s="82">
        <v>27.132443769616</v>
      </c>
      <c r="F44" s="27"/>
      <c r="G44" s="28">
        <v>18.987224506503281</v>
      </c>
      <c r="H44" s="29">
        <v>83.965908979833472</v>
      </c>
    </row>
    <row r="45" spans="1:9">
      <c r="A45" s="30" t="s">
        <v>50</v>
      </c>
      <c r="B45" s="31" t="s">
        <v>3</v>
      </c>
      <c r="C45" s="80">
        <v>79.097366733383694</v>
      </c>
      <c r="D45" s="80">
        <v>110.161709629208</v>
      </c>
      <c r="E45" s="83">
        <v>157.55590766226595</v>
      </c>
      <c r="F45" s="22" t="s">
        <v>239</v>
      </c>
      <c r="G45" s="37">
        <v>99.192355155570795</v>
      </c>
      <c r="H45" s="33">
        <v>43.022387899190676</v>
      </c>
    </row>
    <row r="46" spans="1:9" ht="13.5" thickBot="1">
      <c r="A46" s="56"/>
      <c r="B46" s="42" t="s">
        <v>240</v>
      </c>
      <c r="C46" s="86">
        <v>11.2629927757537</v>
      </c>
      <c r="D46" s="86">
        <v>9.7162527673802099</v>
      </c>
      <c r="E46" s="86">
        <v>15.915527650828899</v>
      </c>
      <c r="F46" s="44"/>
      <c r="G46" s="57">
        <v>41.30815821076348</v>
      </c>
      <c r="H46" s="46">
        <v>63.803145429286701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95">
        <v>25</v>
      </c>
      <c r="H61" s="53" t="s">
        <v>242</v>
      </c>
    </row>
    <row r="62" spans="1:9"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ht="12.75" customHeight="1">
      <c r="A7" s="200" t="s">
        <v>64</v>
      </c>
      <c r="B7" s="19" t="s">
        <v>3</v>
      </c>
      <c r="C7" s="20">
        <v>6707</v>
      </c>
      <c r="D7" s="20">
        <v>7206</v>
      </c>
      <c r="E7" s="79">
        <v>10712.587362465238</v>
      </c>
      <c r="F7" s="22" t="s">
        <v>239</v>
      </c>
      <c r="G7" s="23">
        <v>59.722489376252241</v>
      </c>
      <c r="H7" s="24">
        <v>48.662050547671896</v>
      </c>
    </row>
    <row r="8" spans="1:8" ht="12.75" customHeight="1">
      <c r="A8" s="201"/>
      <c r="B8" s="25" t="s">
        <v>240</v>
      </c>
      <c r="C8" s="26">
        <v>1751.7808791208799</v>
      </c>
      <c r="D8" s="26">
        <v>1440.34747252747</v>
      </c>
      <c r="E8" s="26">
        <v>2323</v>
      </c>
      <c r="F8" s="27"/>
      <c r="G8" s="28">
        <v>32.607909338854228</v>
      </c>
      <c r="H8" s="29">
        <v>61.280527394107423</v>
      </c>
    </row>
    <row r="9" spans="1:8">
      <c r="A9" s="30" t="s">
        <v>53</v>
      </c>
      <c r="B9" s="31" t="s">
        <v>3</v>
      </c>
      <c r="C9" s="20">
        <v>3</v>
      </c>
      <c r="D9" s="20">
        <v>9</v>
      </c>
      <c r="E9" s="21">
        <v>13.248771675015703</v>
      </c>
      <c r="F9" s="22" t="s">
        <v>239</v>
      </c>
      <c r="G9" s="32">
        <v>341.62572250052347</v>
      </c>
      <c r="H9" s="33">
        <v>47.208574166841146</v>
      </c>
    </row>
    <row r="10" spans="1:8">
      <c r="A10" s="34"/>
      <c r="B10" s="25" t="s">
        <v>240</v>
      </c>
      <c r="C10" s="26">
        <v>1.0178087912087901</v>
      </c>
      <c r="D10" s="26">
        <v>1.0634747252747301</v>
      </c>
      <c r="E10" s="26">
        <v>2</v>
      </c>
      <c r="F10" s="27"/>
      <c r="G10" s="35">
        <v>96.500562509852244</v>
      </c>
      <c r="H10" s="29">
        <v>88.062767498619678</v>
      </c>
    </row>
    <row r="11" spans="1:8">
      <c r="A11" s="30" t="s">
        <v>54</v>
      </c>
      <c r="B11" s="31" t="s">
        <v>3</v>
      </c>
      <c r="C11" s="20">
        <v>363</v>
      </c>
      <c r="D11" s="20">
        <v>640</v>
      </c>
      <c r="E11" s="21">
        <v>2282.4350296473826</v>
      </c>
      <c r="F11" s="22" t="s">
        <v>239</v>
      </c>
      <c r="G11" s="37">
        <v>528.76998061911365</v>
      </c>
      <c r="H11" s="33">
        <v>256.63047338240352</v>
      </c>
    </row>
    <row r="12" spans="1:8">
      <c r="A12" s="34"/>
      <c r="B12" s="25" t="s">
        <v>240</v>
      </c>
      <c r="C12" s="26">
        <v>79.017808791208793</v>
      </c>
      <c r="D12" s="26">
        <v>74.063474725274702</v>
      </c>
      <c r="E12" s="26">
        <v>313</v>
      </c>
      <c r="F12" s="27"/>
      <c r="G12" s="28">
        <v>296.11323673508792</v>
      </c>
      <c r="H12" s="29">
        <v>322.61047184326401</v>
      </c>
    </row>
    <row r="13" spans="1:8">
      <c r="A13" s="30" t="s">
        <v>66</v>
      </c>
      <c r="B13" s="31" t="s">
        <v>3</v>
      </c>
      <c r="C13" s="20">
        <v>440</v>
      </c>
      <c r="D13" s="20">
        <v>102</v>
      </c>
      <c r="E13" s="21">
        <v>277.25781219666175</v>
      </c>
      <c r="F13" s="22" t="s">
        <v>239</v>
      </c>
      <c r="G13" s="23">
        <v>-36.986860864395055</v>
      </c>
      <c r="H13" s="24">
        <v>171.8213845065311</v>
      </c>
    </row>
    <row r="14" spans="1:8">
      <c r="A14" s="34"/>
      <c r="B14" s="25" t="s">
        <v>240</v>
      </c>
      <c r="C14" s="26">
        <v>29.035617582417601</v>
      </c>
      <c r="D14" s="26">
        <v>7.1269494505494499</v>
      </c>
      <c r="E14" s="26">
        <v>19</v>
      </c>
      <c r="F14" s="27"/>
      <c r="G14" s="38">
        <v>-34.563127696290593</v>
      </c>
      <c r="H14" s="24">
        <v>166.59372473218821</v>
      </c>
    </row>
    <row r="15" spans="1:8">
      <c r="A15" s="30" t="s">
        <v>55</v>
      </c>
      <c r="B15" s="31" t="s">
        <v>3</v>
      </c>
      <c r="C15" s="20">
        <v>4775</v>
      </c>
      <c r="D15" s="20">
        <v>5307</v>
      </c>
      <c r="E15" s="21">
        <v>6098.3578364257673</v>
      </c>
      <c r="F15" s="22" t="s">
        <v>239</v>
      </c>
      <c r="G15" s="37">
        <v>27.714300239283091</v>
      </c>
      <c r="H15" s="33">
        <v>14.911585385825646</v>
      </c>
    </row>
    <row r="16" spans="1:8">
      <c r="A16" s="34"/>
      <c r="B16" s="25" t="s">
        <v>240</v>
      </c>
      <c r="C16" s="26">
        <v>1274.6206</v>
      </c>
      <c r="D16" s="26">
        <v>1147.7762</v>
      </c>
      <c r="E16" s="26">
        <v>1408</v>
      </c>
      <c r="F16" s="27"/>
      <c r="G16" s="28">
        <v>10.46424324226362</v>
      </c>
      <c r="H16" s="29">
        <v>22.671998251924038</v>
      </c>
    </row>
    <row r="17" spans="1:9">
      <c r="A17" s="30" t="s">
        <v>67</v>
      </c>
      <c r="B17" s="31" t="s">
        <v>3</v>
      </c>
      <c r="C17" s="20">
        <v>426</v>
      </c>
      <c r="D17" s="20">
        <v>547</v>
      </c>
      <c r="E17" s="21">
        <v>3118.3784985652719</v>
      </c>
      <c r="F17" s="22" t="s">
        <v>239</v>
      </c>
      <c r="G17" s="37">
        <v>632.01373205757557</v>
      </c>
      <c r="H17" s="33">
        <v>470.08747688579001</v>
      </c>
    </row>
    <row r="18" spans="1:9">
      <c r="A18" s="30"/>
      <c r="B18" s="25" t="s">
        <v>240</v>
      </c>
      <c r="C18" s="26">
        <v>195.03561758241801</v>
      </c>
      <c r="D18" s="26">
        <v>45.126949450549397</v>
      </c>
      <c r="E18" s="26">
        <v>354</v>
      </c>
      <c r="F18" s="27"/>
      <c r="G18" s="28">
        <v>81.505308818993996</v>
      </c>
      <c r="H18" s="29">
        <v>684.4536453498082</v>
      </c>
    </row>
    <row r="19" spans="1:9">
      <c r="A19" s="39" t="s">
        <v>56</v>
      </c>
      <c r="B19" s="31" t="s">
        <v>3</v>
      </c>
      <c r="C19" s="20">
        <v>15</v>
      </c>
      <c r="D19" s="20">
        <v>18</v>
      </c>
      <c r="E19" s="21">
        <v>10.781325829851767</v>
      </c>
      <c r="F19" s="22" t="s">
        <v>239</v>
      </c>
      <c r="G19" s="23">
        <v>-28.124494467654898</v>
      </c>
      <c r="H19" s="24">
        <v>-40.103745389712408</v>
      </c>
    </row>
    <row r="20" spans="1:9">
      <c r="A20" s="34"/>
      <c r="B20" s="25" t="s">
        <v>240</v>
      </c>
      <c r="C20" s="26">
        <v>5.0178087912087896</v>
      </c>
      <c r="D20" s="26">
        <v>7.0634747252747303</v>
      </c>
      <c r="E20" s="26">
        <v>4</v>
      </c>
      <c r="F20" s="27"/>
      <c r="G20" s="38">
        <v>-20.283929371561399</v>
      </c>
      <c r="H20" s="24">
        <v>-43.370647513084691</v>
      </c>
    </row>
    <row r="21" spans="1:9">
      <c r="A21" s="39" t="s">
        <v>68</v>
      </c>
      <c r="B21" s="31" t="s">
        <v>3</v>
      </c>
      <c r="C21" s="20">
        <v>94</v>
      </c>
      <c r="D21" s="20">
        <v>54</v>
      </c>
      <c r="E21" s="21">
        <v>46.83086145386477</v>
      </c>
      <c r="F21" s="22" t="s">
        <v>239</v>
      </c>
      <c r="G21" s="37">
        <v>-50.179934623548114</v>
      </c>
      <c r="H21" s="33">
        <v>-13.27618249284302</v>
      </c>
    </row>
    <row r="22" spans="1:9">
      <c r="A22" s="34"/>
      <c r="B22" s="25" t="s">
        <v>240</v>
      </c>
      <c r="C22" s="26">
        <v>23.0178087912088</v>
      </c>
      <c r="D22" s="26">
        <v>16.063474725274698</v>
      </c>
      <c r="E22" s="26">
        <v>13</v>
      </c>
      <c r="F22" s="27"/>
      <c r="G22" s="28">
        <v>-43.521991524383964</v>
      </c>
      <c r="H22" s="29">
        <v>-19.071058893967347</v>
      </c>
    </row>
    <row r="23" spans="1:9">
      <c r="A23" s="30" t="s">
        <v>69</v>
      </c>
      <c r="B23" s="31" t="s">
        <v>3</v>
      </c>
      <c r="C23" s="20">
        <v>605</v>
      </c>
      <c r="D23" s="20">
        <v>560</v>
      </c>
      <c r="E23" s="21">
        <v>802.98312638414325</v>
      </c>
      <c r="F23" s="22" t="s">
        <v>239</v>
      </c>
      <c r="G23" s="23">
        <v>32.724483699858382</v>
      </c>
      <c r="H23" s="24">
        <v>43.389843997168441</v>
      </c>
    </row>
    <row r="24" spans="1:9" ht="13.5" thickBot="1">
      <c r="A24" s="56"/>
      <c r="B24" s="42" t="s">
        <v>240</v>
      </c>
      <c r="C24" s="43">
        <v>182.01780879120901</v>
      </c>
      <c r="D24" s="43">
        <v>143.063474725275</v>
      </c>
      <c r="E24" s="43">
        <v>216</v>
      </c>
      <c r="F24" s="44"/>
      <c r="G24" s="57">
        <v>18.669706791038053</v>
      </c>
      <c r="H24" s="46">
        <v>50.981933309522304</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64</v>
      </c>
      <c r="B35" s="19" t="s">
        <v>3</v>
      </c>
      <c r="C35" s="80">
        <v>924.24003950207202</v>
      </c>
      <c r="D35" s="80">
        <v>849.16776182496903</v>
      </c>
      <c r="E35" s="81">
        <v>1155.6706053671608</v>
      </c>
      <c r="F35" s="22" t="s">
        <v>239</v>
      </c>
      <c r="G35" s="23">
        <v>25.040093046582385</v>
      </c>
      <c r="H35" s="24">
        <v>36.094498321919133</v>
      </c>
    </row>
    <row r="36" spans="1:8" ht="12.75" customHeight="1">
      <c r="A36" s="201"/>
      <c r="B36" s="25" t="s">
        <v>240</v>
      </c>
      <c r="C36" s="82">
        <v>207.818398031604</v>
      </c>
      <c r="D36" s="82">
        <v>207.84476701898799</v>
      </c>
      <c r="E36" s="82">
        <v>274.75587438924902</v>
      </c>
      <c r="F36" s="27"/>
      <c r="G36" s="28">
        <v>32.209600782056583</v>
      </c>
      <c r="H36" s="29">
        <v>32.192827526972707</v>
      </c>
    </row>
    <row r="37" spans="1:8">
      <c r="A37" s="30" t="s">
        <v>53</v>
      </c>
      <c r="B37" s="31" t="s">
        <v>3</v>
      </c>
      <c r="C37" s="80">
        <v>1.27704969538873</v>
      </c>
      <c r="D37" s="80">
        <v>0.86601121786198698</v>
      </c>
      <c r="E37" s="83">
        <v>0.4813063753405547</v>
      </c>
      <c r="F37" s="22" t="s">
        <v>239</v>
      </c>
      <c r="G37" s="32">
        <v>-62.311069249811261</v>
      </c>
      <c r="H37" s="33">
        <v>-44.42261654198817</v>
      </c>
    </row>
    <row r="38" spans="1:8">
      <c r="A38" s="34"/>
      <c r="B38" s="25" t="s">
        <v>240</v>
      </c>
      <c r="C38" s="82">
        <v>0.427450399724283</v>
      </c>
      <c r="D38" s="82">
        <v>0.29036417827942301</v>
      </c>
      <c r="E38" s="82">
        <v>0.161284932400107</v>
      </c>
      <c r="F38" s="27"/>
      <c r="G38" s="35">
        <v>-62.268152631477221</v>
      </c>
      <c r="H38" s="29">
        <v>-44.454259696972876</v>
      </c>
    </row>
    <row r="39" spans="1:8">
      <c r="A39" s="30" t="s">
        <v>54</v>
      </c>
      <c r="B39" s="31" t="s">
        <v>3</v>
      </c>
      <c r="C39" s="80">
        <v>27.506265535160999</v>
      </c>
      <c r="D39" s="80">
        <v>40.226443139946198</v>
      </c>
      <c r="E39" s="83">
        <v>69.95725680178775</v>
      </c>
      <c r="F39" s="22" t="s">
        <v>239</v>
      </c>
      <c r="G39" s="37">
        <v>154.33207831271039</v>
      </c>
      <c r="H39" s="33">
        <v>73.90863158944785</v>
      </c>
    </row>
    <row r="40" spans="1:8">
      <c r="A40" s="34"/>
      <c r="B40" s="25" t="s">
        <v>240</v>
      </c>
      <c r="C40" s="82">
        <v>6.2538821794885999</v>
      </c>
      <c r="D40" s="82">
        <v>7.9770832906420797</v>
      </c>
      <c r="E40" s="82">
        <v>14.490132052372401</v>
      </c>
      <c r="F40" s="27"/>
      <c r="G40" s="28">
        <v>131.69819380187468</v>
      </c>
      <c r="H40" s="29">
        <v>81.646994577213235</v>
      </c>
    </row>
    <row r="41" spans="1:8">
      <c r="A41" s="30" t="s">
        <v>66</v>
      </c>
      <c r="B41" s="31" t="s">
        <v>3</v>
      </c>
      <c r="C41" s="80">
        <v>71.695448421688596</v>
      </c>
      <c r="D41" s="80">
        <v>27.7097108265427</v>
      </c>
      <c r="E41" s="83">
        <v>122.32810309195297</v>
      </c>
      <c r="F41" s="22" t="s">
        <v>239</v>
      </c>
      <c r="G41" s="23">
        <v>70.621853666999982</v>
      </c>
      <c r="H41" s="24">
        <v>341.46293643301675</v>
      </c>
    </row>
    <row r="42" spans="1:8">
      <c r="A42" s="34"/>
      <c r="B42" s="25" t="s">
        <v>240</v>
      </c>
      <c r="C42" s="82">
        <v>1.7169287461651199</v>
      </c>
      <c r="D42" s="82">
        <v>9.4358706405700605</v>
      </c>
      <c r="E42" s="82">
        <v>7.7046986899629104</v>
      </c>
      <c r="F42" s="27"/>
      <c r="G42" s="38">
        <v>348.74888996831652</v>
      </c>
      <c r="H42" s="24">
        <v>-18.346711358715311</v>
      </c>
    </row>
    <row r="43" spans="1:8">
      <c r="A43" s="30" t="s">
        <v>55</v>
      </c>
      <c r="B43" s="31" t="s">
        <v>3</v>
      </c>
      <c r="C43" s="80">
        <v>611.61889912668005</v>
      </c>
      <c r="D43" s="80">
        <v>569.07119653393295</v>
      </c>
      <c r="E43" s="83">
        <v>632.87714073190511</v>
      </c>
      <c r="F43" s="22" t="s">
        <v>239</v>
      </c>
      <c r="G43" s="37">
        <v>3.4757332769767828</v>
      </c>
      <c r="H43" s="33">
        <v>11.212295506537288</v>
      </c>
    </row>
    <row r="44" spans="1:8">
      <c r="A44" s="34"/>
      <c r="B44" s="25" t="s">
        <v>240</v>
      </c>
      <c r="C44" s="82">
        <v>136.691104981943</v>
      </c>
      <c r="D44" s="82">
        <v>138.270265370586</v>
      </c>
      <c r="E44" s="82">
        <v>149.43090203718901</v>
      </c>
      <c r="F44" s="27"/>
      <c r="G44" s="28">
        <v>9.320136125118708</v>
      </c>
      <c r="H44" s="29">
        <v>8.0716100722673616</v>
      </c>
    </row>
    <row r="45" spans="1:8">
      <c r="A45" s="30" t="s">
        <v>67</v>
      </c>
      <c r="B45" s="31" t="s">
        <v>3</v>
      </c>
      <c r="C45" s="80">
        <v>95.738799072321598</v>
      </c>
      <c r="D45" s="80">
        <v>120.06349333380599</v>
      </c>
      <c r="E45" s="83">
        <v>361.12820060580071</v>
      </c>
      <c r="F45" s="22" t="s">
        <v>239</v>
      </c>
      <c r="G45" s="37">
        <v>277.20151506496603</v>
      </c>
      <c r="H45" s="33">
        <v>200.78102059031016</v>
      </c>
    </row>
    <row r="46" spans="1:8">
      <c r="A46" s="30"/>
      <c r="B46" s="25" t="s">
        <v>240</v>
      </c>
      <c r="C46" s="82">
        <v>38.174426107761001</v>
      </c>
      <c r="D46" s="82">
        <v>21.4917097844681</v>
      </c>
      <c r="E46" s="82">
        <v>79.189365236865598</v>
      </c>
      <c r="F46" s="27"/>
      <c r="G46" s="28">
        <v>107.44087943411444</v>
      </c>
      <c r="H46" s="29">
        <v>268.46470583785367</v>
      </c>
    </row>
    <row r="47" spans="1:8">
      <c r="A47" s="39" t="s">
        <v>56</v>
      </c>
      <c r="B47" s="31" t="s">
        <v>3</v>
      </c>
      <c r="C47" s="80">
        <v>6.6453368072366104</v>
      </c>
      <c r="D47" s="80">
        <v>4.5817872323860698</v>
      </c>
      <c r="E47" s="83">
        <v>3.6222916184569245</v>
      </c>
      <c r="F47" s="22" t="s">
        <v>239</v>
      </c>
      <c r="G47" s="23">
        <v>-45.491226050238168</v>
      </c>
      <c r="H47" s="24">
        <v>-20.94151398273172</v>
      </c>
    </row>
    <row r="48" spans="1:8">
      <c r="A48" s="34"/>
      <c r="B48" s="25" t="s">
        <v>240</v>
      </c>
      <c r="C48" s="82">
        <v>1.48786556620057</v>
      </c>
      <c r="D48" s="82">
        <v>1.83091305538658</v>
      </c>
      <c r="E48" s="82">
        <v>1.1473506365838999</v>
      </c>
      <c r="F48" s="27"/>
      <c r="G48" s="38">
        <v>-22.88613550525352</v>
      </c>
      <c r="H48" s="24">
        <v>-37.334510057243122</v>
      </c>
    </row>
    <row r="49" spans="1:9">
      <c r="A49" s="39" t="s">
        <v>68</v>
      </c>
      <c r="B49" s="31" t="s">
        <v>3</v>
      </c>
      <c r="C49" s="80">
        <v>5.9436803538543304</v>
      </c>
      <c r="D49" s="80">
        <v>7.0984550552735897</v>
      </c>
      <c r="E49" s="83">
        <v>8.3750530071775948</v>
      </c>
      <c r="F49" s="22" t="s">
        <v>239</v>
      </c>
      <c r="G49" s="37">
        <v>40.906854147137608</v>
      </c>
      <c r="H49" s="33">
        <v>17.984166159587005</v>
      </c>
    </row>
    <row r="50" spans="1:9">
      <c r="A50" s="34"/>
      <c r="B50" s="25" t="s">
        <v>240</v>
      </c>
      <c r="C50" s="82">
        <v>2.5935113146348101</v>
      </c>
      <c r="D50" s="82">
        <v>1.60369758134678</v>
      </c>
      <c r="E50" s="82">
        <v>2.2545177211982899</v>
      </c>
      <c r="F50" s="27"/>
      <c r="G50" s="28">
        <v>-13.070835339087523</v>
      </c>
      <c r="H50" s="29">
        <v>40.582473118463724</v>
      </c>
    </row>
    <row r="51" spans="1:9">
      <c r="A51" s="30" t="s">
        <v>69</v>
      </c>
      <c r="B51" s="31" t="s">
        <v>3</v>
      </c>
      <c r="C51" s="80">
        <v>103.81456048974199</v>
      </c>
      <c r="D51" s="80">
        <v>79.550664485219698</v>
      </c>
      <c r="E51" s="83">
        <v>74.551172067697408</v>
      </c>
      <c r="F51" s="22" t="s">
        <v>239</v>
      </c>
      <c r="G51" s="23">
        <v>-28.188134962952645</v>
      </c>
      <c r="H51" s="24">
        <v>-6.2846645592145762</v>
      </c>
    </row>
    <row r="52" spans="1:9" ht="13.5" thickBot="1">
      <c r="A52" s="56"/>
      <c r="B52" s="42" t="s">
        <v>240</v>
      </c>
      <c r="C52" s="86">
        <v>20.473228735687201</v>
      </c>
      <c r="D52" s="86">
        <v>26.944863117709399</v>
      </c>
      <c r="E52" s="86">
        <v>20.377623082677299</v>
      </c>
      <c r="F52" s="44"/>
      <c r="G52" s="57">
        <v>-0.46697887394404347</v>
      </c>
      <c r="H52" s="46">
        <v>-24.372883270339614</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242</v>
      </c>
      <c r="G61" s="53"/>
      <c r="H61" s="203">
        <v>26</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+Innhold!H123</f>
        <v>Finans Norge / Skadestatistikk</v>
      </c>
      <c r="G52" s="193">
        <v>27</v>
      </c>
      <c r="H52" s="195">
        <v>28</v>
      </c>
      <c r="N52" s="53" t="str">
        <f>+Innhold!H123</f>
        <v>Finans Norge / Skadestatistikk</v>
      </c>
    </row>
    <row r="53" spans="1:14" ht="12.75" customHeight="1">
      <c r="A53" s="54" t="str">
        <f>+Innhold!H124</f>
        <v>Skadestatistikk for landbasert forsikring 1.kvartal 2014</v>
      </c>
      <c r="G53" s="194"/>
      <c r="H53" s="196"/>
      <c r="N53" s="53" t="str">
        <f>+Innhold!H124</f>
        <v>Skadestatistikk for landbasert forsikring 1.kvartal 2014</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H52:H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+Innhold!H123</f>
        <v>Finans Norge / Skadestatistikk</v>
      </c>
      <c r="G51" s="193">
        <v>3</v>
      </c>
      <c r="H51" s="77"/>
    </row>
    <row r="52" spans="1:13" ht="15.6" customHeight="1">
      <c r="A52" s="54" t="str">
        <f>+Innhold!H124</f>
        <v>Skadestatistikk for landbasert forsikring 1.kvartal 2014</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3"/>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7" t="s">
        <v>90</v>
      </c>
      <c r="B4" s="2"/>
      <c r="C4" s="2"/>
      <c r="D4" s="2"/>
      <c r="E4" s="2"/>
      <c r="F4" s="2"/>
      <c r="G4" s="2"/>
      <c r="H4" s="67"/>
    </row>
    <row r="5" spans="1:36" ht="12.75" customHeight="1">
      <c r="A5" s="197"/>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195">
        <v>4</v>
      </c>
      <c r="H61" s="53" t="str">
        <f>+Innhold!H123</f>
        <v>Finans Norge / Skadestatistikk</v>
      </c>
      <c r="I61" s="54" t="str">
        <f>+Innhold!H123</f>
        <v>Finans Norge / Skadestatistikk</v>
      </c>
      <c r="O61" s="193">
        <v>5</v>
      </c>
      <c r="P61" s="195">
        <v>6</v>
      </c>
      <c r="V61" s="53" t="str">
        <f>+Innhold!H123</f>
        <v>Finans Norge / Skadestatistikk</v>
      </c>
      <c r="W61" s="54" t="str">
        <f>+Innhold!H123</f>
        <v>Finans Norge / Skadestatistikk</v>
      </c>
      <c r="AC61" s="193">
        <v>7</v>
      </c>
      <c r="AD61" s="195">
        <v>8</v>
      </c>
      <c r="AJ61" s="53" t="str">
        <f>+Innhold!H123</f>
        <v>Finans Norge / Skadestatistikk</v>
      </c>
    </row>
    <row r="62" spans="1:36">
      <c r="A62" s="196"/>
      <c r="H62" s="53" t="str">
        <f>+Innhold!H124</f>
        <v>Skadestatistikk for landbasert forsikring 1.kvartal 2014</v>
      </c>
      <c r="I62" s="54" t="str">
        <f>+Innhold!H124</f>
        <v>Skadestatistikk for landbasert forsikring 1.kvartal 2014</v>
      </c>
      <c r="O62" s="194"/>
      <c r="P62" s="196"/>
      <c r="V62" s="53" t="str">
        <f>+Innhold!H124</f>
        <v>Skadestatistikk for landbasert forsikring 1.kvartal 2014</v>
      </c>
      <c r="W62" s="54" t="str">
        <f>+Innhold!H124</f>
        <v>Skadestatistikk for landbasert forsikring 1.kvartal 2014</v>
      </c>
      <c r="AC62" s="194"/>
      <c r="AD62" s="196"/>
      <c r="AJ62" s="53" t="str">
        <f>+Innhold!H124</f>
        <v>Skadestatistikk for landbasert forsikring 1.kvartal 2014</v>
      </c>
    </row>
    <row r="67" spans="1:33"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row>
    <row r="68" spans="1:33"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row>
    <row r="69" spans="1:33">
      <c r="A69" s="166" t="s">
        <v>184</v>
      </c>
      <c r="B69" s="167"/>
      <c r="C69" s="167"/>
      <c r="D69" s="167" t="s">
        <v>74</v>
      </c>
      <c r="E69" s="167"/>
      <c r="F69" s="167"/>
      <c r="G69" s="167"/>
      <c r="H69" s="166"/>
      <c r="I69" s="168">
        <f>134.2</f>
        <v>134.19999999999999</v>
      </c>
      <c r="J69" s="169" t="s">
        <v>194</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row>
    <row r="70" spans="1:33">
      <c r="A70" s="167" t="s">
        <v>75</v>
      </c>
      <c r="B70" s="167" t="s">
        <v>76</v>
      </c>
      <c r="C70" s="167" t="s">
        <v>26</v>
      </c>
      <c r="D70" s="167" t="s">
        <v>77</v>
      </c>
      <c r="E70" s="167"/>
      <c r="F70" s="167"/>
      <c r="G70" s="167"/>
      <c r="H70" s="164"/>
      <c r="I70" s="170" t="s">
        <v>160</v>
      </c>
      <c r="J70" s="164"/>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2012</v>
      </c>
      <c r="Y70" s="171" t="str">
        <f>+'Tab3'!D6</f>
        <v>2013</v>
      </c>
      <c r="Z70" s="171" t="str">
        <f>+'Tab3'!E6</f>
        <v>2014</v>
      </c>
      <c r="AA70" s="164"/>
      <c r="AB70" s="164"/>
      <c r="AC70" s="164"/>
      <c r="AD70" s="164"/>
      <c r="AE70" s="164"/>
      <c r="AF70" s="164"/>
      <c r="AG70" s="164"/>
    </row>
    <row r="71" spans="1:33">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201.79888475836432</v>
      </c>
      <c r="O71" s="164"/>
      <c r="P71" s="164"/>
      <c r="Q71" s="164"/>
      <c r="R71" s="164"/>
      <c r="S71" s="164"/>
      <c r="T71" s="164"/>
      <c r="U71" s="164"/>
      <c r="V71" s="167"/>
      <c r="W71" s="167"/>
      <c r="X71" s="167"/>
      <c r="Y71" s="167"/>
      <c r="Z71" s="167"/>
      <c r="AA71" s="164"/>
      <c r="AB71" s="164"/>
      <c r="AC71" s="164"/>
      <c r="AD71" s="164"/>
      <c r="AE71" s="164"/>
      <c r="AF71" s="164"/>
      <c r="AG71" s="164"/>
    </row>
    <row r="72" spans="1:33">
      <c r="A72" s="167">
        <v>2</v>
      </c>
      <c r="B72" s="167"/>
      <c r="C72" s="167">
        <v>78.8</v>
      </c>
      <c r="D72" s="167">
        <v>61.3</v>
      </c>
      <c r="E72" s="167"/>
      <c r="F72" s="167"/>
      <c r="G72" s="167"/>
      <c r="H72" s="164"/>
      <c r="I72" s="172">
        <v>54.7</v>
      </c>
      <c r="J72" s="164">
        <v>2</v>
      </c>
      <c r="K72" s="164"/>
      <c r="L72" s="173">
        <v>11120</v>
      </c>
      <c r="M72" s="172">
        <v>68.900000000000006</v>
      </c>
      <c r="N72" s="172">
        <f t="shared" si="0"/>
        <v>169.0380255941499</v>
      </c>
      <c r="O72" s="164"/>
      <c r="P72" s="164"/>
      <c r="Q72" s="164"/>
      <c r="R72" s="164"/>
      <c r="S72" s="164"/>
      <c r="T72" s="164"/>
      <c r="U72" s="164"/>
      <c r="V72" s="167" t="s">
        <v>26</v>
      </c>
      <c r="W72" s="167"/>
      <c r="X72" s="174">
        <f>IF('Tab6'!C36="",'Tab6'!C35,'Tab6'!C36)</f>
        <v>3391.9951191913201</v>
      </c>
      <c r="Y72" s="174">
        <f>IF('Tab6'!D36="",'Tab6'!D35,'Tab6'!D36)</f>
        <v>3418.6887577656098</v>
      </c>
      <c r="Z72" s="174">
        <f>IF('Tab6'!E36="",'Tab6'!E35,'Tab6'!E36)</f>
        <v>3436.12368019531</v>
      </c>
      <c r="AA72" s="164"/>
      <c r="AB72" s="164"/>
      <c r="AC72" s="164"/>
      <c r="AD72" s="164"/>
      <c r="AE72" s="164"/>
      <c r="AF72" s="164"/>
      <c r="AG72" s="164"/>
    </row>
    <row r="73" spans="1:33">
      <c r="A73" s="167">
        <v>3</v>
      </c>
      <c r="B73" s="167"/>
      <c r="C73" s="167">
        <v>84.8</v>
      </c>
      <c r="D73" s="167">
        <v>63</v>
      </c>
      <c r="E73" s="167"/>
      <c r="F73" s="167"/>
      <c r="G73" s="167"/>
      <c r="H73" s="164"/>
      <c r="I73" s="172">
        <v>55.3</v>
      </c>
      <c r="J73" s="164">
        <v>3</v>
      </c>
      <c r="K73" s="164"/>
      <c r="L73" s="173">
        <v>11918</v>
      </c>
      <c r="M73" s="172">
        <v>63.7</v>
      </c>
      <c r="N73" s="172">
        <f t="shared" si="0"/>
        <v>154.58481012658228</v>
      </c>
      <c r="O73" s="164"/>
      <c r="P73" s="164"/>
      <c r="Q73" s="164"/>
      <c r="R73" s="164"/>
      <c r="S73" s="164"/>
      <c r="T73" s="164"/>
      <c r="U73" s="164"/>
      <c r="V73" s="167"/>
      <c r="W73" s="167"/>
      <c r="X73" s="174"/>
      <c r="Y73" s="174"/>
      <c r="Z73" s="174"/>
      <c r="AA73" s="164"/>
      <c r="AB73" s="164"/>
      <c r="AC73" s="164"/>
      <c r="AD73" s="164"/>
      <c r="AE73" s="164"/>
      <c r="AF73" s="164"/>
      <c r="AG73" s="164"/>
    </row>
    <row r="74" spans="1:33">
      <c r="A74" s="167">
        <v>4</v>
      </c>
      <c r="B74" s="167"/>
      <c r="C74" s="167">
        <v>91.2</v>
      </c>
      <c r="D74" s="167">
        <v>70.8</v>
      </c>
      <c r="E74" s="167"/>
      <c r="F74" s="167"/>
      <c r="G74" s="167"/>
      <c r="H74" s="164"/>
      <c r="I74" s="172">
        <v>56.2</v>
      </c>
      <c r="J74" s="164">
        <v>4</v>
      </c>
      <c r="K74" s="164"/>
      <c r="L74" s="173">
        <v>11905</v>
      </c>
      <c r="M74" s="172">
        <v>79.3</v>
      </c>
      <c r="N74" s="172">
        <f t="shared" si="0"/>
        <v>189.36049822064055</v>
      </c>
      <c r="O74" s="164"/>
      <c r="P74" s="164"/>
      <c r="Q74" s="164"/>
      <c r="R74" s="164"/>
      <c r="S74" s="164"/>
      <c r="T74" s="164"/>
      <c r="U74" s="164"/>
      <c r="V74" s="167" t="s">
        <v>63</v>
      </c>
      <c r="W74" s="167"/>
      <c r="X74" s="174">
        <f>IF('Tab6'!C36="",'Tab6'!C45+'Tab6'!C47,'Tab6'!C46+'Tab6'!C48)</f>
        <v>74.218755359824101</v>
      </c>
      <c r="Y74" s="174">
        <f>IF('Tab6'!D36="",'Tab6'!D45+'Tab6'!D47,'Tab6'!D46+'Tab6'!D48)</f>
        <v>68.854927988206896</v>
      </c>
      <c r="Z74" s="174">
        <f>IF('Tab6'!E36="",'Tab6'!E45+'Tab6'!E47,'Tab6'!E46+'Tab6'!E48)</f>
        <v>62.235022265862803</v>
      </c>
      <c r="AA74" s="164"/>
      <c r="AB74" s="164"/>
      <c r="AC74" s="164"/>
      <c r="AD74" s="164"/>
      <c r="AE74" s="164"/>
      <c r="AF74" s="164"/>
      <c r="AG74" s="164"/>
    </row>
    <row r="75" spans="1:33">
      <c r="A75" s="167">
        <v>1</v>
      </c>
      <c r="B75" s="167">
        <v>1984</v>
      </c>
      <c r="C75" s="167">
        <v>112.2</v>
      </c>
      <c r="D75" s="167">
        <v>90.4</v>
      </c>
      <c r="E75" s="167"/>
      <c r="F75" s="167"/>
      <c r="G75" s="167"/>
      <c r="H75" s="164"/>
      <c r="I75" s="172">
        <v>57.3</v>
      </c>
      <c r="J75" s="164">
        <v>1</v>
      </c>
      <c r="K75" s="164">
        <v>1984</v>
      </c>
      <c r="L75" s="173">
        <v>13205</v>
      </c>
      <c r="M75" s="172">
        <v>86.7</v>
      </c>
      <c r="N75" s="172">
        <f t="shared" si="0"/>
        <v>203.05654450261781</v>
      </c>
      <c r="O75" s="164"/>
      <c r="P75" s="164"/>
      <c r="Q75" s="164"/>
      <c r="R75" s="164"/>
      <c r="S75" s="164"/>
      <c r="T75" s="164"/>
      <c r="U75" s="164"/>
      <c r="V75" s="167" t="s">
        <v>39</v>
      </c>
      <c r="W75" s="167"/>
      <c r="X75" s="174">
        <f>IF('Tab6'!C36="",'Tab6'!C49,'Tab6'!C50)</f>
        <v>306.52480016562203</v>
      </c>
      <c r="Y75" s="174">
        <f>IF('Tab6'!D36="",'Tab6'!D49,'Tab6'!D50)</f>
        <v>324.46505219135702</v>
      </c>
      <c r="Z75" s="174">
        <f>IF('Tab6'!E36="",'Tab6'!E49,'Tab6'!E50)</f>
        <v>332.92318330218097</v>
      </c>
      <c r="AA75" s="164"/>
      <c r="AB75" s="164"/>
      <c r="AC75" s="164"/>
      <c r="AD75" s="164"/>
      <c r="AE75" s="164"/>
      <c r="AF75" s="164"/>
      <c r="AG75" s="164"/>
    </row>
    <row r="76" spans="1:33">
      <c r="A76" s="167">
        <v>2</v>
      </c>
      <c r="B76" s="167"/>
      <c r="C76" s="167">
        <v>81.8</v>
      </c>
      <c r="D76" s="167">
        <v>64.400000000000006</v>
      </c>
      <c r="E76" s="167"/>
      <c r="F76" s="167"/>
      <c r="G76" s="167"/>
      <c r="H76" s="164"/>
      <c r="I76" s="172">
        <v>58.2</v>
      </c>
      <c r="J76" s="164">
        <v>2</v>
      </c>
      <c r="K76" s="164"/>
      <c r="L76" s="173">
        <v>12453</v>
      </c>
      <c r="M76" s="172">
        <v>83.3</v>
      </c>
      <c r="N76" s="172">
        <f t="shared" si="0"/>
        <v>192.07663230240544</v>
      </c>
      <c r="O76" s="164"/>
      <c r="P76" s="164"/>
      <c r="Q76" s="164"/>
      <c r="R76" s="164"/>
      <c r="S76" s="164"/>
      <c r="T76" s="164"/>
      <c r="U76" s="164"/>
      <c r="V76" s="167" t="s">
        <v>18</v>
      </c>
      <c r="W76" s="167"/>
      <c r="X76" s="174">
        <f>IF('Tab6'!C36="",'Tab6'!C43,'Tab6'!C44)</f>
        <v>48.1995325091208</v>
      </c>
      <c r="Y76" s="174">
        <f>IF('Tab6'!D36="",'Tab6'!D43,'Tab6'!D44)</f>
        <v>58.150059359065303</v>
      </c>
      <c r="Z76" s="174">
        <f>IF('Tab6'!E36="",'Tab6'!E43,'Tab6'!E44)</f>
        <v>56.369734951409498</v>
      </c>
      <c r="AA76" s="164"/>
      <c r="AB76" s="164"/>
      <c r="AC76" s="164"/>
      <c r="AD76" s="164"/>
      <c r="AE76" s="164"/>
      <c r="AF76" s="164"/>
      <c r="AG76" s="164"/>
    </row>
    <row r="77" spans="1:33">
      <c r="A77" s="167">
        <v>3</v>
      </c>
      <c r="B77" s="167"/>
      <c r="C77" s="167">
        <v>90.4</v>
      </c>
      <c r="D77" s="167">
        <v>71.099999999999994</v>
      </c>
      <c r="E77" s="167"/>
      <c r="F77" s="167"/>
      <c r="G77" s="167"/>
      <c r="H77" s="164"/>
      <c r="I77" s="172">
        <v>58.7</v>
      </c>
      <c r="J77" s="164">
        <v>3</v>
      </c>
      <c r="K77" s="164"/>
      <c r="L77" s="173">
        <v>12278</v>
      </c>
      <c r="M77" s="172">
        <v>83.3</v>
      </c>
      <c r="N77" s="172">
        <f t="shared" si="0"/>
        <v>190.44054514480405</v>
      </c>
      <c r="O77" s="164"/>
      <c r="P77" s="164"/>
      <c r="Q77" s="164"/>
      <c r="R77" s="164"/>
      <c r="S77" s="164"/>
      <c r="T77" s="164"/>
      <c r="U77" s="164"/>
      <c r="V77" s="167" t="s">
        <v>82</v>
      </c>
      <c r="W77" s="167"/>
      <c r="X77" s="174">
        <f>IF('Tab6'!C36="",'Tab6'!C37+'Tab6'!C39,'Tab6'!C38+'Tab6'!C40)</f>
        <v>556.06835245007846</v>
      </c>
      <c r="Y77" s="174">
        <f>IF('Tab6'!D36="",'Tab6'!D37+'Tab6'!D39,'Tab6'!D38+'Tab6'!D40)</f>
        <v>540.46964690512516</v>
      </c>
      <c r="Z77" s="174">
        <f>IF('Tab6'!E36="",'Tab6'!E37+'Tab6'!E39,'Tab6'!E38+'Tab6'!E40)</f>
        <v>555.1551402170569</v>
      </c>
      <c r="AA77" s="164"/>
      <c r="AB77" s="164"/>
      <c r="AC77" s="164"/>
      <c r="AD77" s="164"/>
      <c r="AE77" s="164"/>
      <c r="AF77" s="164"/>
      <c r="AG77" s="164"/>
    </row>
    <row r="78" spans="1:33">
      <c r="A78" s="167">
        <v>4</v>
      </c>
      <c r="B78" s="167"/>
      <c r="C78" s="167">
        <v>92.9</v>
      </c>
      <c r="D78" s="167">
        <v>73.900000000000006</v>
      </c>
      <c r="E78" s="167"/>
      <c r="F78" s="167"/>
      <c r="G78" s="167"/>
      <c r="H78" s="164"/>
      <c r="I78" s="172">
        <v>59.6</v>
      </c>
      <c r="J78" s="164">
        <v>4</v>
      </c>
      <c r="K78" s="164"/>
      <c r="L78" s="173">
        <v>11449</v>
      </c>
      <c r="M78" s="172">
        <v>94.6</v>
      </c>
      <c r="N78" s="172">
        <f t="shared" si="0"/>
        <v>213.00872483221471</v>
      </c>
      <c r="O78" s="164"/>
      <c r="P78" s="164"/>
      <c r="Q78" s="164"/>
      <c r="R78" s="164"/>
      <c r="S78" s="164"/>
      <c r="T78" s="164"/>
      <c r="U78" s="164"/>
      <c r="V78" s="167" t="s">
        <v>83</v>
      </c>
      <c r="W78" s="167"/>
      <c r="X78" s="175">
        <f>X72-X77-X76-X75-X74</f>
        <v>2406.9836787066747</v>
      </c>
      <c r="Y78" s="175">
        <f>Y72-Y77-Y76-Y75-Y74</f>
        <v>2426.7490713218554</v>
      </c>
      <c r="Z78" s="175">
        <f>Z72-Z77-Z76-Z75-Z74</f>
        <v>2429.4405994587996</v>
      </c>
      <c r="AA78" s="164"/>
      <c r="AB78" s="164"/>
      <c r="AC78" s="164"/>
      <c r="AD78" s="164"/>
      <c r="AE78" s="164"/>
      <c r="AF78" s="164"/>
      <c r="AG78" s="164"/>
    </row>
    <row r="79" spans="1:33">
      <c r="A79" s="167">
        <v>1</v>
      </c>
      <c r="B79" s="167">
        <v>1985</v>
      </c>
      <c r="C79" s="167">
        <v>123.4</v>
      </c>
      <c r="D79" s="167">
        <v>100.8</v>
      </c>
      <c r="E79" s="167"/>
      <c r="F79" s="167"/>
      <c r="G79" s="167"/>
      <c r="H79" s="164"/>
      <c r="I79" s="172">
        <v>60.4</v>
      </c>
      <c r="J79" s="164">
        <v>1</v>
      </c>
      <c r="K79" s="164">
        <v>1985</v>
      </c>
      <c r="L79" s="173">
        <v>16918</v>
      </c>
      <c r="M79" s="172">
        <v>103.6</v>
      </c>
      <c r="N79" s="172">
        <f t="shared" si="0"/>
        <v>230.18410596026487</v>
      </c>
      <c r="O79" s="164"/>
      <c r="P79" s="164"/>
      <c r="Q79" s="164"/>
      <c r="R79" s="164"/>
      <c r="S79" s="164"/>
      <c r="T79" s="164"/>
      <c r="U79" s="164"/>
      <c r="V79" s="167"/>
      <c r="W79" s="167"/>
      <c r="X79" s="167"/>
      <c r="Y79" s="167"/>
      <c r="Z79" s="167"/>
      <c r="AA79" s="164"/>
      <c r="AB79" s="164"/>
      <c r="AC79" s="164"/>
      <c r="AD79" s="164"/>
      <c r="AE79" s="164"/>
      <c r="AF79" s="164"/>
      <c r="AG79" s="164"/>
    </row>
    <row r="80" spans="1:33">
      <c r="A80" s="167">
        <v>2</v>
      </c>
      <c r="B80" s="167"/>
      <c r="C80" s="167">
        <v>102</v>
      </c>
      <c r="D80" s="167">
        <v>81.099999999999994</v>
      </c>
      <c r="E80" s="167"/>
      <c r="F80" s="167"/>
      <c r="G80" s="167"/>
      <c r="H80" s="164"/>
      <c r="I80" s="172">
        <v>61.5</v>
      </c>
      <c r="J80" s="164">
        <v>2</v>
      </c>
      <c r="K80" s="164"/>
      <c r="L80" s="173">
        <v>14237</v>
      </c>
      <c r="M80" s="172">
        <v>115.3</v>
      </c>
      <c r="N80" s="172">
        <f t="shared" si="0"/>
        <v>251.59772357723574</v>
      </c>
      <c r="O80" s="164"/>
      <c r="P80" s="164"/>
      <c r="Q80" s="164"/>
      <c r="R80" s="164"/>
      <c r="S80" s="164"/>
      <c r="T80" s="164"/>
      <c r="U80" s="164"/>
      <c r="V80" s="166" t="s">
        <v>163</v>
      </c>
      <c r="W80" s="167"/>
      <c r="X80" s="167"/>
      <c r="Y80" s="167"/>
      <c r="Z80" s="164"/>
      <c r="AA80" s="164"/>
      <c r="AB80" s="164"/>
      <c r="AC80" s="164"/>
      <c r="AD80" s="164"/>
      <c r="AE80" s="164"/>
      <c r="AF80" s="164"/>
      <c r="AG80" s="164"/>
    </row>
    <row r="81" spans="1:33">
      <c r="A81" s="167">
        <v>3</v>
      </c>
      <c r="B81" s="167"/>
      <c r="C81" s="167">
        <v>108.4</v>
      </c>
      <c r="D81" s="167">
        <v>86</v>
      </c>
      <c r="E81" s="167"/>
      <c r="F81" s="167"/>
      <c r="G81" s="167"/>
      <c r="H81" s="164"/>
      <c r="I81" s="172">
        <v>62</v>
      </c>
      <c r="J81" s="164">
        <v>3</v>
      </c>
      <c r="K81" s="164"/>
      <c r="L81" s="173">
        <v>14329</v>
      </c>
      <c r="M81" s="172">
        <v>103</v>
      </c>
      <c r="N81" s="172">
        <f t="shared" si="0"/>
        <v>222.94516129032257</v>
      </c>
      <c r="O81" s="164"/>
      <c r="P81" s="164"/>
      <c r="Q81" s="164"/>
      <c r="R81" s="164"/>
      <c r="S81" s="164"/>
      <c r="T81" s="164"/>
      <c r="U81" s="164"/>
      <c r="V81" s="167"/>
      <c r="W81" s="167"/>
      <c r="X81" s="167"/>
      <c r="Y81" s="167"/>
      <c r="Z81" s="164"/>
      <c r="AA81" s="164"/>
      <c r="AB81" s="164"/>
      <c r="AC81" s="164"/>
      <c r="AD81" s="164"/>
      <c r="AE81" s="164"/>
      <c r="AF81" s="164"/>
      <c r="AG81" s="164"/>
    </row>
    <row r="82" spans="1:33">
      <c r="A82" s="167">
        <v>4</v>
      </c>
      <c r="B82" s="167"/>
      <c r="C82" s="167">
        <v>109.6</v>
      </c>
      <c r="D82" s="167">
        <v>87.1</v>
      </c>
      <c r="E82" s="167"/>
      <c r="F82" s="167"/>
      <c r="G82" s="167"/>
      <c r="H82" s="164"/>
      <c r="I82" s="172">
        <v>63</v>
      </c>
      <c r="J82" s="164">
        <v>4</v>
      </c>
      <c r="K82" s="164"/>
      <c r="L82" s="173">
        <v>13060</v>
      </c>
      <c r="M82" s="172">
        <v>118.7</v>
      </c>
      <c r="N82" s="172">
        <f t="shared" si="0"/>
        <v>252.84984126984125</v>
      </c>
      <c r="O82" s="164"/>
      <c r="P82" s="164"/>
      <c r="Q82" s="164"/>
      <c r="R82" s="164"/>
      <c r="S82" s="164"/>
      <c r="T82" s="164"/>
      <c r="U82" s="164"/>
      <c r="V82" s="167"/>
      <c r="W82" s="171" t="str">
        <f>+'Tab4'!C6</f>
        <v>2012</v>
      </c>
      <c r="X82" s="171" t="str">
        <f>+'Tab4'!D6</f>
        <v>2013</v>
      </c>
      <c r="Y82" s="171" t="str">
        <f>+'Tab4'!E6</f>
        <v>2014</v>
      </c>
      <c r="Z82" s="164"/>
      <c r="AA82" s="164"/>
      <c r="AB82" s="164"/>
      <c r="AC82" s="164"/>
      <c r="AD82" s="164"/>
      <c r="AE82" s="164"/>
      <c r="AF82" s="164"/>
      <c r="AG82" s="164"/>
    </row>
    <row r="83" spans="1:33">
      <c r="A83" s="167">
        <v>1</v>
      </c>
      <c r="B83" s="167">
        <v>1986</v>
      </c>
      <c r="C83" s="167">
        <v>141</v>
      </c>
      <c r="D83" s="167">
        <v>115.2</v>
      </c>
      <c r="E83" s="167"/>
      <c r="F83" s="167"/>
      <c r="G83" s="167"/>
      <c r="H83" s="164"/>
      <c r="I83" s="172">
        <v>64</v>
      </c>
      <c r="J83" s="164">
        <v>1</v>
      </c>
      <c r="K83" s="164">
        <v>1986</v>
      </c>
      <c r="L83" s="173">
        <v>14314</v>
      </c>
      <c r="M83" s="172">
        <v>111.8</v>
      </c>
      <c r="N83" s="172">
        <f t="shared" si="0"/>
        <v>234.43062499999996</v>
      </c>
      <c r="O83" s="164"/>
      <c r="P83" s="164"/>
      <c r="Q83" s="164"/>
      <c r="R83" s="164"/>
      <c r="S83" s="164"/>
      <c r="T83" s="164"/>
      <c r="U83" s="164"/>
      <c r="V83" s="167" t="s">
        <v>84</v>
      </c>
      <c r="W83" s="174">
        <f>IF('Tab4'!C14="",'Tab4'!C13,'Tab4'!C14)</f>
        <v>1641.1329101833501</v>
      </c>
      <c r="X83" s="174">
        <f>IF('Tab4'!D14="",'Tab4'!D13,'Tab4'!D14)</f>
        <v>1787.5488480332399</v>
      </c>
      <c r="Y83" s="174">
        <f>IF('Tab4'!E14="",'Tab4'!E13,'Tab4'!E14)</f>
        <v>1871.2314130984701</v>
      </c>
      <c r="Z83" s="164"/>
      <c r="AA83" s="164"/>
      <c r="AB83" s="164"/>
      <c r="AC83" s="164"/>
      <c r="AD83" s="164"/>
      <c r="AE83" s="164"/>
      <c r="AF83" s="164"/>
      <c r="AG83" s="164"/>
    </row>
    <row r="84" spans="1:33">
      <c r="A84" s="167">
        <v>2</v>
      </c>
      <c r="B84" s="167"/>
      <c r="C84" s="167">
        <v>120.5</v>
      </c>
      <c r="D84" s="167">
        <v>93.2</v>
      </c>
      <c r="E84" s="167"/>
      <c r="F84" s="167"/>
      <c r="G84" s="167"/>
      <c r="H84" s="164"/>
      <c r="I84" s="172">
        <v>65</v>
      </c>
      <c r="J84" s="164">
        <v>2</v>
      </c>
      <c r="K84" s="164"/>
      <c r="L84" s="173">
        <v>13505</v>
      </c>
      <c r="M84" s="172">
        <v>121.5</v>
      </c>
      <c r="N84" s="172">
        <f t="shared" si="0"/>
        <v>250.8507692307692</v>
      </c>
      <c r="O84" s="164"/>
      <c r="P84" s="164"/>
      <c r="Q84" s="164"/>
      <c r="R84" s="164"/>
      <c r="S84" s="164"/>
      <c r="T84" s="164"/>
      <c r="U84" s="164"/>
      <c r="V84" s="167" t="s">
        <v>170</v>
      </c>
      <c r="W84" s="174">
        <f>IF('Tab4'!C16="",'Tab4'!C15,'Tab4'!C16)</f>
        <v>1141.20490037625</v>
      </c>
      <c r="X84" s="174">
        <f>IF('Tab4'!D16="",'Tab4'!D15,'Tab4'!D16)</f>
        <v>1178.7579968222501</v>
      </c>
      <c r="Y84" s="174">
        <f>IF('Tab4'!E16="",'Tab4'!E15,'Tab4'!E16)</f>
        <v>1461.34798724292</v>
      </c>
      <c r="Z84" s="164"/>
      <c r="AA84" s="164"/>
      <c r="AB84" s="164"/>
      <c r="AC84" s="164"/>
      <c r="AD84" s="164"/>
      <c r="AE84" s="164"/>
      <c r="AF84" s="164"/>
      <c r="AG84" s="164"/>
    </row>
    <row r="85" spans="1:33">
      <c r="A85" s="167">
        <v>3</v>
      </c>
      <c r="B85" s="167"/>
      <c r="C85" s="167">
        <v>115.7</v>
      </c>
      <c r="D85" s="167">
        <v>91.1</v>
      </c>
      <c r="E85" s="167"/>
      <c r="F85" s="167"/>
      <c r="G85" s="167"/>
      <c r="H85" s="164"/>
      <c r="I85" s="172">
        <v>67</v>
      </c>
      <c r="J85" s="164">
        <v>3</v>
      </c>
      <c r="K85" s="164"/>
      <c r="L85" s="173">
        <v>12132</v>
      </c>
      <c r="M85" s="172">
        <v>100.8</v>
      </c>
      <c r="N85" s="172">
        <f t="shared" si="0"/>
        <v>201.90089552238805</v>
      </c>
      <c r="O85" s="164"/>
      <c r="P85" s="164"/>
      <c r="Q85" s="164"/>
      <c r="R85" s="164"/>
      <c r="S85" s="164"/>
      <c r="T85" s="164"/>
      <c r="U85" s="164"/>
      <c r="V85" s="167" t="s">
        <v>7</v>
      </c>
      <c r="W85" s="174">
        <f>IF('Tab4'!C18="",'Tab4'!C17,'Tab4'!C18)</f>
        <v>619.62139610450595</v>
      </c>
      <c r="X85" s="174">
        <f>IF('Tab4'!D18="",'Tab4'!D17,'Tab4'!D18)</f>
        <v>697.50382103852701</v>
      </c>
      <c r="Y85" s="174">
        <f>IF('Tab4'!E18="",'Tab4'!E17,'Tab4'!E18)</f>
        <v>664.56313096675103</v>
      </c>
      <c r="Z85" s="164"/>
      <c r="AA85" s="164"/>
      <c r="AB85" s="164"/>
      <c r="AC85" s="164"/>
      <c r="AD85" s="164"/>
      <c r="AE85" s="164"/>
      <c r="AF85" s="164"/>
      <c r="AG85" s="164"/>
    </row>
    <row r="86" spans="1:33">
      <c r="A86" s="167">
        <v>4</v>
      </c>
      <c r="B86" s="167"/>
      <c r="C86" s="167">
        <v>114.4</v>
      </c>
      <c r="D86" s="167">
        <v>90.8</v>
      </c>
      <c r="E86" s="167"/>
      <c r="F86" s="167"/>
      <c r="G86" s="167"/>
      <c r="H86" s="164"/>
      <c r="I86" s="172">
        <v>68.5</v>
      </c>
      <c r="J86" s="164">
        <v>4</v>
      </c>
      <c r="K86" s="164"/>
      <c r="L86" s="173">
        <v>11763</v>
      </c>
      <c r="M86" s="172">
        <v>120.6</v>
      </c>
      <c r="N86" s="172">
        <f t="shared" si="0"/>
        <v>236.27036496350362</v>
      </c>
      <c r="O86" s="164"/>
      <c r="P86" s="164"/>
      <c r="Q86" s="164"/>
      <c r="R86" s="164"/>
      <c r="S86" s="164"/>
      <c r="T86" s="164"/>
      <c r="U86" s="164"/>
      <c r="V86" s="164" t="s">
        <v>8</v>
      </c>
      <c r="W86" s="174">
        <f>IF('Tab4'!C20="",'Tab4'!C19,'Tab4'!C20)</f>
        <v>416.98003576595499</v>
      </c>
      <c r="X86" s="174">
        <f>IF('Tab4'!D20="",'Tab4'!D19,'Tab4'!D20)</f>
        <v>428.30868661356902</v>
      </c>
      <c r="Y86" s="174">
        <f>IF('Tab4'!E20="",'Tab4'!E19,'Tab4'!E20)</f>
        <v>407.33637355202001</v>
      </c>
      <c r="Z86" s="164"/>
      <c r="AA86" s="164"/>
      <c r="AB86" s="164"/>
      <c r="AC86" s="164"/>
      <c r="AD86" s="164"/>
      <c r="AE86" s="164"/>
      <c r="AF86" s="164"/>
      <c r="AG86" s="164"/>
    </row>
    <row r="87" spans="1:33">
      <c r="A87" s="167">
        <v>1</v>
      </c>
      <c r="B87" s="167">
        <v>1987</v>
      </c>
      <c r="C87" s="167">
        <v>152.19999999999999</v>
      </c>
      <c r="D87" s="167">
        <v>121.3</v>
      </c>
      <c r="E87" s="167"/>
      <c r="F87" s="167"/>
      <c r="G87" s="167"/>
      <c r="H87" s="164"/>
      <c r="I87" s="172">
        <v>70.5</v>
      </c>
      <c r="J87" s="164">
        <v>1</v>
      </c>
      <c r="K87" s="164">
        <v>1987</v>
      </c>
      <c r="L87" s="173">
        <v>17280</v>
      </c>
      <c r="M87" s="172">
        <v>135.6</v>
      </c>
      <c r="N87" s="172">
        <f t="shared" si="0"/>
        <v>258.12085106382978</v>
      </c>
      <c r="O87" s="164"/>
      <c r="P87" s="164"/>
      <c r="Q87" s="164"/>
      <c r="R87" s="164"/>
      <c r="S87" s="164"/>
      <c r="T87" s="164"/>
      <c r="U87" s="164"/>
      <c r="V87" s="167" t="s">
        <v>9</v>
      </c>
      <c r="W87" s="174">
        <f>IF('Tab4'!C20="",'Tab4'!C21,'Tab4'!C22)</f>
        <v>160.19006953521401</v>
      </c>
      <c r="X87" s="174">
        <f>IF('Tab4'!D20="",'Tab4'!D21,'Tab4'!D22)</f>
        <v>161.66765046716699</v>
      </c>
      <c r="Y87" s="174">
        <f>IF('Tab4'!E20="",'Tab4'!E21,'Tab4'!E22)</f>
        <v>160.152431112503</v>
      </c>
      <c r="Z87" s="164"/>
      <c r="AA87" s="164"/>
      <c r="AB87" s="164"/>
      <c r="AC87" s="164"/>
      <c r="AD87" s="164"/>
      <c r="AE87" s="164"/>
      <c r="AF87" s="164"/>
      <c r="AG87" s="164"/>
    </row>
    <row r="88" spans="1:33">
      <c r="A88" s="167">
        <v>2</v>
      </c>
      <c r="B88" s="167"/>
      <c r="C88" s="167">
        <v>109.2</v>
      </c>
      <c r="D88" s="167">
        <v>86.1</v>
      </c>
      <c r="E88" s="167"/>
      <c r="F88" s="167"/>
      <c r="G88" s="167"/>
      <c r="H88" s="164"/>
      <c r="I88" s="172">
        <v>71.599999999999994</v>
      </c>
      <c r="J88" s="164">
        <v>2</v>
      </c>
      <c r="K88" s="164"/>
      <c r="L88" s="173">
        <v>12241</v>
      </c>
      <c r="M88" s="172">
        <v>135.9</v>
      </c>
      <c r="N88" s="172">
        <f t="shared" si="0"/>
        <v>254.71759776536314</v>
      </c>
      <c r="O88" s="164"/>
      <c r="P88" s="164"/>
      <c r="Q88" s="164"/>
      <c r="R88" s="164"/>
      <c r="S88" s="164"/>
      <c r="T88" s="164"/>
      <c r="U88" s="164"/>
      <c r="V88" s="167" t="s">
        <v>10</v>
      </c>
      <c r="W88" s="174">
        <f>IF('Tab4'!C22="",'Tab4'!C29,'Tab4'!C30)</f>
        <v>433.66874899144398</v>
      </c>
      <c r="X88" s="174">
        <f>IF('Tab4'!D22="",'Tab4'!D29,'Tab4'!D30)</f>
        <v>417.48621703025202</v>
      </c>
      <c r="Y88" s="174">
        <f>IF('Tab4'!E22="",'Tab4'!E29,'Tab4'!E30)</f>
        <v>538.80125212963196</v>
      </c>
      <c r="Z88" s="164"/>
      <c r="AA88" s="164"/>
      <c r="AB88" s="164"/>
      <c r="AC88" s="164"/>
      <c r="AD88" s="164"/>
      <c r="AE88" s="164"/>
      <c r="AF88" s="164"/>
      <c r="AG88" s="164"/>
    </row>
    <row r="89" spans="1:33">
      <c r="A89" s="167">
        <v>3</v>
      </c>
      <c r="B89" s="167"/>
      <c r="C89" s="167">
        <v>110.1</v>
      </c>
      <c r="D89" s="167">
        <v>87.3</v>
      </c>
      <c r="E89" s="167"/>
      <c r="F89" s="167"/>
      <c r="G89" s="167"/>
      <c r="H89" s="164"/>
      <c r="I89" s="172">
        <v>72.3</v>
      </c>
      <c r="J89" s="164">
        <v>3</v>
      </c>
      <c r="K89" s="164"/>
      <c r="L89" s="173">
        <v>11506</v>
      </c>
      <c r="M89" s="172">
        <v>112.3</v>
      </c>
      <c r="N89" s="172">
        <f t="shared" si="0"/>
        <v>208.44619640387273</v>
      </c>
      <c r="O89" s="164"/>
      <c r="P89" s="164"/>
      <c r="Q89" s="164"/>
      <c r="R89" s="164"/>
      <c r="S89" s="164"/>
      <c r="T89" s="164"/>
      <c r="U89" s="164"/>
      <c r="V89" s="167" t="s">
        <v>11</v>
      </c>
      <c r="W89" s="174">
        <f>IF('Tab4'!C30="",'Tab4'!C31,'Tab4'!C32)</f>
        <v>43.997332892470901</v>
      </c>
      <c r="X89" s="174">
        <f>IF('Tab4'!D30="",'Tab4'!D31,'Tab4'!D32)</f>
        <v>31.948394489102501</v>
      </c>
      <c r="Y89" s="174">
        <f>IF('Tab4'!E30="",'Tab4'!E31,'Tab4'!E32)</f>
        <v>55.152018347530998</v>
      </c>
      <c r="Z89" s="164"/>
      <c r="AA89" s="164"/>
      <c r="AB89" s="164"/>
      <c r="AC89" s="164"/>
      <c r="AD89" s="164"/>
      <c r="AE89" s="164"/>
      <c r="AF89" s="164"/>
      <c r="AG89" s="164"/>
    </row>
    <row r="90" spans="1:33">
      <c r="A90" s="167">
        <v>4</v>
      </c>
      <c r="B90" s="167"/>
      <c r="C90" s="167">
        <v>112</v>
      </c>
      <c r="D90" s="167">
        <v>89.8</v>
      </c>
      <c r="E90" s="167"/>
      <c r="F90" s="167"/>
      <c r="G90" s="167"/>
      <c r="H90" s="164"/>
      <c r="I90" s="172">
        <v>73.599999999999994</v>
      </c>
      <c r="J90" s="164">
        <v>4</v>
      </c>
      <c r="K90" s="164"/>
      <c r="L90" s="173">
        <v>12860</v>
      </c>
      <c r="M90" s="172">
        <v>134.5</v>
      </c>
      <c r="N90" s="172">
        <f t="shared" si="0"/>
        <v>245.24320652173913</v>
      </c>
      <c r="O90" s="164"/>
      <c r="P90" s="164"/>
      <c r="Q90" s="164"/>
      <c r="R90" s="164"/>
      <c r="S90" s="164"/>
      <c r="T90" s="164"/>
      <c r="U90" s="164"/>
      <c r="V90" s="167" t="s">
        <v>12</v>
      </c>
      <c r="W90" s="174">
        <f>IF('Tab4'!C32="",'Tab4'!C33,'Tab4'!C34)</f>
        <v>207.818398031604</v>
      </c>
      <c r="X90" s="174">
        <f>IF('Tab4'!D32="",'Tab4'!D33,'Tab4'!D34)</f>
        <v>207.84476701898799</v>
      </c>
      <c r="Y90" s="174">
        <f>IF('Tab4'!E32="",'Tab4'!E33,'Tab4'!E34)</f>
        <v>274.75587438924902</v>
      </c>
      <c r="Z90" s="164"/>
      <c r="AA90" s="164"/>
      <c r="AB90" s="164"/>
      <c r="AC90" s="164"/>
      <c r="AD90" s="164"/>
      <c r="AE90" s="164"/>
      <c r="AF90" s="164"/>
      <c r="AG90" s="164"/>
    </row>
    <row r="91" spans="1:33">
      <c r="A91" s="167">
        <v>1</v>
      </c>
      <c r="B91" s="167">
        <v>1988</v>
      </c>
      <c r="C91" s="167">
        <v>134.1</v>
      </c>
      <c r="D91" s="167">
        <v>107.5</v>
      </c>
      <c r="E91" s="167"/>
      <c r="F91" s="167"/>
      <c r="G91" s="167"/>
      <c r="H91" s="164"/>
      <c r="I91" s="172">
        <v>75.2</v>
      </c>
      <c r="J91" s="164">
        <v>1</v>
      </c>
      <c r="K91" s="164">
        <v>1988</v>
      </c>
      <c r="L91" s="173">
        <v>10180</v>
      </c>
      <c r="M91" s="172">
        <v>130.80000000000001</v>
      </c>
      <c r="N91" s="172">
        <f t="shared" si="0"/>
        <v>233.42234042553193</v>
      </c>
      <c r="O91" s="164"/>
      <c r="P91" s="164"/>
      <c r="Q91" s="164"/>
      <c r="R91" s="164"/>
      <c r="S91" s="164"/>
      <c r="T91" s="164"/>
      <c r="U91" s="164"/>
      <c r="V91" s="167" t="s">
        <v>13</v>
      </c>
      <c r="W91" s="174">
        <f>IF('Tab4'!C34="",'Tab4'!C35,'Tab4'!C36)</f>
        <v>24.6611828074657</v>
      </c>
      <c r="X91" s="174">
        <f>IF('Tab4'!D34="",'Tab4'!D35,'Tab4'!D36)</f>
        <v>25.357250488457201</v>
      </c>
      <c r="Y91" s="174">
        <f>IF('Tab4'!E34="",'Tab4'!E35,'Tab4'!E36)</f>
        <v>31.601321091686</v>
      </c>
      <c r="Z91" s="164"/>
      <c r="AA91" s="164"/>
      <c r="AB91" s="164"/>
      <c r="AC91" s="164"/>
      <c r="AD91" s="164"/>
      <c r="AE91" s="164"/>
      <c r="AF91" s="164"/>
      <c r="AG91" s="164"/>
    </row>
    <row r="92" spans="1:33">
      <c r="A92" s="167">
        <v>2</v>
      </c>
      <c r="B92" s="167"/>
      <c r="C92" s="167">
        <v>113.7</v>
      </c>
      <c r="D92" s="167">
        <v>90</v>
      </c>
      <c r="E92" s="167"/>
      <c r="F92" s="167"/>
      <c r="G92" s="167"/>
      <c r="H92" s="164"/>
      <c r="I92" s="172">
        <v>76.7</v>
      </c>
      <c r="J92" s="164">
        <v>2</v>
      </c>
      <c r="K92" s="164"/>
      <c r="L92" s="173">
        <v>11081</v>
      </c>
      <c r="M92" s="172">
        <v>95.1</v>
      </c>
      <c r="N92" s="172">
        <f t="shared" si="0"/>
        <v>166.3940026075619</v>
      </c>
      <c r="O92" s="164"/>
      <c r="P92" s="164"/>
      <c r="Q92" s="164"/>
      <c r="R92" s="164"/>
      <c r="S92" s="164"/>
      <c r="T92" s="164"/>
      <c r="U92" s="164"/>
      <c r="V92" s="167" t="s">
        <v>14</v>
      </c>
      <c r="W92" s="174">
        <f>IF('Tab4'!C38="",'Tab4'!C37,'Tab4'!C38)</f>
        <v>283.5218294038483</v>
      </c>
      <c r="X92" s="174">
        <f>IF('Tab4'!D38="",'Tab4'!D37,'Tab4'!D38)</f>
        <v>209.44572730197481</v>
      </c>
      <c r="Y92" s="174">
        <f>IF('Tab4'!E38="",'Tab4'!E37,'Tab4'!E38)</f>
        <v>146.768774604486</v>
      </c>
      <c r="Z92" s="164"/>
      <c r="AA92" s="164"/>
      <c r="AB92" s="164"/>
      <c r="AC92" s="164"/>
      <c r="AD92" s="164"/>
      <c r="AE92" s="164"/>
      <c r="AF92" s="164"/>
      <c r="AG92" s="164"/>
    </row>
    <row r="93" spans="1:33">
      <c r="A93" s="167">
        <v>3</v>
      </c>
      <c r="B93" s="167"/>
      <c r="C93" s="167">
        <v>116.3</v>
      </c>
      <c r="D93" s="167">
        <v>93.1</v>
      </c>
      <c r="E93" s="167"/>
      <c r="F93" s="167"/>
      <c r="G93" s="167"/>
      <c r="H93" s="164"/>
      <c r="I93" s="172">
        <v>77</v>
      </c>
      <c r="J93" s="164">
        <v>3</v>
      </c>
      <c r="K93" s="164"/>
      <c r="L93" s="173">
        <v>15987</v>
      </c>
      <c r="M93" s="172">
        <v>148.69999999999999</v>
      </c>
      <c r="N93" s="172">
        <f t="shared" si="0"/>
        <v>259.16285714285709</v>
      </c>
      <c r="O93" s="164"/>
      <c r="P93" s="164"/>
      <c r="Q93" s="164"/>
      <c r="R93" s="164"/>
      <c r="S93" s="164"/>
      <c r="T93" s="164"/>
      <c r="U93" s="164"/>
      <c r="V93" s="167" t="s">
        <v>85</v>
      </c>
      <c r="W93" s="175">
        <f>SUM(W83:W92)</f>
        <v>4972.7968040921087</v>
      </c>
      <c r="X93" s="175">
        <f>SUM(X83:X92)</f>
        <v>5145.8693593035277</v>
      </c>
      <c r="Y93" s="175">
        <f>SUM(Y83:Y92)</f>
        <v>5611.7105765352489</v>
      </c>
      <c r="Z93" s="164"/>
      <c r="AA93" s="164"/>
      <c r="AB93" s="164"/>
      <c r="AC93" s="164"/>
      <c r="AD93" s="164"/>
      <c r="AE93" s="164"/>
      <c r="AF93" s="164"/>
      <c r="AG93" s="164"/>
    </row>
    <row r="94" spans="1:33">
      <c r="A94" s="167">
        <v>4</v>
      </c>
      <c r="B94" s="167"/>
      <c r="C94" s="167">
        <v>115.2</v>
      </c>
      <c r="D94" s="167">
        <v>93.4</v>
      </c>
      <c r="E94" s="167"/>
      <c r="F94" s="167"/>
      <c r="G94" s="167"/>
      <c r="H94" s="164"/>
      <c r="I94" s="172">
        <v>78.099999999999994</v>
      </c>
      <c r="J94" s="164">
        <v>4</v>
      </c>
      <c r="K94" s="164"/>
      <c r="L94" s="173">
        <v>12493</v>
      </c>
      <c r="M94" s="172">
        <v>199.8</v>
      </c>
      <c r="N94" s="172">
        <f t="shared" si="0"/>
        <v>343.31830985915497</v>
      </c>
      <c r="O94" s="164"/>
      <c r="P94" s="164"/>
      <c r="Q94" s="164"/>
      <c r="R94" s="164"/>
      <c r="S94" s="164"/>
      <c r="T94" s="164"/>
      <c r="U94" s="164"/>
      <c r="V94" s="167"/>
      <c r="W94" s="167"/>
      <c r="X94" s="167"/>
      <c r="Y94" s="167"/>
      <c r="Z94" s="164"/>
      <c r="AA94" s="164"/>
      <c r="AB94" s="164"/>
      <c r="AC94" s="164"/>
      <c r="AD94" s="164"/>
      <c r="AE94" s="164"/>
      <c r="AF94" s="164"/>
      <c r="AG94" s="164"/>
    </row>
    <row r="95" spans="1:33">
      <c r="A95" s="167">
        <v>1</v>
      </c>
      <c r="B95" s="167">
        <v>1989</v>
      </c>
      <c r="C95" s="167">
        <v>106.6</v>
      </c>
      <c r="D95" s="167">
        <v>86.4</v>
      </c>
      <c r="E95" s="167"/>
      <c r="F95" s="167"/>
      <c r="G95" s="167"/>
      <c r="H95" s="164"/>
      <c r="I95" s="172">
        <v>78.900000000000006</v>
      </c>
      <c r="J95" s="164">
        <v>1</v>
      </c>
      <c r="K95" s="164">
        <v>1989</v>
      </c>
      <c r="L95" s="173">
        <v>10988</v>
      </c>
      <c r="M95" s="172">
        <v>142.6</v>
      </c>
      <c r="N95" s="172">
        <f t="shared" si="0"/>
        <v>242.54651457541186</v>
      </c>
      <c r="O95" s="164"/>
      <c r="P95" s="164"/>
      <c r="Q95" s="164"/>
      <c r="R95" s="164"/>
      <c r="S95" s="164"/>
      <c r="T95" s="164"/>
      <c r="U95" s="164"/>
      <c r="V95" s="167" t="s">
        <v>171</v>
      </c>
      <c r="W95" s="176">
        <f>+W93+X72</f>
        <v>8364.7919232834283</v>
      </c>
      <c r="X95" s="176">
        <f>+X93+Y72</f>
        <v>8564.5581170691366</v>
      </c>
      <c r="Y95" s="176">
        <f>+Y93+Z72</f>
        <v>9047.834256730559</v>
      </c>
      <c r="Z95" s="164"/>
      <c r="AA95" s="164"/>
      <c r="AB95" s="164"/>
      <c r="AC95" s="164"/>
      <c r="AD95" s="164"/>
      <c r="AE95" s="164"/>
      <c r="AF95" s="164"/>
      <c r="AG95" s="164"/>
    </row>
    <row r="96" spans="1:33">
      <c r="A96" s="167">
        <v>2</v>
      </c>
      <c r="B96" s="167"/>
      <c r="C96" s="167">
        <v>98</v>
      </c>
      <c r="D96" s="167">
        <v>79.599999999999994</v>
      </c>
      <c r="E96" s="167"/>
      <c r="F96" s="167"/>
      <c r="G96" s="167"/>
      <c r="H96" s="164"/>
      <c r="I96" s="172">
        <v>80.3</v>
      </c>
      <c r="J96" s="164">
        <v>2</v>
      </c>
      <c r="K96" s="164"/>
      <c r="L96" s="173">
        <v>10292</v>
      </c>
      <c r="M96" s="172">
        <v>117.3</v>
      </c>
      <c r="N96" s="172">
        <f t="shared" si="0"/>
        <v>196.03561643835616</v>
      </c>
      <c r="O96" s="164"/>
      <c r="P96" s="164"/>
      <c r="Q96" s="164"/>
      <c r="R96" s="164"/>
      <c r="S96" s="164"/>
      <c r="T96" s="164"/>
      <c r="U96" s="164"/>
      <c r="V96" s="164"/>
      <c r="W96" s="164"/>
      <c r="X96" s="164"/>
      <c r="Y96" s="164"/>
      <c r="Z96" s="164"/>
      <c r="AA96" s="164"/>
      <c r="AB96" s="164"/>
      <c r="AC96" s="164"/>
      <c r="AD96" s="164"/>
      <c r="AE96" s="164"/>
      <c r="AF96" s="164"/>
      <c r="AG96" s="164"/>
    </row>
    <row r="97" spans="1:33">
      <c r="A97" s="167">
        <v>3</v>
      </c>
      <c r="B97" s="167"/>
      <c r="C97" s="167">
        <v>96.9</v>
      </c>
      <c r="D97" s="167">
        <v>79</v>
      </c>
      <c r="E97" s="167"/>
      <c r="F97" s="167"/>
      <c r="G97" s="167"/>
      <c r="H97" s="164"/>
      <c r="I97" s="172">
        <v>80.599999999999994</v>
      </c>
      <c r="J97" s="164">
        <v>3</v>
      </c>
      <c r="K97" s="164"/>
      <c r="L97" s="173">
        <v>11352</v>
      </c>
      <c r="M97" s="172">
        <v>103.6</v>
      </c>
      <c r="N97" s="172">
        <f t="shared" si="0"/>
        <v>172.49528535980147</v>
      </c>
      <c r="O97" s="164"/>
      <c r="P97" s="164"/>
      <c r="Q97" s="164"/>
      <c r="R97" s="164"/>
      <c r="S97" s="164"/>
      <c r="T97" s="164"/>
      <c r="U97" s="164"/>
      <c r="V97" s="164"/>
      <c r="W97" s="164"/>
      <c r="X97" s="164"/>
      <c r="Y97" s="167"/>
      <c r="Z97" s="164"/>
      <c r="AA97" s="164"/>
      <c r="AB97" s="164"/>
      <c r="AC97" s="164"/>
      <c r="AD97" s="164"/>
      <c r="AE97" s="164"/>
      <c r="AF97" s="164"/>
      <c r="AG97" s="164"/>
    </row>
    <row r="98" spans="1:33">
      <c r="A98" s="167">
        <v>4</v>
      </c>
      <c r="B98" s="167"/>
      <c r="C98" s="167">
        <v>93.4</v>
      </c>
      <c r="D98" s="167">
        <v>76.8</v>
      </c>
      <c r="E98" s="167"/>
      <c r="F98" s="167"/>
      <c r="G98" s="167"/>
      <c r="H98" s="164"/>
      <c r="I98" s="172">
        <v>81.400000000000006</v>
      </c>
      <c r="J98" s="164">
        <v>4</v>
      </c>
      <c r="K98" s="164"/>
      <c r="L98" s="173">
        <v>11958</v>
      </c>
      <c r="M98" s="172">
        <v>132</v>
      </c>
      <c r="N98" s="172">
        <f t="shared" si="0"/>
        <v>217.62162162162159</v>
      </c>
      <c r="O98" s="164"/>
      <c r="P98" s="164"/>
      <c r="Q98" s="164"/>
      <c r="R98" s="164"/>
      <c r="S98" s="164"/>
      <c r="T98" s="164"/>
      <c r="U98" s="164"/>
      <c r="V98" s="166" t="s">
        <v>186</v>
      </c>
      <c r="W98" s="167"/>
      <c r="X98" s="167"/>
      <c r="Y98" s="167"/>
      <c r="Z98" s="164"/>
      <c r="AA98" s="164"/>
      <c r="AB98" s="164"/>
      <c r="AC98" s="164"/>
      <c r="AD98" s="164"/>
      <c r="AE98" s="164"/>
      <c r="AF98" s="164"/>
      <c r="AG98" s="164"/>
    </row>
    <row r="99" spans="1:33">
      <c r="A99" s="167">
        <v>1</v>
      </c>
      <c r="B99" s="167">
        <v>1990</v>
      </c>
      <c r="C99" s="167">
        <v>99.4</v>
      </c>
      <c r="D99" s="167">
        <v>81.3</v>
      </c>
      <c r="E99" s="167"/>
      <c r="F99" s="167"/>
      <c r="G99" s="167"/>
      <c r="H99" s="164"/>
      <c r="I99" s="172">
        <v>82.3</v>
      </c>
      <c r="J99" s="164">
        <v>1</v>
      </c>
      <c r="K99" s="164">
        <v>1990</v>
      </c>
      <c r="L99" s="173">
        <v>13741</v>
      </c>
      <c r="M99" s="172">
        <v>142.9</v>
      </c>
      <c r="N99" s="172">
        <f t="shared" si="0"/>
        <v>233.01555285540704</v>
      </c>
      <c r="O99" s="164"/>
      <c r="P99" s="164"/>
      <c r="Q99" s="164"/>
      <c r="R99" s="164"/>
      <c r="S99" s="164"/>
      <c r="T99" s="164"/>
      <c r="U99" s="164"/>
      <c r="V99" s="167"/>
      <c r="W99" s="164"/>
      <c r="X99" s="167"/>
      <c r="Y99" s="167"/>
      <c r="Z99" s="164"/>
      <c r="AA99" s="164"/>
      <c r="AB99" s="164"/>
      <c r="AC99" s="164"/>
      <c r="AD99" s="164"/>
      <c r="AE99" s="164"/>
      <c r="AF99" s="164"/>
      <c r="AG99" s="164"/>
    </row>
    <row r="100" spans="1:33">
      <c r="A100" s="167">
        <v>2</v>
      </c>
      <c r="B100" s="167"/>
      <c r="C100" s="167">
        <v>88.6</v>
      </c>
      <c r="D100" s="167">
        <v>73.099999999999994</v>
      </c>
      <c r="E100" s="167"/>
      <c r="F100" s="167"/>
      <c r="G100" s="167"/>
      <c r="H100" s="164"/>
      <c r="I100" s="172">
        <v>83.4</v>
      </c>
      <c r="J100" s="164">
        <v>2</v>
      </c>
      <c r="K100" s="164"/>
      <c r="L100" s="173">
        <v>10045</v>
      </c>
      <c r="M100" s="172">
        <v>116.5</v>
      </c>
      <c r="N100" s="172">
        <f t="shared" si="0"/>
        <v>187.46163069544363</v>
      </c>
      <c r="O100" s="164"/>
      <c r="P100" s="164"/>
      <c r="Q100" s="164"/>
      <c r="R100" s="164"/>
      <c r="S100" s="164"/>
      <c r="T100" s="164"/>
      <c r="U100" s="164"/>
      <c r="V100" s="167"/>
      <c r="W100" s="171" t="str">
        <f>+W82</f>
        <v>2012</v>
      </c>
      <c r="X100" s="171" t="str">
        <f>+X82</f>
        <v>2013</v>
      </c>
      <c r="Y100" s="171" t="str">
        <f>+Y82</f>
        <v>2014</v>
      </c>
      <c r="Z100" s="164"/>
      <c r="AA100" s="164"/>
      <c r="AB100" s="164"/>
      <c r="AC100" s="164"/>
      <c r="AD100" s="164"/>
      <c r="AE100" s="164"/>
      <c r="AF100" s="164"/>
      <c r="AG100" s="164"/>
    </row>
    <row r="101" spans="1:33">
      <c r="A101" s="167">
        <v>3</v>
      </c>
      <c r="B101" s="167"/>
      <c r="C101" s="167">
        <v>88.2</v>
      </c>
      <c r="D101" s="167">
        <v>72.5</v>
      </c>
      <c r="E101" s="167"/>
      <c r="F101" s="167"/>
      <c r="G101" s="167"/>
      <c r="H101" s="164"/>
      <c r="I101" s="172">
        <v>83.7</v>
      </c>
      <c r="J101" s="164">
        <v>3</v>
      </c>
      <c r="K101" s="164"/>
      <c r="L101" s="173">
        <v>10870</v>
      </c>
      <c r="M101" s="172">
        <v>101.4</v>
      </c>
      <c r="N101" s="172">
        <f t="shared" si="0"/>
        <v>162.57921146953404</v>
      </c>
      <c r="O101" s="164"/>
      <c r="P101" s="164"/>
      <c r="Q101" s="164"/>
      <c r="R101" s="164"/>
      <c r="S101" s="164"/>
      <c r="T101" s="164"/>
      <c r="U101" s="164"/>
      <c r="V101" s="167" t="s">
        <v>18</v>
      </c>
      <c r="W101" s="177">
        <f>IF('Tab7'!C10="",+'Tab7'!C9+'Tab11'!C9,+'Tab7'!C10+'Tab11'!C10)</f>
        <v>6822.44890070785</v>
      </c>
      <c r="X101" s="177">
        <f>IF('Tab7'!D10="",+'Tab7'!D9+'Tab11'!D9,+'Tab7'!D10+'Tab11'!D10)</f>
        <v>5520.4451678348696</v>
      </c>
      <c r="Y101" s="177">
        <f>IF('Tab7'!E10="",+'Tab7'!E9+'Tab11'!E9,+'Tab7'!E10+'Tab11'!E10)</f>
        <v>7032</v>
      </c>
      <c r="Z101" s="164"/>
      <c r="AA101" s="164"/>
      <c r="AB101" s="164"/>
      <c r="AC101" s="164"/>
      <c r="AD101" s="164"/>
      <c r="AE101" s="164"/>
      <c r="AF101" s="164"/>
      <c r="AG101" s="164"/>
    </row>
    <row r="102" spans="1:33">
      <c r="A102" s="167">
        <v>4</v>
      </c>
      <c r="B102" s="167"/>
      <c r="C102" s="167">
        <v>84.8</v>
      </c>
      <c r="D102" s="167">
        <v>70.2</v>
      </c>
      <c r="E102" s="167"/>
      <c r="F102" s="167"/>
      <c r="G102" s="167"/>
      <c r="H102" s="164"/>
      <c r="I102" s="172">
        <v>85.1</v>
      </c>
      <c r="J102" s="164">
        <v>4</v>
      </c>
      <c r="K102" s="164"/>
      <c r="L102" s="173">
        <v>11076</v>
      </c>
      <c r="M102" s="172">
        <v>120</v>
      </c>
      <c r="N102" s="172">
        <f t="shared" si="0"/>
        <v>189.23619271445358</v>
      </c>
      <c r="O102" s="164"/>
      <c r="P102" s="164"/>
      <c r="Q102" s="164"/>
      <c r="R102" s="164"/>
      <c r="S102" s="164"/>
      <c r="T102" s="164"/>
      <c r="U102" s="164"/>
      <c r="V102" s="167" t="s">
        <v>86</v>
      </c>
      <c r="W102" s="177">
        <f>IF('Tab7'!C12="",+'Tab7'!C11+'Tab11'!C11,+'Tab7'!C12+'Tab11'!C12)</f>
        <v>18517.393244047598</v>
      </c>
      <c r="X102" s="177">
        <f>IF('Tab7'!D12="",+'Tab7'!D11+'Tab11'!D11,+'Tab7'!D12+'Tab11'!D12)</f>
        <v>21974.571815476171</v>
      </c>
      <c r="Y102" s="177">
        <f>IF('Tab7'!E12="",+'Tab7'!E11+'Tab11'!E11,+'Tab7'!E12+'Tab11'!E12)</f>
        <v>19713</v>
      </c>
      <c r="Z102" s="164"/>
      <c r="AA102" s="164"/>
      <c r="AB102" s="164"/>
      <c r="AC102" s="164"/>
      <c r="AD102" s="164"/>
      <c r="AE102" s="164"/>
      <c r="AF102" s="164"/>
      <c r="AG102" s="164"/>
    </row>
    <row r="103" spans="1:33">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204.2037426900585</v>
      </c>
      <c r="O103" s="173">
        <v>6727</v>
      </c>
      <c r="P103" s="172">
        <v>376.9</v>
      </c>
      <c r="Q103" s="172">
        <f>P103/I103*$I$69</f>
        <v>591.5787134502923</v>
      </c>
      <c r="R103" s="173">
        <v>9077</v>
      </c>
      <c r="S103" s="172">
        <v>139.9</v>
      </c>
      <c r="T103" s="172">
        <f>S103/I103*$I$69</f>
        <v>219.58573099415204</v>
      </c>
      <c r="U103" s="164"/>
      <c r="V103" s="167" t="s">
        <v>63</v>
      </c>
      <c r="W103" s="177">
        <f>IF('Tab7'!C14="",+'Tab7'!C13+'Tab11'!C13,+'Tab7'!C14+'Tab11'!C14)</f>
        <v>7564.3716625186598</v>
      </c>
      <c r="X103" s="177">
        <f>IF('Tab7'!D14="",+'Tab7'!D13+'Tab11'!D13,+'Tab7'!D14+'Tab11'!D14)</f>
        <v>5958.3970505452753</v>
      </c>
      <c r="Y103" s="177">
        <f>IF('Tab7'!E14="",+'Tab7'!E13+'Tab11'!E13,+'Tab7'!E14+'Tab11'!E14)</f>
        <v>8004</v>
      </c>
      <c r="Z103" s="164"/>
      <c r="AA103" s="164"/>
      <c r="AB103" s="164"/>
      <c r="AC103" s="164"/>
      <c r="AD103" s="164"/>
      <c r="AE103" s="164"/>
      <c r="AF103" s="164"/>
      <c r="AG103" s="164"/>
    </row>
    <row r="104" spans="1:33">
      <c r="A104" s="167">
        <v>2</v>
      </c>
      <c r="B104" s="167"/>
      <c r="C104" s="167">
        <v>93.9</v>
      </c>
      <c r="D104" s="167">
        <v>78</v>
      </c>
      <c r="E104" s="167"/>
      <c r="F104" s="167"/>
      <c r="G104" s="167"/>
      <c r="H104" s="164"/>
      <c r="I104" s="172">
        <v>86.6</v>
      </c>
      <c r="J104" s="164">
        <v>2</v>
      </c>
      <c r="K104" s="164"/>
      <c r="L104" s="173">
        <v>10188</v>
      </c>
      <c r="M104" s="172">
        <v>126.69999999999993</v>
      </c>
      <c r="N104" s="172">
        <f t="shared" si="1"/>
        <v>196.34110854503456</v>
      </c>
      <c r="O104" s="173">
        <v>5864</v>
      </c>
      <c r="P104" s="172">
        <v>369.29999999999995</v>
      </c>
      <c r="Q104" s="172">
        <f t="shared" ref="Q104:Q167" si="2">P104/I104*$I$69</f>
        <v>572.28706697459575</v>
      </c>
      <c r="R104" s="173">
        <v>12525</v>
      </c>
      <c r="S104" s="172">
        <v>176.29999999999998</v>
      </c>
      <c r="T104" s="172">
        <f t="shared" ref="T104:T167" si="3">S104/I104*$I$69</f>
        <v>273.20392609699769</v>
      </c>
      <c r="U104" s="164"/>
      <c r="V104" s="167" t="s">
        <v>14</v>
      </c>
      <c r="W104" s="178">
        <f>+W106-SUM(W101:W103)</f>
        <v>38225.990610829394</v>
      </c>
      <c r="X104" s="178">
        <f>+X106-SUM(X101:X103)</f>
        <v>34036.539075749679</v>
      </c>
      <c r="Y104" s="178">
        <f>+Y106-SUM(Y101:Y103)</f>
        <v>44550</v>
      </c>
      <c r="Z104" s="164"/>
      <c r="AA104" s="164"/>
      <c r="AB104" s="164"/>
      <c r="AC104" s="164"/>
      <c r="AD104" s="164"/>
      <c r="AE104" s="164"/>
      <c r="AF104" s="164"/>
      <c r="AG104" s="164"/>
    </row>
    <row r="105" spans="1:33">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205.48406466512705</v>
      </c>
      <c r="O105" s="173">
        <v>7951</v>
      </c>
      <c r="P105" s="172">
        <v>430.9</v>
      </c>
      <c r="Q105" s="172">
        <f t="shared" si="2"/>
        <v>667.74572748267894</v>
      </c>
      <c r="R105" s="173">
        <v>14126</v>
      </c>
      <c r="S105" s="172">
        <v>204.90000000000003</v>
      </c>
      <c r="T105" s="172">
        <f t="shared" si="3"/>
        <v>317.52401847575061</v>
      </c>
      <c r="U105" s="164"/>
      <c r="V105" s="167"/>
      <c r="W105" s="167"/>
      <c r="X105" s="167"/>
      <c r="Y105" s="167"/>
      <c r="Z105" s="164"/>
      <c r="AA105" s="164"/>
      <c r="AB105" s="164"/>
      <c r="AC105" s="164"/>
      <c r="AD105" s="164"/>
      <c r="AE105" s="164"/>
      <c r="AF105" s="164"/>
      <c r="AG105" s="164"/>
    </row>
    <row r="106" spans="1:33">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212.4449026345934</v>
      </c>
      <c r="O106" s="173">
        <v>13048</v>
      </c>
      <c r="P106" s="172">
        <v>427.00000000000023</v>
      </c>
      <c r="Q106" s="172">
        <f t="shared" si="2"/>
        <v>656.39633447880908</v>
      </c>
      <c r="R106" s="173">
        <v>13048</v>
      </c>
      <c r="S106" s="172">
        <v>185</v>
      </c>
      <c r="T106" s="172">
        <f t="shared" si="3"/>
        <v>284.38717067583048</v>
      </c>
      <c r="U106" s="164"/>
      <c r="V106" s="167" t="s">
        <v>87</v>
      </c>
      <c r="W106" s="177">
        <f>IF('Tab7'!C8="",+'Tab7'!C7+'Tab11'!C7,+'Tab7'!C8+'Tab11'!C8)</f>
        <v>71130.204418103502</v>
      </c>
      <c r="X106" s="177">
        <f>IF('Tab7'!D8="",+'Tab7'!D7+'Tab11'!D7,+'Tab7'!D8+'Tab11'!D8)</f>
        <v>67489.953109605995</v>
      </c>
      <c r="Y106" s="177">
        <f>IF('Tab7'!E8="",+'Tab7'!E7+'Tab11'!E7,+'Tab7'!E8+'Tab11'!E8)</f>
        <v>79299</v>
      </c>
      <c r="Z106" s="164"/>
      <c r="AA106" s="164"/>
      <c r="AB106" s="164"/>
      <c r="AC106" s="164"/>
      <c r="AD106" s="164"/>
      <c r="AE106" s="164"/>
      <c r="AF106" s="164"/>
      <c r="AG106" s="164"/>
    </row>
    <row r="107" spans="1:33">
      <c r="A107" s="167">
        <v>1</v>
      </c>
      <c r="B107" s="167">
        <v>1992</v>
      </c>
      <c r="C107" s="167">
        <v>102</v>
      </c>
      <c r="D107" s="167">
        <v>87.1</v>
      </c>
      <c r="E107" s="167"/>
      <c r="F107" s="167"/>
      <c r="G107" s="167"/>
      <c r="H107" s="164"/>
      <c r="I107" s="172">
        <v>87.5</v>
      </c>
      <c r="J107" s="164">
        <v>1</v>
      </c>
      <c r="K107" s="164">
        <v>1992</v>
      </c>
      <c r="L107" s="173">
        <v>10520</v>
      </c>
      <c r="M107" s="172">
        <v>129.4</v>
      </c>
      <c r="N107" s="172">
        <f>M107/I107*$I$69</f>
        <v>198.46262857142855</v>
      </c>
      <c r="O107" s="173">
        <v>6509</v>
      </c>
      <c r="P107" s="172">
        <v>409.5</v>
      </c>
      <c r="Q107" s="172">
        <f t="shared" si="2"/>
        <v>628.05599999999993</v>
      </c>
      <c r="R107" s="173">
        <v>11030</v>
      </c>
      <c r="S107" s="172">
        <v>180.5</v>
      </c>
      <c r="T107" s="172">
        <f t="shared" si="3"/>
        <v>276.83542857142851</v>
      </c>
      <c r="U107" s="164"/>
      <c r="V107" s="164"/>
      <c r="W107" s="164"/>
      <c r="X107" s="164"/>
      <c r="Y107" s="164"/>
      <c r="Z107" s="164"/>
      <c r="AA107" s="164"/>
      <c r="AB107" s="164"/>
      <c r="AC107" s="164"/>
      <c r="AD107" s="164"/>
      <c r="AE107" s="164"/>
      <c r="AF107" s="164"/>
      <c r="AG107" s="164"/>
    </row>
    <row r="108" spans="1:33">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171.00654627539507</v>
      </c>
      <c r="O108" s="173">
        <v>5632</v>
      </c>
      <c r="P108" s="172">
        <v>412</v>
      </c>
      <c r="Q108" s="172">
        <f t="shared" si="2"/>
        <v>624.0451467268623</v>
      </c>
      <c r="R108" s="173">
        <v>13252</v>
      </c>
      <c r="S108" s="172">
        <v>167</v>
      </c>
      <c r="T108" s="172">
        <f t="shared" si="3"/>
        <v>252.95033860045146</v>
      </c>
      <c r="U108" s="164"/>
      <c r="V108" s="164"/>
      <c r="W108" s="164"/>
      <c r="X108" s="164"/>
      <c r="Y108" s="164"/>
      <c r="Z108" s="164"/>
      <c r="AA108" s="164"/>
      <c r="AB108" s="164"/>
      <c r="AC108" s="164"/>
      <c r="AD108" s="164"/>
      <c r="AE108" s="164"/>
      <c r="AF108" s="164"/>
      <c r="AG108" s="164"/>
    </row>
    <row r="109" spans="1:33">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197.59323562570452</v>
      </c>
      <c r="O109" s="173">
        <v>8642</v>
      </c>
      <c r="P109" s="172">
        <v>440.40000000000009</v>
      </c>
      <c r="Q109" s="172">
        <f t="shared" si="2"/>
        <v>666.30980834272839</v>
      </c>
      <c r="R109" s="173">
        <v>15450</v>
      </c>
      <c r="S109" s="172">
        <v>219.10000000000002</v>
      </c>
      <c r="T109" s="172">
        <f t="shared" si="3"/>
        <v>331.49064261555804</v>
      </c>
      <c r="U109" s="164"/>
      <c r="V109" s="166" t="s">
        <v>187</v>
      </c>
      <c r="W109" s="167"/>
      <c r="X109" s="167"/>
      <c r="Y109" s="167"/>
      <c r="Z109" s="164"/>
      <c r="AA109" s="164"/>
      <c r="AB109" s="164"/>
      <c r="AC109" s="164"/>
      <c r="AD109" s="164"/>
      <c r="AE109" s="164"/>
      <c r="AF109" s="164"/>
      <c r="AG109" s="164"/>
    </row>
    <row r="110" spans="1:33">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163.0537513997761</v>
      </c>
      <c r="O110" s="173">
        <v>7139</v>
      </c>
      <c r="P110" s="172">
        <v>425.59999999999991</v>
      </c>
      <c r="Q110" s="172">
        <f t="shared" si="2"/>
        <v>639.59148936170197</v>
      </c>
      <c r="R110" s="173">
        <v>12309</v>
      </c>
      <c r="S110" s="172">
        <v>109.39999999999998</v>
      </c>
      <c r="T110" s="172">
        <f t="shared" si="3"/>
        <v>164.4062709966405</v>
      </c>
      <c r="U110" s="164"/>
      <c r="V110" s="167"/>
      <c r="W110" s="167"/>
      <c r="X110" s="167"/>
      <c r="Y110" s="167"/>
      <c r="Z110" s="164"/>
      <c r="AA110" s="164"/>
      <c r="AB110" s="164"/>
      <c r="AC110" s="164"/>
      <c r="AD110" s="164"/>
      <c r="AE110" s="164"/>
      <c r="AF110" s="164"/>
      <c r="AG110" s="164"/>
    </row>
    <row r="111" spans="1:33">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204.58775055679283</v>
      </c>
      <c r="O111" s="173">
        <v>6982</v>
      </c>
      <c r="P111" s="172">
        <v>449.4</v>
      </c>
      <c r="Q111" s="172">
        <f t="shared" si="2"/>
        <v>671.59777282850769</v>
      </c>
      <c r="R111" s="173">
        <v>10571</v>
      </c>
      <c r="S111" s="172">
        <v>175.5</v>
      </c>
      <c r="T111" s="172">
        <f t="shared" si="3"/>
        <v>262.27282850779511</v>
      </c>
      <c r="U111" s="164"/>
      <c r="V111" s="167"/>
      <c r="W111" s="171" t="str">
        <f>+W100</f>
        <v>2012</v>
      </c>
      <c r="X111" s="171" t="str">
        <f>+X100</f>
        <v>2013</v>
      </c>
      <c r="Y111" s="171" t="str">
        <f>+Y100</f>
        <v>2014</v>
      </c>
      <c r="Z111" s="164"/>
      <c r="AA111" s="164"/>
      <c r="AB111" s="164"/>
      <c r="AC111" s="164"/>
      <c r="AD111" s="164"/>
      <c r="AE111" s="164"/>
      <c r="AF111" s="164"/>
      <c r="AG111" s="164"/>
    </row>
    <row r="112" spans="1:33">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170.26255506607933</v>
      </c>
      <c r="O112" s="173">
        <v>6332</v>
      </c>
      <c r="P112" s="172">
        <v>352.9</v>
      </c>
      <c r="Q112" s="172">
        <f t="shared" si="2"/>
        <v>521.57687224669598</v>
      </c>
      <c r="R112" s="173">
        <v>12919</v>
      </c>
      <c r="S112" s="172">
        <v>191.20000000000005</v>
      </c>
      <c r="T112" s="172">
        <f t="shared" si="3"/>
        <v>282.58854625550663</v>
      </c>
      <c r="U112" s="164"/>
      <c r="V112" s="167" t="s">
        <v>172</v>
      </c>
      <c r="W112" s="176">
        <f>IF('Tab7'!C38="",+'Tab7'!C37+'Tab11'!C37,+'Tab7'!C38+'Tab11'!C38)</f>
        <v>1150.314057295883</v>
      </c>
      <c r="X112" s="176">
        <f>IF('Tab7'!D38="",+'Tab7'!D37+'Tab11'!D37,+'Tab7'!D38+'Tab11'!D38)</f>
        <v>1148.1840804128569</v>
      </c>
      <c r="Y112" s="176">
        <f>IF('Tab7'!E38="",+'Tab7'!E37+'Tab11'!E37,+'Tab7'!E38+'Tab11'!E38)</f>
        <v>1484.9150299297401</v>
      </c>
      <c r="Z112" s="164"/>
      <c r="AA112" s="164"/>
      <c r="AB112" s="164"/>
      <c r="AC112" s="164"/>
      <c r="AD112" s="164"/>
      <c r="AE112" s="164"/>
      <c r="AF112" s="164"/>
      <c r="AG112" s="164"/>
    </row>
    <row r="113" spans="1:33">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196.70816777041941</v>
      </c>
      <c r="O113" s="173">
        <v>6675</v>
      </c>
      <c r="P113" s="172">
        <v>388.50000000000023</v>
      </c>
      <c r="Q113" s="172">
        <f t="shared" si="2"/>
        <v>575.46026490066254</v>
      </c>
      <c r="R113" s="173">
        <v>14800</v>
      </c>
      <c r="S113" s="172">
        <v>216.89999999999998</v>
      </c>
      <c r="T113" s="172">
        <f t="shared" si="3"/>
        <v>321.28013245033111</v>
      </c>
      <c r="U113" s="164"/>
      <c r="V113" s="167" t="s">
        <v>86</v>
      </c>
      <c r="W113" s="176">
        <f>IF('Tab7'!C40="",+'Tab7'!C39+'Tab11'!C39,+'Tab7'!C40+'Tab11'!C40)</f>
        <v>869.154617694031</v>
      </c>
      <c r="X113" s="176">
        <f>IF('Tab7'!D40="",+'Tab7'!D39+'Tab11'!D39,+'Tab7'!D40+'Tab11'!D40)</f>
        <v>1023.0812127444319</v>
      </c>
      <c r="Y113" s="176">
        <f>IF('Tab7'!E40="",+'Tab7'!E39+'Tab11'!E39,+'Tab7'!E40+'Tab11'!E40)</f>
        <v>886.67647724495987</v>
      </c>
      <c r="Z113" s="164"/>
      <c r="AA113" s="164"/>
      <c r="AB113" s="164"/>
      <c r="AC113" s="164"/>
      <c r="AD113" s="164"/>
      <c r="AE113" s="164"/>
      <c r="AF113" s="164"/>
      <c r="AG113" s="164"/>
    </row>
    <row r="114" spans="1:33">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232.71164835164825</v>
      </c>
      <c r="O114" s="173">
        <v>6319</v>
      </c>
      <c r="P114" s="172">
        <v>466.99999999999977</v>
      </c>
      <c r="Q114" s="172">
        <f t="shared" si="2"/>
        <v>688.69670329670294</v>
      </c>
      <c r="R114" s="173">
        <v>11391</v>
      </c>
      <c r="S114" s="172">
        <v>164.5</v>
      </c>
      <c r="T114" s="172">
        <f t="shared" si="3"/>
        <v>242.59230769230768</v>
      </c>
      <c r="U114" s="164"/>
      <c r="V114" s="167" t="s">
        <v>63</v>
      </c>
      <c r="W114" s="176">
        <f>IF('Tab7'!C42="",+'Tab7'!C41+'Tab11'!C41,+'Tab7'!C42+'Tab11'!C42)</f>
        <v>175.73767321176391</v>
      </c>
      <c r="X114" s="176">
        <f>IF('Tab7'!D42="",+'Tab7'!D41+'Tab11'!D41,+'Tab7'!D42+'Tab11'!D42)</f>
        <v>167.84779905693759</v>
      </c>
      <c r="Y114" s="176">
        <f>IF('Tab7'!E42="",+'Tab7'!E41+'Tab11'!E41,+'Tab7'!E42+'Tab11'!E42)</f>
        <v>165.16263465729782</v>
      </c>
      <c r="Z114" s="164"/>
      <c r="AA114" s="164"/>
      <c r="AB114" s="164"/>
      <c r="AC114" s="164"/>
      <c r="AD114" s="164"/>
      <c r="AE114" s="164"/>
      <c r="AF114" s="164"/>
      <c r="AG114" s="164"/>
    </row>
    <row r="115" spans="1:33">
      <c r="A115" s="167">
        <v>1</v>
      </c>
      <c r="B115" s="167">
        <v>1994</v>
      </c>
      <c r="C115" s="167">
        <v>138.4</v>
      </c>
      <c r="D115" s="167">
        <v>120</v>
      </c>
      <c r="E115" s="167"/>
      <c r="F115" s="167"/>
      <c r="G115" s="167"/>
      <c r="H115" s="164"/>
      <c r="I115" s="172">
        <v>91</v>
      </c>
      <c r="J115" s="164">
        <v>1</v>
      </c>
      <c r="K115" s="164">
        <v>1994</v>
      </c>
      <c r="L115" s="173">
        <v>15224</v>
      </c>
      <c r="M115" s="172">
        <v>189</v>
      </c>
      <c r="N115" s="172">
        <f t="shared" si="4"/>
        <v>278.72307692307692</v>
      </c>
      <c r="O115" s="173">
        <v>6291</v>
      </c>
      <c r="P115" s="172">
        <v>427.6</v>
      </c>
      <c r="Q115" s="172">
        <f t="shared" si="2"/>
        <v>630.59252747252742</v>
      </c>
      <c r="R115" s="173">
        <v>8795</v>
      </c>
      <c r="S115" s="172">
        <v>161.69999999999999</v>
      </c>
      <c r="T115" s="172">
        <f t="shared" si="3"/>
        <v>238.4630769230769</v>
      </c>
      <c r="U115" s="164"/>
      <c r="V115" s="167" t="s">
        <v>14</v>
      </c>
      <c r="W115" s="179">
        <f>+W117-SUM(W112:W114)</f>
        <v>587.13146235792237</v>
      </c>
      <c r="X115" s="179">
        <f>+X117-SUM(X112:X114)</f>
        <v>627.19375264126347</v>
      </c>
      <c r="Y115" s="179">
        <f>+Y117-SUM(Y112:Y114)</f>
        <v>795.82525850939237</v>
      </c>
      <c r="Z115" s="164"/>
      <c r="AA115" s="164"/>
      <c r="AB115" s="164"/>
      <c r="AC115" s="164"/>
      <c r="AD115" s="164"/>
      <c r="AE115" s="164"/>
      <c r="AF115" s="164"/>
      <c r="AG115" s="164"/>
    </row>
    <row r="116" spans="1:33">
      <c r="A116" s="167">
        <v>2</v>
      </c>
      <c r="B116" s="167"/>
      <c r="C116" s="167">
        <f>252.9-C115</f>
        <v>114.5</v>
      </c>
      <c r="D116" s="167">
        <f>218.1-D115</f>
        <v>98.1</v>
      </c>
      <c r="E116" s="167"/>
      <c r="F116" s="167"/>
      <c r="G116" s="167"/>
      <c r="H116" s="164"/>
      <c r="I116" s="172">
        <v>91.7</v>
      </c>
      <c r="J116" s="164">
        <v>2</v>
      </c>
      <c r="K116" s="164"/>
      <c r="L116" s="173">
        <v>13585</v>
      </c>
      <c r="M116" s="172">
        <v>166.5</v>
      </c>
      <c r="N116" s="172">
        <f t="shared" si="4"/>
        <v>243.66739367502723</v>
      </c>
      <c r="O116" s="173">
        <v>5517</v>
      </c>
      <c r="P116" s="172">
        <v>494.30000000000007</v>
      </c>
      <c r="Q116" s="172">
        <f t="shared" si="2"/>
        <v>723.39214830970559</v>
      </c>
      <c r="R116" s="173">
        <v>13449</v>
      </c>
      <c r="S116" s="172">
        <v>196.2</v>
      </c>
      <c r="T116" s="172">
        <f t="shared" si="3"/>
        <v>287.13238822246456</v>
      </c>
      <c r="U116" s="164"/>
      <c r="V116" s="167"/>
      <c r="W116" s="176"/>
      <c r="X116" s="176"/>
      <c r="Y116" s="176"/>
      <c r="Z116" s="164"/>
      <c r="AA116" s="164"/>
      <c r="AB116" s="164"/>
      <c r="AC116" s="164"/>
      <c r="AD116" s="164"/>
      <c r="AE116" s="164"/>
      <c r="AF116" s="164"/>
      <c r="AG116" s="164"/>
    </row>
    <row r="117" spans="1:33">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247.5633007600434</v>
      </c>
      <c r="O117" s="173">
        <v>8952</v>
      </c>
      <c r="P117" s="172">
        <v>425.5</v>
      </c>
      <c r="Q117" s="172">
        <f t="shared" si="2"/>
        <v>620.00108577633011</v>
      </c>
      <c r="R117" s="173">
        <v>15669</v>
      </c>
      <c r="S117" s="172">
        <v>219.80000000000007</v>
      </c>
      <c r="T117" s="172">
        <f t="shared" si="3"/>
        <v>320.27318132464723</v>
      </c>
      <c r="U117" s="164"/>
      <c r="V117" s="167" t="s">
        <v>87</v>
      </c>
      <c r="W117" s="176">
        <f>IF('Tab7'!C36="",+'Tab7'!C35+'Tab11'!C35,+'Tab7'!C36+'Tab11'!C36)</f>
        <v>2782.3378105596003</v>
      </c>
      <c r="X117" s="176">
        <f>IF('Tab7'!D36="",+'Tab7'!D35+'Tab11'!D35,+'Tab7'!D36+'Tab11'!D36)</f>
        <v>2966.30684485549</v>
      </c>
      <c r="Y117" s="176">
        <f>IF('Tab7'!E36="",+'Tab7'!E35+'Tab11'!E35,+'Tab7'!E36+'Tab11'!E36)</f>
        <v>3332.5794003413903</v>
      </c>
      <c r="Z117" s="164"/>
      <c r="AA117" s="164"/>
      <c r="AB117" s="164"/>
      <c r="AC117" s="164"/>
      <c r="AD117" s="164"/>
      <c r="AE117" s="164"/>
      <c r="AF117" s="164"/>
      <c r="AG117" s="164"/>
    </row>
    <row r="118" spans="1:33">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204.05356371490288</v>
      </c>
      <c r="O118" s="173">
        <v>8189</v>
      </c>
      <c r="P118" s="172">
        <v>390.59999999999991</v>
      </c>
      <c r="Q118" s="172">
        <f t="shared" si="2"/>
        <v>566.07473002159816</v>
      </c>
      <c r="R118" s="173">
        <v>14139</v>
      </c>
      <c r="S118" s="172">
        <v>214.39999999999998</v>
      </c>
      <c r="T118" s="172">
        <f t="shared" si="3"/>
        <v>310.71792656587468</v>
      </c>
      <c r="U118" s="164"/>
      <c r="V118" s="167"/>
      <c r="W118" s="164"/>
      <c r="X118" s="167"/>
      <c r="Y118" s="164"/>
      <c r="Z118" s="164"/>
      <c r="AA118" s="164"/>
      <c r="AB118" s="164"/>
      <c r="AC118" s="164"/>
      <c r="AD118" s="164"/>
      <c r="AE118" s="164"/>
      <c r="AF118" s="164"/>
      <c r="AG118" s="164"/>
    </row>
    <row r="119" spans="1:33">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245.84175588865091</v>
      </c>
      <c r="O119" s="173">
        <v>7699</v>
      </c>
      <c r="P119" s="172">
        <v>543</v>
      </c>
      <c r="Q119" s="172">
        <f t="shared" si="2"/>
        <v>780.19914346895064</v>
      </c>
      <c r="R119" s="173">
        <v>11007</v>
      </c>
      <c r="S119" s="172">
        <v>183.1</v>
      </c>
      <c r="T119" s="172">
        <f t="shared" si="3"/>
        <v>263.08372591006423</v>
      </c>
      <c r="U119" s="164"/>
      <c r="V119" s="166" t="s">
        <v>181</v>
      </c>
      <c r="W119" s="164"/>
      <c r="X119" s="164"/>
      <c r="Y119" s="164"/>
      <c r="Z119" s="164"/>
      <c r="AA119" s="164"/>
      <c r="AB119" s="164"/>
      <c r="AC119" s="164"/>
      <c r="AD119" s="164"/>
      <c r="AE119" s="164"/>
      <c r="AF119" s="164"/>
      <c r="AG119" s="164"/>
    </row>
    <row r="120" spans="1:33">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211.49691817215734</v>
      </c>
      <c r="O120" s="173">
        <v>5465</v>
      </c>
      <c r="P120" s="172">
        <v>462.40000000000009</v>
      </c>
      <c r="Q120" s="172">
        <f t="shared" si="2"/>
        <v>659.44824654622755</v>
      </c>
      <c r="R120" s="173">
        <v>13915</v>
      </c>
      <c r="S120" s="172">
        <v>213.4</v>
      </c>
      <c r="T120" s="172">
        <f t="shared" si="3"/>
        <v>304.33878852284801</v>
      </c>
      <c r="U120" s="164"/>
      <c r="V120" s="164"/>
      <c r="W120" s="164"/>
      <c r="X120" s="164"/>
      <c r="Y120" s="164"/>
      <c r="Z120" s="164"/>
      <c r="AA120" s="164"/>
      <c r="AB120" s="164"/>
      <c r="AC120" s="164"/>
      <c r="AD120" s="164"/>
      <c r="AE120" s="164"/>
      <c r="AF120" s="164"/>
      <c r="AG120" s="164"/>
    </row>
    <row r="121" spans="1:33">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256.99086078639738</v>
      </c>
      <c r="O121" s="173">
        <v>9139</v>
      </c>
      <c r="P121" s="172">
        <v>487.89999999999986</v>
      </c>
      <c r="Q121" s="172">
        <f t="shared" si="2"/>
        <v>695.81487778958524</v>
      </c>
      <c r="R121" s="173">
        <v>17436</v>
      </c>
      <c r="S121" s="172">
        <v>224.09999999999991</v>
      </c>
      <c r="T121" s="172">
        <f t="shared" si="3"/>
        <v>319.59851222104129</v>
      </c>
      <c r="U121" s="164"/>
      <c r="V121" s="167"/>
      <c r="W121" s="171" t="str">
        <f>+'Tab3'!C6</f>
        <v>2012</v>
      </c>
      <c r="X121" s="171" t="str">
        <f>+'Tab3'!D6</f>
        <v>2013</v>
      </c>
      <c r="Y121" s="171" t="str">
        <f>+'Tab3'!E6</f>
        <v>2014</v>
      </c>
      <c r="Z121" s="164"/>
      <c r="AA121" s="164"/>
      <c r="AB121" s="164"/>
      <c r="AC121" s="164"/>
      <c r="AD121" s="164"/>
      <c r="AE121" s="164"/>
      <c r="AF121" s="164"/>
      <c r="AG121" s="164"/>
    </row>
    <row r="122" spans="1:33">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244.00000000000006</v>
      </c>
      <c r="O122" s="173">
        <v>7500</v>
      </c>
      <c r="P122" s="172">
        <v>369.89999999999986</v>
      </c>
      <c r="Q122" s="172">
        <f t="shared" si="2"/>
        <v>524.74186046511613</v>
      </c>
      <c r="R122" s="173">
        <v>15130</v>
      </c>
      <c r="S122" s="172">
        <v>206.30000000000018</v>
      </c>
      <c r="T122" s="172">
        <f t="shared" si="3"/>
        <v>292.65813953488396</v>
      </c>
      <c r="U122" s="164"/>
      <c r="V122" s="167" t="s">
        <v>10</v>
      </c>
      <c r="W122" s="171">
        <f>IF('Tab3'!C22="",'Tab3'!C29,'Tab3'!C30)</f>
        <v>64072.416666666701</v>
      </c>
      <c r="X122" s="171">
        <f>IF('Tab3'!D22="",'Tab3'!D29,'Tab3'!D30)</f>
        <v>65994.352272727294</v>
      </c>
      <c r="Y122" s="171">
        <f>IF('Tab3'!E22="",'Tab3'!E29,'Tab3'!E30)</f>
        <v>82399</v>
      </c>
      <c r="Z122" s="164"/>
      <c r="AA122" s="164"/>
      <c r="AB122" s="164"/>
      <c r="AC122" s="164"/>
      <c r="AD122" s="164"/>
      <c r="AE122" s="164"/>
      <c r="AF122" s="164"/>
      <c r="AG122" s="164"/>
    </row>
    <row r="123" spans="1:33">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535.09044585987249</v>
      </c>
      <c r="O123" s="173">
        <v>7239</v>
      </c>
      <c r="P123" s="172">
        <v>479.9</v>
      </c>
      <c r="Q123" s="172">
        <f t="shared" si="2"/>
        <v>683.67919320594467</v>
      </c>
      <c r="R123" s="173">
        <v>11785</v>
      </c>
      <c r="S123" s="172">
        <v>198.60000000000002</v>
      </c>
      <c r="T123" s="172">
        <f t="shared" si="3"/>
        <v>282.93121019108281</v>
      </c>
      <c r="U123" s="164"/>
      <c r="V123" s="164" t="s">
        <v>112</v>
      </c>
      <c r="W123" s="171">
        <f>IF('Tab9'!C8="",'Tab9'!C7,'Tab9'!C8)</f>
        <v>26771.16</v>
      </c>
      <c r="X123" s="171">
        <f>IF('Tab9'!D8="",'Tab9'!D7,'Tab9'!D8)</f>
        <v>26063.8685714286</v>
      </c>
      <c r="Y123" s="171">
        <f>IF('Tab9'!E8="",'Tab9'!E7,'Tab9'!E8)</f>
        <v>27679</v>
      </c>
      <c r="Z123" s="164"/>
      <c r="AA123" s="164"/>
      <c r="AB123" s="164"/>
      <c r="AC123" s="164"/>
      <c r="AD123" s="164"/>
      <c r="AE123" s="164"/>
      <c r="AF123" s="164"/>
      <c r="AG123" s="164"/>
    </row>
    <row r="124" spans="1:33">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331.33711882229233</v>
      </c>
      <c r="O124" s="173">
        <v>6503</v>
      </c>
      <c r="P124" s="172">
        <v>585.30000000000007</v>
      </c>
      <c r="Q124" s="172">
        <f t="shared" si="2"/>
        <v>825.94384858044168</v>
      </c>
      <c r="R124" s="173">
        <v>14642</v>
      </c>
      <c r="S124" s="172">
        <v>220.09999999999997</v>
      </c>
      <c r="T124" s="172">
        <f t="shared" si="3"/>
        <v>310.59327024185063</v>
      </c>
      <c r="U124" s="164"/>
      <c r="V124" s="164" t="s">
        <v>111</v>
      </c>
      <c r="W124" s="171">
        <f>IF('Tab8'!C8="",'Tab8'!C7,'Tab8'!C8)</f>
        <v>24800.057142857098</v>
      </c>
      <c r="X124" s="171">
        <f>IF('Tab8'!D8="",'Tab8'!D7,'Tab8'!D8)</f>
        <v>23110.982857142899</v>
      </c>
      <c r="Y124" s="171">
        <f>IF('Tab8'!E8="",'Tab8'!E7,'Tab8'!E8)</f>
        <v>25150</v>
      </c>
      <c r="Z124" s="164"/>
      <c r="AA124" s="164"/>
      <c r="AB124" s="164"/>
      <c r="AC124" s="164"/>
      <c r="AD124" s="164"/>
      <c r="AE124" s="164"/>
      <c r="AF124" s="164"/>
      <c r="AG124" s="164"/>
    </row>
    <row r="125" spans="1:33">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337.25654450261794</v>
      </c>
      <c r="O125" s="173">
        <v>8934</v>
      </c>
      <c r="P125" s="172">
        <v>581.89999999999986</v>
      </c>
      <c r="Q125" s="172">
        <f t="shared" si="2"/>
        <v>817.70659685863848</v>
      </c>
      <c r="R125" s="173">
        <v>17198</v>
      </c>
      <c r="S125" s="172">
        <v>233.2</v>
      </c>
      <c r="T125" s="172">
        <f t="shared" si="3"/>
        <v>327.70094240837693</v>
      </c>
      <c r="U125" s="164"/>
      <c r="V125" s="167" t="s">
        <v>170</v>
      </c>
      <c r="W125" s="171">
        <f>IF('Tab3'!C16="",'Tab3'!C15,'Tab3'!C16)</f>
        <v>11277.2615609606</v>
      </c>
      <c r="X125" s="171">
        <f>IF('Tab3'!D16="",'Tab3'!D15,'Tab3'!D16)</f>
        <v>10340.0102524631</v>
      </c>
      <c r="Y125" s="171">
        <f>IF('Tab3'!E16="",'Tab3'!E15,'Tab3'!E16)</f>
        <v>11918</v>
      </c>
      <c r="Z125" s="164"/>
      <c r="AA125" s="164"/>
      <c r="AB125" s="164"/>
      <c r="AC125" s="164"/>
      <c r="AD125" s="164"/>
      <c r="AE125" s="164"/>
      <c r="AF125" s="164"/>
      <c r="AG125" s="164"/>
    </row>
    <row r="126" spans="1:33">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325.25732087227425</v>
      </c>
      <c r="O126" s="173">
        <v>7966</v>
      </c>
      <c r="P126" s="172">
        <v>665.80000000000018</v>
      </c>
      <c r="Q126" s="172">
        <f t="shared" si="2"/>
        <v>927.83343717549349</v>
      </c>
      <c r="R126" s="173">
        <v>13841</v>
      </c>
      <c r="S126" s="172">
        <v>188.00000000000011</v>
      </c>
      <c r="T126" s="172">
        <f t="shared" si="3"/>
        <v>261.98961578400844</v>
      </c>
      <c r="U126" s="164"/>
      <c r="V126" s="164"/>
      <c r="W126" s="164"/>
      <c r="X126" s="164"/>
      <c r="Y126" s="164"/>
      <c r="Z126" s="164"/>
      <c r="AA126" s="164"/>
      <c r="AB126" s="164"/>
      <c r="AC126" s="164"/>
      <c r="AD126" s="164"/>
      <c r="AE126" s="164"/>
      <c r="AF126" s="164"/>
      <c r="AG126" s="164"/>
    </row>
    <row r="127" spans="1:33">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352.11983556012331</v>
      </c>
      <c r="O127" s="173">
        <v>7574</v>
      </c>
      <c r="P127" s="172">
        <v>625.70000000000005</v>
      </c>
      <c r="Q127" s="172">
        <f t="shared" si="2"/>
        <v>862.9901336073998</v>
      </c>
      <c r="R127" s="173">
        <v>10571</v>
      </c>
      <c r="S127" s="172">
        <v>187.8</v>
      </c>
      <c r="T127" s="172">
        <f t="shared" si="3"/>
        <v>259.02117163412129</v>
      </c>
      <c r="U127" s="164"/>
      <c r="V127" s="166" t="s">
        <v>182</v>
      </c>
      <c r="W127" s="164"/>
      <c r="X127" s="164"/>
      <c r="Y127" s="164"/>
      <c r="Z127" s="164"/>
      <c r="AA127" s="164"/>
      <c r="AB127" s="164"/>
      <c r="AC127" s="164"/>
      <c r="AD127" s="164"/>
      <c r="AE127" s="164"/>
      <c r="AF127" s="164"/>
      <c r="AG127" s="164"/>
    </row>
    <row r="128" spans="1:33">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386.39160696008196</v>
      </c>
      <c r="O128" s="173">
        <v>7284</v>
      </c>
      <c r="P128" s="172">
        <v>664.39999999999986</v>
      </c>
      <c r="Q128" s="172">
        <f t="shared" si="2"/>
        <v>912.61494370521973</v>
      </c>
      <c r="R128" s="173">
        <v>14837</v>
      </c>
      <c r="S128" s="172">
        <v>224.59999999999997</v>
      </c>
      <c r="T128" s="172">
        <f t="shared" si="3"/>
        <v>308.50890481064476</v>
      </c>
      <c r="U128" s="164"/>
      <c r="V128" s="164"/>
      <c r="W128" s="171" t="str">
        <f>+'Tab3'!C6</f>
        <v>2012</v>
      </c>
      <c r="X128" s="171" t="str">
        <f>+'Tab3'!D6</f>
        <v>2013</v>
      </c>
      <c r="Y128" s="171" t="str">
        <f>+'Tab3'!E6</f>
        <v>2014</v>
      </c>
      <c r="Z128" s="164"/>
      <c r="AA128" s="164"/>
      <c r="AB128" s="164"/>
      <c r="AC128" s="164"/>
      <c r="AD128" s="164"/>
      <c r="AE128" s="164"/>
      <c r="AF128" s="164"/>
      <c r="AG128" s="164"/>
    </row>
    <row r="129" spans="1:33">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409.19324462640731</v>
      </c>
      <c r="O129" s="173">
        <v>14581</v>
      </c>
      <c r="P129" s="172">
        <v>720.30000000000018</v>
      </c>
      <c r="Q129" s="172">
        <f t="shared" si="2"/>
        <v>989.39877175025595</v>
      </c>
      <c r="R129" s="173">
        <v>15670</v>
      </c>
      <c r="S129" s="172">
        <v>198.80000000000007</v>
      </c>
      <c r="T129" s="172">
        <f t="shared" si="3"/>
        <v>273.07021494370531</v>
      </c>
      <c r="U129" s="164"/>
      <c r="V129" s="167" t="s">
        <v>11</v>
      </c>
      <c r="W129" s="171">
        <f>IF('Tab3'!C30="",'Tab3'!C31,'Tab3'!C32)</f>
        <v>1395.49766899767</v>
      </c>
      <c r="X129" s="171">
        <f>IF('Tab3'!D30="",'Tab3'!D31,'Tab3'!D32)</f>
        <v>760.32167832167795</v>
      </c>
      <c r="Y129" s="171">
        <f>IF('Tab3'!E30="",'Tab3'!E31,'Tab3'!E32)</f>
        <v>1365</v>
      </c>
      <c r="Z129" s="164"/>
      <c r="AA129" s="164"/>
      <c r="AB129" s="164"/>
      <c r="AC129" s="164"/>
      <c r="AD129" s="164"/>
      <c r="AE129" s="164"/>
      <c r="AF129" s="164"/>
      <c r="AG129" s="164"/>
    </row>
    <row r="130" spans="1:33">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365.09491869918696</v>
      </c>
      <c r="O130" s="173">
        <v>9445</v>
      </c>
      <c r="P130" s="172">
        <v>564</v>
      </c>
      <c r="Q130" s="172">
        <f t="shared" si="2"/>
        <v>769.19512195121945</v>
      </c>
      <c r="R130" s="173">
        <v>13087</v>
      </c>
      <c r="S130" s="172">
        <v>185.09999999999991</v>
      </c>
      <c r="T130" s="172">
        <f t="shared" si="3"/>
        <v>252.44329268292665</v>
      </c>
      <c r="U130" s="164"/>
      <c r="V130" s="167" t="s">
        <v>12</v>
      </c>
      <c r="W130" s="171">
        <f>IF('Tab3'!C32="",'Tab3'!C33,'Tab3'!C34)</f>
        <v>1751.7808791208799</v>
      </c>
      <c r="X130" s="171">
        <f>IF('Tab3'!D32="",'Tab3'!D33,'Tab3'!D34)</f>
        <v>1440.34747252747</v>
      </c>
      <c r="Y130" s="171">
        <f>IF('Tab3'!E32="",'Tab3'!E33,'Tab3'!E34)</f>
        <v>2323</v>
      </c>
      <c r="Z130" s="164"/>
      <c r="AA130" s="164"/>
      <c r="AB130" s="164"/>
      <c r="AC130" s="164"/>
      <c r="AD130" s="164"/>
      <c r="AE130" s="164"/>
      <c r="AF130" s="164"/>
      <c r="AG130" s="164"/>
    </row>
    <row r="131" spans="1:33">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385.16616314199393</v>
      </c>
      <c r="O131" s="173">
        <v>7614</v>
      </c>
      <c r="P131" s="172">
        <v>599.6</v>
      </c>
      <c r="Q131" s="172">
        <f t="shared" si="2"/>
        <v>810.33554884189323</v>
      </c>
      <c r="R131" s="173">
        <v>11958</v>
      </c>
      <c r="S131" s="172">
        <v>185.4</v>
      </c>
      <c r="T131" s="172">
        <f t="shared" si="3"/>
        <v>250.56072507552872</v>
      </c>
      <c r="U131" s="164"/>
      <c r="V131" s="167" t="s">
        <v>7</v>
      </c>
      <c r="W131" s="171">
        <f>IF('Tab3'!C18="",'Tab3'!C17,'Tab3'!C18)</f>
        <v>2584.18685747768</v>
      </c>
      <c r="X131" s="171">
        <f>IF('Tab3'!D18="",'Tab3'!D17,'Tab3'!D18)</f>
        <v>2444.9848950892901</v>
      </c>
      <c r="Y131" s="171">
        <f>IF('Tab3'!E18="",'Tab3'!E17,'Tab3'!E18)</f>
        <v>2692</v>
      </c>
      <c r="Z131" s="164"/>
      <c r="AA131" s="164"/>
      <c r="AB131" s="164"/>
      <c r="AC131" s="164"/>
      <c r="AD131" s="164"/>
      <c r="AE131" s="164"/>
      <c r="AF131" s="164"/>
      <c r="AG131" s="164"/>
    </row>
    <row r="132" spans="1:33">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341.22066198595786</v>
      </c>
      <c r="O132" s="173">
        <v>6009</v>
      </c>
      <c r="P132" s="172">
        <v>576.9</v>
      </c>
      <c r="Q132" s="172">
        <f t="shared" si="2"/>
        <v>776.52938816449341</v>
      </c>
      <c r="R132" s="173">
        <v>15060</v>
      </c>
      <c r="S132" s="172">
        <v>204.20000000000002</v>
      </c>
      <c r="T132" s="172">
        <f t="shared" si="3"/>
        <v>274.86098294884653</v>
      </c>
      <c r="U132" s="164"/>
      <c r="V132" s="164" t="s">
        <v>113</v>
      </c>
      <c r="W132" s="171">
        <f>IF('Tab10'!C8="",'Tab10'!C7,'Tab10'!C8)</f>
        <v>3681.2742857142898</v>
      </c>
      <c r="X132" s="171">
        <f>IF('Tab10'!D8="",'Tab10'!D7,'Tab10'!D8)</f>
        <v>3055.9542857142901</v>
      </c>
      <c r="Y132" s="171">
        <f>IF('Tab10'!E8="",'Tab10'!E7,'Tab10'!E8)</f>
        <v>3502</v>
      </c>
      <c r="Z132" s="164"/>
      <c r="AA132" s="164"/>
      <c r="AB132" s="164"/>
      <c r="AC132" s="164"/>
      <c r="AD132" s="164"/>
      <c r="AE132" s="164"/>
      <c r="AF132" s="164"/>
      <c r="AG132" s="164"/>
    </row>
    <row r="133" spans="1:33">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346.79539078156307</v>
      </c>
      <c r="O133" s="173">
        <v>8328</v>
      </c>
      <c r="P133" s="172">
        <v>432.80000000000018</v>
      </c>
      <c r="Q133" s="172">
        <f t="shared" si="2"/>
        <v>581.98156312625269</v>
      </c>
      <c r="R133" s="173">
        <v>17098</v>
      </c>
      <c r="S133" s="172">
        <v>209.60000000000002</v>
      </c>
      <c r="T133" s="172">
        <f t="shared" si="3"/>
        <v>281.8468937875752</v>
      </c>
      <c r="U133" s="164"/>
      <c r="V133" s="167" t="s">
        <v>9</v>
      </c>
      <c r="W133" s="171">
        <f>IF('Tab3'!C22="",'Tab3'!C21,'Tab3'!C22)</f>
        <v>4489.7456646655201</v>
      </c>
      <c r="X133" s="171">
        <f>IF('Tab3'!D22="",'Tab3'!D21,'Tab3'!D22)</f>
        <v>4526.8953644940002</v>
      </c>
      <c r="Y133" s="171">
        <f>IF('Tab3'!E22="",'Tab3'!E21,'Tab3'!E22)</f>
        <v>5572.09083333333</v>
      </c>
      <c r="Z133" s="164"/>
      <c r="AA133" s="164"/>
      <c r="AB133" s="164"/>
      <c r="AC133" s="164"/>
      <c r="AD133" s="164"/>
      <c r="AE133" s="164"/>
      <c r="AF133" s="164"/>
      <c r="AG133" s="164"/>
    </row>
    <row r="134" spans="1:33">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398.60198609731873</v>
      </c>
      <c r="O134" s="173">
        <v>7526</v>
      </c>
      <c r="P134" s="172">
        <v>738.59999999999945</v>
      </c>
      <c r="Q134" s="172">
        <f t="shared" si="2"/>
        <v>984.31102284011831</v>
      </c>
      <c r="R134" s="173">
        <v>14647</v>
      </c>
      <c r="S134" s="172">
        <v>205.79999999999995</v>
      </c>
      <c r="T134" s="172">
        <f t="shared" si="3"/>
        <v>274.26375372393238</v>
      </c>
      <c r="U134" s="164"/>
      <c r="V134" s="164"/>
      <c r="W134" s="164"/>
      <c r="X134" s="164"/>
      <c r="Y134" s="164"/>
      <c r="Z134" s="164"/>
      <c r="AA134" s="164"/>
      <c r="AB134" s="164"/>
      <c r="AC134" s="164"/>
      <c r="AD134" s="164"/>
      <c r="AE134" s="164"/>
      <c r="AF134" s="164"/>
      <c r="AG134" s="164"/>
    </row>
    <row r="135" spans="1:33">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434.76035502958581</v>
      </c>
      <c r="O135" s="173">
        <v>8863</v>
      </c>
      <c r="P135" s="172">
        <v>689.1</v>
      </c>
      <c r="Q135" s="172">
        <f t="shared" si="2"/>
        <v>912.00414201183423</v>
      </c>
      <c r="R135" s="173">
        <v>11175</v>
      </c>
      <c r="S135" s="172">
        <v>162.80000000000001</v>
      </c>
      <c r="T135" s="172">
        <f t="shared" si="3"/>
        <v>215.46114398422088</v>
      </c>
      <c r="U135" s="164"/>
      <c r="V135" s="164"/>
      <c r="W135" s="164"/>
      <c r="X135" s="164"/>
      <c r="Y135" s="164"/>
      <c r="Z135" s="164"/>
      <c r="AA135" s="164"/>
      <c r="AB135" s="164"/>
      <c r="AC135" s="164"/>
      <c r="AD135" s="164"/>
      <c r="AE135" s="164"/>
      <c r="AF135" s="164"/>
      <c r="AG135" s="164"/>
    </row>
    <row r="136" spans="1:33">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436.87221135029347</v>
      </c>
      <c r="O136" s="173">
        <v>5920</v>
      </c>
      <c r="P136" s="172">
        <v>874.6</v>
      </c>
      <c r="Q136" s="172">
        <f t="shared" si="2"/>
        <v>1148.4473581213306</v>
      </c>
      <c r="R136" s="173">
        <v>12451</v>
      </c>
      <c r="S136" s="172">
        <v>199.09999999999997</v>
      </c>
      <c r="T136" s="172">
        <f t="shared" si="3"/>
        <v>261.44050880626219</v>
      </c>
      <c r="U136" s="164"/>
      <c r="V136" s="164"/>
      <c r="W136" s="164"/>
      <c r="X136" s="164"/>
      <c r="Y136" s="164"/>
      <c r="Z136" s="164"/>
      <c r="AA136" s="164"/>
      <c r="AB136" s="164"/>
      <c r="AC136" s="164"/>
      <c r="AD136" s="164"/>
      <c r="AE136" s="164"/>
      <c r="AF136" s="164"/>
      <c r="AG136" s="164"/>
    </row>
    <row r="137" spans="1:33">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587.867256637168</v>
      </c>
      <c r="O137" s="173">
        <v>11181</v>
      </c>
      <c r="P137" s="172">
        <v>566.99999999999977</v>
      </c>
      <c r="Q137" s="172">
        <f t="shared" si="2"/>
        <v>748.19469026548632</v>
      </c>
      <c r="R137" s="173">
        <v>18817</v>
      </c>
      <c r="S137" s="172">
        <v>227.70000000000005</v>
      </c>
      <c r="T137" s="172">
        <f t="shared" si="3"/>
        <v>300.46548672566377</v>
      </c>
      <c r="U137" s="164"/>
      <c r="V137" s="164"/>
      <c r="W137" s="164"/>
      <c r="X137" s="164"/>
      <c r="Y137" s="164"/>
      <c r="Z137" s="164"/>
      <c r="AA137" s="164"/>
      <c r="AB137" s="164"/>
      <c r="AC137" s="164"/>
      <c r="AD137" s="164"/>
      <c r="AE137" s="164"/>
      <c r="AF137" s="164"/>
      <c r="AG137" s="164"/>
    </row>
    <row r="138" spans="1:33">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532.39149758454062</v>
      </c>
      <c r="O138" s="173">
        <v>9544</v>
      </c>
      <c r="P138" s="172">
        <v>935.5</v>
      </c>
      <c r="Q138" s="172">
        <f t="shared" si="2"/>
        <v>1212.9864734299515</v>
      </c>
      <c r="R138" s="173">
        <v>13692</v>
      </c>
      <c r="S138" s="172">
        <v>192.19999999999993</v>
      </c>
      <c r="T138" s="172">
        <f t="shared" si="3"/>
        <v>249.21004830917863</v>
      </c>
      <c r="U138" s="164"/>
      <c r="V138" s="164"/>
      <c r="W138" s="164"/>
      <c r="X138" s="164"/>
      <c r="Y138" s="164"/>
      <c r="Z138" s="164"/>
      <c r="AA138" s="164"/>
      <c r="AB138" s="164"/>
      <c r="AC138" s="164"/>
      <c r="AD138" s="164"/>
      <c r="AE138" s="164"/>
      <c r="AF138" s="164"/>
      <c r="AG138" s="164"/>
    </row>
    <row r="139" spans="1:33">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443.78374760994257</v>
      </c>
      <c r="O139" s="173">
        <v>9154</v>
      </c>
      <c r="P139" s="172">
        <v>819.9</v>
      </c>
      <c r="Q139" s="172">
        <f t="shared" si="2"/>
        <v>1051.9175908221798</v>
      </c>
      <c r="R139" s="173">
        <v>12421</v>
      </c>
      <c r="S139" s="172">
        <v>198</v>
      </c>
      <c r="T139" s="172">
        <f t="shared" si="3"/>
        <v>254.03059273422562</v>
      </c>
      <c r="U139" s="164"/>
      <c r="V139" s="164"/>
      <c r="W139" s="164"/>
      <c r="X139" s="164"/>
      <c r="Y139" s="164"/>
      <c r="Z139" s="164"/>
      <c r="AA139" s="164"/>
      <c r="AB139" s="164"/>
      <c r="AC139" s="164"/>
      <c r="AD139" s="164"/>
      <c r="AE139" s="164"/>
      <c r="AF139" s="164"/>
      <c r="AG139" s="164"/>
    </row>
    <row r="140" spans="1:33">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322.28430066603232</v>
      </c>
      <c r="O140" s="173">
        <v>10238</v>
      </c>
      <c r="P140" s="172">
        <v>674.19999999999993</v>
      </c>
      <c r="Q140" s="172">
        <f t="shared" si="2"/>
        <v>860.87193149381528</v>
      </c>
      <c r="R140" s="173">
        <v>13950</v>
      </c>
      <c r="S140" s="172">
        <v>184.5</v>
      </c>
      <c r="T140" s="172">
        <f t="shared" si="3"/>
        <v>235.58420551855374</v>
      </c>
      <c r="U140" s="164"/>
      <c r="V140" s="164"/>
      <c r="W140" s="164"/>
      <c r="X140" s="164"/>
      <c r="Y140" s="164"/>
      <c r="Z140" s="164"/>
      <c r="AA140" s="164"/>
      <c r="AB140" s="164"/>
      <c r="AC140" s="164"/>
      <c r="AD140" s="164"/>
      <c r="AE140" s="164"/>
      <c r="AF140" s="164"/>
      <c r="AG140" s="164"/>
    </row>
    <row r="141" spans="1:33">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399.54131054131051</v>
      </c>
      <c r="O141" s="173">
        <v>13877</v>
      </c>
      <c r="P141" s="172">
        <v>706.20000000000027</v>
      </c>
      <c r="Q141" s="172">
        <f t="shared" si="2"/>
        <v>900.01937321937351</v>
      </c>
      <c r="R141" s="173">
        <v>14850</v>
      </c>
      <c r="S141" s="172">
        <v>193.89999999999998</v>
      </c>
      <c r="T141" s="172">
        <f t="shared" si="3"/>
        <v>247.11661918328579</v>
      </c>
      <c r="U141" s="164"/>
      <c r="V141" s="164"/>
      <c r="W141" s="164"/>
      <c r="X141" s="164"/>
      <c r="Y141" s="164"/>
      <c r="Z141" s="164"/>
      <c r="AA141" s="164"/>
      <c r="AB141" s="164"/>
      <c r="AC141" s="164"/>
      <c r="AD141" s="164"/>
      <c r="AE141" s="164"/>
      <c r="AF141" s="164"/>
      <c r="AG141" s="164"/>
    </row>
    <row r="142" spans="1:33">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609.17752808988757</v>
      </c>
      <c r="O142" s="173">
        <v>9978</v>
      </c>
      <c r="P142" s="172">
        <v>739.19999999999982</v>
      </c>
      <c r="Q142" s="172">
        <f t="shared" si="2"/>
        <v>928.84494382022444</v>
      </c>
      <c r="R142" s="173">
        <v>13212</v>
      </c>
      <c r="S142" s="172">
        <v>215</v>
      </c>
      <c r="T142" s="172">
        <f t="shared" si="3"/>
        <v>270.15917602996257</v>
      </c>
      <c r="U142" s="164"/>
      <c r="V142" s="164"/>
      <c r="W142" s="164"/>
      <c r="X142" s="164"/>
      <c r="Y142" s="164"/>
      <c r="Z142" s="164"/>
      <c r="AA142" s="164"/>
      <c r="AB142" s="164"/>
      <c r="AC142" s="164"/>
      <c r="AD142" s="164"/>
      <c r="AE142" s="164"/>
      <c r="AF142" s="164"/>
      <c r="AG142" s="164"/>
    </row>
    <row r="143" spans="1:33">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836.02638376383743</v>
      </c>
      <c r="O143" s="173">
        <v>7776</v>
      </c>
      <c r="P143" s="172">
        <v>877</v>
      </c>
      <c r="Q143" s="172">
        <f t="shared" si="2"/>
        <v>1085.7324723247229</v>
      </c>
      <c r="R143" s="173">
        <v>10538</v>
      </c>
      <c r="S143" s="172">
        <v>164.1</v>
      </c>
      <c r="T143" s="172">
        <f t="shared" si="3"/>
        <v>203.15701107011066</v>
      </c>
      <c r="U143" s="164"/>
      <c r="V143" s="164"/>
      <c r="W143" s="164"/>
      <c r="X143" s="164"/>
      <c r="Y143" s="164"/>
      <c r="Z143" s="164"/>
      <c r="AA143" s="164"/>
      <c r="AB143" s="164"/>
      <c r="AC143" s="164"/>
      <c r="AD143" s="164"/>
      <c r="AE143" s="164"/>
      <c r="AF143" s="164"/>
      <c r="AG143" s="164"/>
    </row>
    <row r="144" spans="1:33">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553.45255474452551</v>
      </c>
      <c r="O144" s="173">
        <v>5711</v>
      </c>
      <c r="P144" s="172">
        <v>923</v>
      </c>
      <c r="Q144" s="172">
        <f t="shared" si="2"/>
        <v>1130.169708029197</v>
      </c>
      <c r="R144" s="173">
        <v>11841</v>
      </c>
      <c r="S144" s="172">
        <v>190.29999999999998</v>
      </c>
      <c r="T144" s="172">
        <f t="shared" si="3"/>
        <v>233.01332116788316</v>
      </c>
      <c r="U144" s="164"/>
      <c r="V144" s="164"/>
      <c r="W144" s="164"/>
      <c r="X144" s="164"/>
      <c r="Y144" s="164"/>
      <c r="Z144" s="164"/>
      <c r="AA144" s="164"/>
      <c r="AB144" s="164"/>
      <c r="AC144" s="164"/>
      <c r="AD144" s="164"/>
      <c r="AE144" s="164"/>
      <c r="AF144" s="164"/>
      <c r="AG144" s="164"/>
    </row>
    <row r="145" spans="1:33">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497.07382053654032</v>
      </c>
      <c r="O145" s="173">
        <v>15359</v>
      </c>
      <c r="P145" s="172">
        <v>1172.1999999999998</v>
      </c>
      <c r="Q145" s="172">
        <f t="shared" si="2"/>
        <v>1455.2196114708602</v>
      </c>
      <c r="R145" s="173">
        <v>13534</v>
      </c>
      <c r="S145" s="172">
        <v>158.5</v>
      </c>
      <c r="T145" s="172">
        <f t="shared" si="3"/>
        <v>196.7687326549491</v>
      </c>
      <c r="U145" s="164"/>
      <c r="V145" s="164"/>
      <c r="W145" s="164"/>
      <c r="X145" s="164"/>
      <c r="Y145" s="164"/>
      <c r="Z145" s="164"/>
      <c r="AA145" s="164"/>
      <c r="AB145" s="164"/>
      <c r="AC145" s="164"/>
      <c r="AD145" s="164"/>
      <c r="AE145" s="164"/>
      <c r="AF145" s="164"/>
      <c r="AG145" s="164"/>
    </row>
    <row r="146" spans="1:33">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628.90045998160042</v>
      </c>
      <c r="O146" s="173">
        <v>9601</v>
      </c>
      <c r="P146" s="172">
        <v>803.30000000000018</v>
      </c>
      <c r="Q146" s="172">
        <f t="shared" si="2"/>
        <v>991.74664213431481</v>
      </c>
      <c r="R146" s="173">
        <v>12341</v>
      </c>
      <c r="S146" s="172">
        <v>258.5</v>
      </c>
      <c r="T146" s="172">
        <f t="shared" si="3"/>
        <v>319.14167433302663</v>
      </c>
      <c r="U146" s="164"/>
      <c r="V146" s="164"/>
      <c r="W146" s="164"/>
      <c r="X146" s="164"/>
      <c r="Y146" s="164"/>
      <c r="Z146" s="164"/>
      <c r="AA146" s="164"/>
      <c r="AB146" s="164"/>
      <c r="AC146" s="164"/>
      <c r="AD146" s="164"/>
      <c r="AE146" s="164"/>
      <c r="AF146" s="164"/>
      <c r="AG146" s="164"/>
    </row>
    <row r="147" spans="1:33">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572.77493138151874</v>
      </c>
      <c r="O147" s="173">
        <v>6856</v>
      </c>
      <c r="P147" s="172">
        <v>820.40000000000009</v>
      </c>
      <c r="Q147" s="172">
        <f t="shared" si="2"/>
        <v>1007.2980786825252</v>
      </c>
      <c r="R147" s="173">
        <v>9371</v>
      </c>
      <c r="S147" s="172">
        <v>197.9</v>
      </c>
      <c r="T147" s="172">
        <f t="shared" si="3"/>
        <v>242.98426349496796</v>
      </c>
      <c r="U147" s="164"/>
      <c r="V147" s="164"/>
      <c r="W147" s="164"/>
      <c r="X147" s="164"/>
      <c r="Y147" s="164"/>
      <c r="Z147" s="164"/>
      <c r="AA147" s="164"/>
      <c r="AB147" s="164"/>
      <c r="AC147" s="164"/>
      <c r="AD147" s="164"/>
      <c r="AE147" s="164"/>
      <c r="AF147" s="164"/>
      <c r="AG147" s="164"/>
    </row>
    <row r="148" spans="1:33">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498.37</v>
      </c>
      <c r="O148" s="173">
        <v>9323</v>
      </c>
      <c r="P148" s="172">
        <v>689.09999999999991</v>
      </c>
      <c r="Q148" s="172">
        <f t="shared" si="2"/>
        <v>840.70199999999977</v>
      </c>
      <c r="R148" s="173">
        <v>14749</v>
      </c>
      <c r="S148" s="172">
        <v>233.49999999999997</v>
      </c>
      <c r="T148" s="172">
        <f t="shared" si="3"/>
        <v>284.86999999999995</v>
      </c>
      <c r="U148" s="164"/>
      <c r="V148" s="164"/>
      <c r="W148" s="164"/>
      <c r="X148" s="164"/>
      <c r="Y148" s="164"/>
      <c r="Z148" s="164"/>
      <c r="AA148" s="164"/>
      <c r="AB148" s="164"/>
      <c r="AC148" s="164"/>
      <c r="AD148" s="164"/>
      <c r="AE148" s="164"/>
      <c r="AF148" s="164"/>
      <c r="AG148" s="164"/>
    </row>
    <row r="149" spans="1:33">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615.89963503649631</v>
      </c>
      <c r="O149" s="173">
        <v>17422</v>
      </c>
      <c r="P149" s="172">
        <v>895.90000000000009</v>
      </c>
      <c r="Q149" s="172">
        <f t="shared" si="2"/>
        <v>1096.9870437956204</v>
      </c>
      <c r="R149" s="173">
        <v>14722</v>
      </c>
      <c r="S149" s="172">
        <v>184.5</v>
      </c>
      <c r="T149" s="172">
        <f t="shared" si="3"/>
        <v>225.91149635036496</v>
      </c>
      <c r="U149" s="164"/>
      <c r="V149" s="164"/>
      <c r="W149" s="164"/>
      <c r="X149" s="164"/>
      <c r="Y149" s="164"/>
      <c r="Z149" s="164"/>
      <c r="AA149" s="164"/>
      <c r="AB149" s="164"/>
      <c r="AC149" s="164"/>
      <c r="AD149" s="164"/>
      <c r="AE149" s="164"/>
      <c r="AF149" s="164"/>
      <c r="AG149" s="164"/>
    </row>
    <row r="150" spans="1:33">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561.22198198198203</v>
      </c>
      <c r="O150" s="173">
        <v>8123</v>
      </c>
      <c r="P150" s="172">
        <v>938.5</v>
      </c>
      <c r="Q150" s="172">
        <f t="shared" si="2"/>
        <v>1134.654954954955</v>
      </c>
      <c r="R150" s="173">
        <v>14689</v>
      </c>
      <c r="S150" s="172">
        <v>194.00000000000011</v>
      </c>
      <c r="T150" s="172">
        <f t="shared" si="3"/>
        <v>234.54774774774788</v>
      </c>
      <c r="U150" s="164"/>
      <c r="V150" s="164"/>
      <c r="W150" s="164"/>
      <c r="X150" s="164"/>
      <c r="Y150" s="164"/>
      <c r="Z150" s="164"/>
      <c r="AA150" s="164"/>
      <c r="AB150" s="164"/>
      <c r="AC150" s="164"/>
      <c r="AD150" s="164"/>
      <c r="AE150" s="164"/>
      <c r="AF150" s="164"/>
      <c r="AG150" s="164"/>
    </row>
    <row r="151" spans="1:33">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734.00139616055833</v>
      </c>
      <c r="O151" s="173">
        <v>6823</v>
      </c>
      <c r="P151" s="172">
        <v>1087.2</v>
      </c>
      <c r="Q151" s="172">
        <f t="shared" si="2"/>
        <v>1273.1434554973823</v>
      </c>
      <c r="R151" s="173">
        <v>10626</v>
      </c>
      <c r="S151" s="172">
        <v>183</v>
      </c>
      <c r="T151" s="172">
        <f t="shared" si="3"/>
        <v>214.29842931937171</v>
      </c>
      <c r="U151" s="164"/>
      <c r="V151" s="164"/>
      <c r="W151" s="164"/>
      <c r="X151" s="164"/>
      <c r="Y151" s="164"/>
      <c r="Z151" s="164"/>
      <c r="AA151" s="164"/>
      <c r="AB151" s="164"/>
      <c r="AC151" s="164"/>
      <c r="AD151" s="164"/>
      <c r="AE151" s="164"/>
      <c r="AF151" s="164"/>
      <c r="AG151" s="164"/>
    </row>
    <row r="152" spans="1:33">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485.29492430988438</v>
      </c>
      <c r="O152" s="173">
        <v>5618</v>
      </c>
      <c r="P152" s="172">
        <v>817.8</v>
      </c>
      <c r="Q152" s="172">
        <f t="shared" si="2"/>
        <v>977.28192341941224</v>
      </c>
      <c r="R152" s="173">
        <v>12719</v>
      </c>
      <c r="S152" s="172">
        <v>203.2</v>
      </c>
      <c r="T152" s="172">
        <f t="shared" si="3"/>
        <v>242.82671415850399</v>
      </c>
      <c r="U152" s="164"/>
      <c r="V152" s="164"/>
      <c r="W152" s="164"/>
      <c r="X152" s="164"/>
      <c r="Y152" s="164"/>
      <c r="Z152" s="164"/>
      <c r="AA152" s="164"/>
      <c r="AB152" s="164"/>
      <c r="AC152" s="164"/>
      <c r="AD152" s="164"/>
      <c r="AE152" s="164"/>
      <c r="AF152" s="164"/>
      <c r="AG152" s="164"/>
    </row>
    <row r="153" spans="1:33">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516.29222520107226</v>
      </c>
      <c r="O153" s="173">
        <v>16056</v>
      </c>
      <c r="P153" s="172">
        <v>860.19999999999982</v>
      </c>
      <c r="Q153" s="172">
        <f t="shared" si="2"/>
        <v>1031.6250223413758</v>
      </c>
      <c r="R153" s="173">
        <v>13690</v>
      </c>
      <c r="S153" s="172">
        <v>188.8</v>
      </c>
      <c r="T153" s="172">
        <f t="shared" si="3"/>
        <v>226.42502234137621</v>
      </c>
      <c r="U153" s="164"/>
      <c r="V153" s="164"/>
      <c r="W153" s="164"/>
      <c r="X153" s="164"/>
      <c r="Y153" s="164"/>
      <c r="Z153" s="164"/>
      <c r="AA153" s="164"/>
      <c r="AB153" s="164"/>
      <c r="AC153" s="164"/>
      <c r="AD153" s="164"/>
      <c r="AE153" s="164"/>
      <c r="AF153" s="164"/>
      <c r="AG153" s="164"/>
    </row>
    <row r="154" spans="1:33">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562.42433392539942</v>
      </c>
      <c r="O154" s="173">
        <v>7652</v>
      </c>
      <c r="P154" s="172">
        <v>762.30000000000018</v>
      </c>
      <c r="Q154" s="172">
        <f t="shared" si="2"/>
        <v>908.53161634103037</v>
      </c>
      <c r="R154" s="173">
        <v>11607</v>
      </c>
      <c r="S154" s="172">
        <v>220.90000000000009</v>
      </c>
      <c r="T154" s="172">
        <f t="shared" si="3"/>
        <v>263.27513321492017</v>
      </c>
      <c r="U154" s="164"/>
      <c r="V154" s="164"/>
      <c r="W154" s="164"/>
      <c r="X154" s="164"/>
      <c r="Y154" s="164"/>
      <c r="Z154" s="164"/>
      <c r="AA154" s="164"/>
      <c r="AB154" s="164"/>
      <c r="AC154" s="164"/>
      <c r="AD154" s="164"/>
      <c r="AE154" s="164"/>
      <c r="AF154" s="164"/>
      <c r="AG154" s="164"/>
    </row>
    <row r="155" spans="1:33">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617.01012433392532</v>
      </c>
      <c r="O155" s="173">
        <v>7033</v>
      </c>
      <c r="P155" s="172">
        <v>735.2</v>
      </c>
      <c r="Q155" s="172">
        <f t="shared" si="2"/>
        <v>876.23303730017767</v>
      </c>
      <c r="R155" s="173">
        <v>8913</v>
      </c>
      <c r="S155" s="172">
        <v>178.89999999999998</v>
      </c>
      <c r="T155" s="172">
        <f t="shared" si="3"/>
        <v>213.21829484902304</v>
      </c>
      <c r="U155" s="164"/>
      <c r="V155" s="164"/>
      <c r="W155" s="164"/>
      <c r="X155" s="164"/>
      <c r="Y155" s="164"/>
      <c r="Z155" s="164"/>
      <c r="AA155" s="164"/>
      <c r="AB155" s="164"/>
      <c r="AC155" s="164"/>
      <c r="AD155" s="164"/>
      <c r="AE155" s="164"/>
      <c r="AF155" s="164"/>
      <c r="AG155" s="164"/>
    </row>
    <row r="156" spans="1:33">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407.92539682539672</v>
      </c>
      <c r="O156" s="173">
        <v>6436</v>
      </c>
      <c r="P156" s="172">
        <v>708.3</v>
      </c>
      <c r="Q156" s="172">
        <f t="shared" si="2"/>
        <v>838.21746031746011</v>
      </c>
      <c r="R156" s="173">
        <v>10802</v>
      </c>
      <c r="S156" s="172">
        <v>228.40000000000003</v>
      </c>
      <c r="T156" s="172">
        <f t="shared" si="3"/>
        <v>270.29347442680773</v>
      </c>
      <c r="U156" s="164"/>
      <c r="V156" s="164"/>
      <c r="W156" s="164"/>
      <c r="X156" s="164"/>
      <c r="Y156" s="164"/>
      <c r="Z156" s="164"/>
      <c r="AA156" s="164"/>
      <c r="AB156" s="164"/>
      <c r="AC156" s="164"/>
      <c r="AD156" s="164"/>
      <c r="AE156" s="164"/>
      <c r="AF156" s="164"/>
      <c r="AG156" s="164"/>
    </row>
    <row r="157" spans="1:33">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539.29398230088475</v>
      </c>
      <c r="O157" s="173">
        <v>11805</v>
      </c>
      <c r="P157" s="172">
        <v>652.69999999999982</v>
      </c>
      <c r="Q157" s="172">
        <f t="shared" si="2"/>
        <v>775.15345132743346</v>
      </c>
      <c r="R157" s="173">
        <v>11365</v>
      </c>
      <c r="S157" s="172">
        <v>160.7999999999999</v>
      </c>
      <c r="T157" s="172">
        <f t="shared" si="3"/>
        <v>190.96778761061933</v>
      </c>
      <c r="U157" s="164"/>
      <c r="V157" s="164"/>
      <c r="W157" s="164"/>
      <c r="X157" s="164"/>
      <c r="Y157" s="164"/>
      <c r="Z157" s="164"/>
      <c r="AA157" s="164"/>
      <c r="AB157" s="164"/>
      <c r="AC157" s="164"/>
      <c r="AD157" s="164"/>
      <c r="AE157" s="164"/>
      <c r="AF157" s="164"/>
      <c r="AG157" s="164"/>
    </row>
    <row r="158" spans="1:33">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504.07403508771961</v>
      </c>
      <c r="O158" s="173">
        <v>10088</v>
      </c>
      <c r="P158" s="172">
        <v>709.40000000000055</v>
      </c>
      <c r="Q158" s="172">
        <f t="shared" si="2"/>
        <v>835.10070175438659</v>
      </c>
      <c r="R158" s="173">
        <v>9276</v>
      </c>
      <c r="S158" s="172">
        <v>162.90000000000009</v>
      </c>
      <c r="T158" s="172">
        <f t="shared" si="3"/>
        <v>191.76473684210535</v>
      </c>
      <c r="U158" s="164"/>
      <c r="V158" s="164"/>
      <c r="W158" s="164"/>
      <c r="X158" s="164"/>
      <c r="Y158" s="164"/>
      <c r="Z158" s="164"/>
      <c r="AA158" s="164"/>
      <c r="AB158" s="164"/>
      <c r="AC158" s="164"/>
      <c r="AD158" s="164"/>
      <c r="AE158" s="164"/>
      <c r="AF158" s="164"/>
      <c r="AG158" s="164"/>
    </row>
    <row r="159" spans="1:33">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493.36499560246256</v>
      </c>
      <c r="O159" s="173">
        <v>7287</v>
      </c>
      <c r="P159" s="172">
        <v>715.2</v>
      </c>
      <c r="Q159" s="172">
        <f t="shared" si="2"/>
        <v>844.14986807387857</v>
      </c>
      <c r="R159" s="173">
        <v>7498</v>
      </c>
      <c r="S159" s="172">
        <v>159.69999999999999</v>
      </c>
      <c r="T159" s="172">
        <f t="shared" si="3"/>
        <v>188.49375549692169</v>
      </c>
      <c r="U159" s="164"/>
      <c r="V159" s="164"/>
      <c r="W159" s="164"/>
      <c r="X159" s="164"/>
      <c r="Y159" s="164"/>
      <c r="Z159" s="164"/>
      <c r="AA159" s="164"/>
      <c r="AB159" s="164"/>
      <c r="AC159" s="164"/>
      <c r="AD159" s="164"/>
      <c r="AE159" s="164"/>
      <c r="AF159" s="164"/>
      <c r="AG159" s="164"/>
    </row>
    <row r="160" spans="1:33">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376.50555555555553</v>
      </c>
      <c r="O160" s="173">
        <v>6172</v>
      </c>
      <c r="P160" s="172">
        <v>745.5</v>
      </c>
      <c r="Q160" s="172">
        <f t="shared" si="2"/>
        <v>868.45572916666652</v>
      </c>
      <c r="R160" s="173">
        <v>11610</v>
      </c>
      <c r="S160" s="172">
        <v>152.50000000000006</v>
      </c>
      <c r="T160" s="172">
        <f t="shared" si="3"/>
        <v>177.65190972222229</v>
      </c>
      <c r="U160" s="164"/>
      <c r="V160" s="164"/>
      <c r="W160" s="164"/>
      <c r="X160" s="164"/>
      <c r="Y160" s="164"/>
      <c r="Z160" s="164"/>
      <c r="AA160" s="164"/>
      <c r="AB160" s="164"/>
      <c r="AC160" s="164"/>
      <c r="AD160" s="164"/>
      <c r="AE160" s="164"/>
      <c r="AF160" s="164"/>
      <c r="AG160" s="164"/>
    </row>
    <row r="161" spans="1:33">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522.69209383145085</v>
      </c>
      <c r="O161" s="173">
        <v>6734</v>
      </c>
      <c r="P161" s="172">
        <v>832.10000000000014</v>
      </c>
      <c r="Q161" s="172">
        <f t="shared" si="2"/>
        <v>970.18088618592549</v>
      </c>
      <c r="R161" s="173">
        <v>8742</v>
      </c>
      <c r="S161" s="172">
        <v>152.99999999999994</v>
      </c>
      <c r="T161" s="172">
        <f t="shared" si="3"/>
        <v>178.38922675933961</v>
      </c>
      <c r="U161" s="164"/>
      <c r="V161" s="164"/>
      <c r="W161" s="164"/>
      <c r="X161" s="164"/>
      <c r="Y161" s="164"/>
      <c r="Z161" s="164"/>
      <c r="AA161" s="164"/>
      <c r="AB161" s="164"/>
      <c r="AC161" s="164"/>
      <c r="AD161" s="164"/>
      <c r="AE161" s="164"/>
      <c r="AF161" s="164"/>
      <c r="AG161" s="164"/>
    </row>
    <row r="162" spans="1:33">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553.92206896551716</v>
      </c>
      <c r="O162" s="173">
        <v>8144</v>
      </c>
      <c r="P162" s="172">
        <v>795.79999999999973</v>
      </c>
      <c r="Q162" s="172">
        <f t="shared" si="2"/>
        <v>920.65827586206854</v>
      </c>
      <c r="R162" s="173">
        <v>11407</v>
      </c>
      <c r="S162" s="172">
        <v>142.00000000000006</v>
      </c>
      <c r="T162" s="172">
        <f t="shared" si="3"/>
        <v>164.27931034482765</v>
      </c>
      <c r="U162" s="164"/>
      <c r="V162" s="164"/>
      <c r="W162" s="164"/>
      <c r="X162" s="164"/>
      <c r="Y162" s="164"/>
      <c r="Z162" s="164"/>
      <c r="AA162" s="164"/>
      <c r="AB162" s="164"/>
      <c r="AC162" s="164"/>
      <c r="AD162" s="164"/>
      <c r="AE162" s="164"/>
      <c r="AF162" s="164"/>
      <c r="AG162" s="164"/>
    </row>
    <row r="163" spans="1:33">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673.30188679245282</v>
      </c>
      <c r="O163" s="173">
        <v>6106</v>
      </c>
      <c r="P163" s="172">
        <v>947.2</v>
      </c>
      <c r="Q163" s="172">
        <f t="shared" si="2"/>
        <v>1090.1735849056604</v>
      </c>
      <c r="R163" s="173">
        <v>7106</v>
      </c>
      <c r="S163" s="172">
        <v>150.6</v>
      </c>
      <c r="T163" s="172">
        <f t="shared" si="3"/>
        <v>173.33207547169809</v>
      </c>
      <c r="U163" s="164"/>
      <c r="V163" s="164"/>
      <c r="W163" s="164"/>
      <c r="X163" s="164"/>
      <c r="Y163" s="164"/>
      <c r="Z163" s="164"/>
      <c r="AA163" s="164"/>
      <c r="AB163" s="164"/>
      <c r="AC163" s="164"/>
      <c r="AD163" s="164"/>
      <c r="AE163" s="164"/>
      <c r="AF163" s="164"/>
      <c r="AG163" s="164"/>
    </row>
    <row r="164" spans="1:33">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493.7740458015266</v>
      </c>
      <c r="O164" s="173">
        <v>5246</v>
      </c>
      <c r="P164" s="172">
        <v>811.2</v>
      </c>
      <c r="Q164" s="172">
        <f t="shared" si="2"/>
        <v>923.35063613231546</v>
      </c>
      <c r="R164" s="173">
        <v>9193</v>
      </c>
      <c r="S164" s="172">
        <v>176.1</v>
      </c>
      <c r="T164" s="172">
        <f t="shared" si="3"/>
        <v>200.44631043256993</v>
      </c>
      <c r="U164" s="164"/>
      <c r="V164" s="164"/>
      <c r="W164" s="164"/>
      <c r="X164" s="164"/>
      <c r="Y164" s="164"/>
      <c r="Z164" s="164"/>
      <c r="AA164" s="164"/>
      <c r="AB164" s="164"/>
      <c r="AC164" s="164"/>
      <c r="AD164" s="164"/>
      <c r="AE164" s="164"/>
      <c r="AF164" s="164"/>
      <c r="AG164" s="164"/>
    </row>
    <row r="165" spans="1:33">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568.14765558397255</v>
      </c>
      <c r="O165" s="173">
        <v>9450</v>
      </c>
      <c r="P165" s="172">
        <v>855.90000000000009</v>
      </c>
      <c r="Q165" s="172">
        <f t="shared" si="2"/>
        <v>979.21381074168801</v>
      </c>
      <c r="R165" s="173">
        <v>10840</v>
      </c>
      <c r="S165" s="172">
        <v>167.10000000000002</v>
      </c>
      <c r="T165" s="172">
        <f t="shared" si="3"/>
        <v>191.17493606138109</v>
      </c>
      <c r="U165" s="164"/>
      <c r="V165" s="164"/>
      <c r="W165" s="164"/>
      <c r="X165" s="164"/>
      <c r="Y165" s="164"/>
      <c r="Z165" s="164"/>
      <c r="AA165" s="164"/>
      <c r="AB165" s="164"/>
      <c r="AC165" s="164"/>
      <c r="AD165" s="164"/>
      <c r="AE165" s="164"/>
      <c r="AF165" s="164"/>
      <c r="AG165" s="164"/>
    </row>
    <row r="166" spans="1:33">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592.73546218487411</v>
      </c>
      <c r="O166" s="173">
        <v>10233</v>
      </c>
      <c r="P166" s="172">
        <v>826</v>
      </c>
      <c r="Q166" s="172">
        <f t="shared" si="2"/>
        <v>931.50588235294117</v>
      </c>
      <c r="R166" s="173">
        <v>9520</v>
      </c>
      <c r="S166" s="172">
        <v>144.09999999999997</v>
      </c>
      <c r="T166" s="172">
        <f t="shared" si="3"/>
        <v>162.50605042016801</v>
      </c>
      <c r="U166" s="164"/>
      <c r="V166" s="164"/>
      <c r="W166" s="164"/>
      <c r="X166" s="164"/>
      <c r="Y166" s="164"/>
      <c r="Z166" s="164"/>
      <c r="AA166" s="164"/>
      <c r="AB166" s="164"/>
      <c r="AC166" s="164"/>
      <c r="AD166" s="164"/>
      <c r="AE166" s="164"/>
      <c r="AF166" s="164"/>
      <c r="AG166" s="164"/>
    </row>
    <row r="167" spans="1:33">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741.92612765957438</v>
      </c>
      <c r="O167" s="173">
        <v>7737</v>
      </c>
      <c r="P167" s="172">
        <v>1092.1999999999998</v>
      </c>
      <c r="Q167" s="172">
        <f t="shared" si="2"/>
        <v>1247.4318297872337</v>
      </c>
      <c r="R167" s="173">
        <v>8112</v>
      </c>
      <c r="S167" s="172">
        <v>167.4</v>
      </c>
      <c r="T167" s="172">
        <f t="shared" si="3"/>
        <v>191.19217021276594</v>
      </c>
      <c r="U167" s="164"/>
      <c r="V167" s="164"/>
      <c r="W167" s="164"/>
      <c r="X167" s="164"/>
      <c r="Y167" s="164"/>
      <c r="Z167" s="164"/>
      <c r="AA167" s="164"/>
      <c r="AB167" s="164"/>
      <c r="AC167" s="164"/>
      <c r="AD167" s="164"/>
      <c r="AE167" s="164"/>
      <c r="AF167" s="164"/>
      <c r="AG167" s="164"/>
    </row>
    <row r="168" spans="1:33">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583.31056635672019</v>
      </c>
      <c r="O168" s="173">
        <v>5067</v>
      </c>
      <c r="P168" s="172">
        <v>1041.6999999999998</v>
      </c>
      <c r="Q168" s="172">
        <f t="shared" ref="Q168:Q189" si="5">P168/I168*$I$69</f>
        <v>1181.7087066779372</v>
      </c>
      <c r="R168" s="173">
        <v>10608</v>
      </c>
      <c r="S168" s="172">
        <v>160.99999999999997</v>
      </c>
      <c r="T168" s="172">
        <f t="shared" ref="T168:T189" si="6">S168/I168*$I$69</f>
        <v>182.63905325443784</v>
      </c>
      <c r="U168" s="164"/>
      <c r="V168" s="164"/>
      <c r="W168" s="164"/>
      <c r="X168" s="164"/>
      <c r="Y168" s="164"/>
      <c r="Z168" s="164"/>
      <c r="AA168" s="164"/>
      <c r="AB168" s="164"/>
      <c r="AC168" s="164"/>
      <c r="AD168" s="164"/>
      <c r="AE168" s="164"/>
      <c r="AF168" s="164"/>
      <c r="AG168" s="164"/>
    </row>
    <row r="169" spans="1:33">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745.27707979626518</v>
      </c>
      <c r="O169" s="173">
        <v>6417</v>
      </c>
      <c r="P169" s="172">
        <v>679.60000000000036</v>
      </c>
      <c r="Q169" s="172">
        <f t="shared" si="5"/>
        <v>774.21324278438067</v>
      </c>
      <c r="R169" s="173">
        <v>10319</v>
      </c>
      <c r="S169" s="172">
        <v>152.89999999999998</v>
      </c>
      <c r="T169" s="172">
        <f t="shared" si="6"/>
        <v>174.18658743633273</v>
      </c>
      <c r="U169" s="164"/>
      <c r="V169" s="164"/>
      <c r="W169" s="164"/>
      <c r="X169" s="164"/>
      <c r="Y169" s="164"/>
      <c r="Z169" s="164"/>
      <c r="AA169" s="164"/>
      <c r="AB169" s="164"/>
      <c r="AC169" s="164"/>
      <c r="AD169" s="164"/>
      <c r="AE169" s="164"/>
      <c r="AF169" s="164"/>
      <c r="AG169" s="164"/>
    </row>
    <row r="170" spans="1:33">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630.11788079470159</v>
      </c>
      <c r="O170" s="173">
        <v>5114</v>
      </c>
      <c r="P170" s="172">
        <v>911.69999999999982</v>
      </c>
      <c r="Q170" s="172">
        <f t="shared" si="5"/>
        <v>1012.8322847682117</v>
      </c>
      <c r="R170" s="173">
        <v>8645</v>
      </c>
      <c r="S170" s="172">
        <v>142.80000000000007</v>
      </c>
      <c r="T170" s="172">
        <f t="shared" si="6"/>
        <v>158.64039735099345</v>
      </c>
      <c r="U170" s="164"/>
      <c r="V170" s="164"/>
      <c r="W170" s="164"/>
      <c r="X170" s="164"/>
      <c r="Y170" s="164"/>
      <c r="Z170" s="164"/>
      <c r="AA170" s="164"/>
      <c r="AB170" s="164"/>
      <c r="AC170" s="164"/>
      <c r="AD170" s="164"/>
      <c r="AE170" s="164"/>
      <c r="AF170" s="164"/>
      <c r="AG170" s="164"/>
    </row>
    <row r="171" spans="1:33">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651.62411812961432</v>
      </c>
      <c r="O171" s="173">
        <v>6274</v>
      </c>
      <c r="P171" s="172">
        <v>963.6</v>
      </c>
      <c r="Q171" s="172">
        <f t="shared" si="5"/>
        <v>1060.8295324036094</v>
      </c>
      <c r="R171" s="173">
        <v>7939</v>
      </c>
      <c r="S171" s="172">
        <v>160.1</v>
      </c>
      <c r="T171" s="172">
        <f t="shared" si="6"/>
        <v>176.25447087776863</v>
      </c>
      <c r="U171" s="164"/>
      <c r="V171" s="164"/>
      <c r="W171" s="164"/>
      <c r="X171" s="164"/>
      <c r="Y171" s="164"/>
      <c r="Z171" s="164"/>
      <c r="AA171" s="164"/>
      <c r="AB171" s="164"/>
      <c r="AC171" s="164"/>
      <c r="AD171" s="164"/>
      <c r="AE171" s="164"/>
      <c r="AF171" s="164"/>
      <c r="AG171" s="164"/>
    </row>
    <row r="172" spans="1:33">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603.24</v>
      </c>
      <c r="O172" s="173">
        <v>5831</v>
      </c>
      <c r="P172" s="172">
        <v>1153.8000000000002</v>
      </c>
      <c r="Q172" s="172">
        <f t="shared" si="5"/>
        <v>1269.1800000000003</v>
      </c>
      <c r="R172" s="173">
        <v>10207</v>
      </c>
      <c r="S172" s="172">
        <v>188.4</v>
      </c>
      <c r="T172" s="172">
        <f t="shared" si="6"/>
        <v>207.24</v>
      </c>
      <c r="U172" s="164"/>
      <c r="V172" s="164"/>
      <c r="W172" s="164"/>
      <c r="X172" s="164"/>
      <c r="Y172" s="164"/>
      <c r="Z172" s="164"/>
      <c r="AA172" s="164"/>
      <c r="AB172" s="164"/>
      <c r="AC172" s="164"/>
      <c r="AD172" s="164"/>
      <c r="AE172" s="164"/>
      <c r="AF172" s="164"/>
      <c r="AG172" s="164"/>
    </row>
    <row r="173" spans="1:33">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787.86628757108076</v>
      </c>
      <c r="O173" s="173">
        <v>12252</v>
      </c>
      <c r="P173" s="172">
        <v>1486.4999999999995</v>
      </c>
      <c r="Q173" s="172">
        <f t="shared" si="5"/>
        <v>1620.5385865150279</v>
      </c>
      <c r="R173" s="173">
        <v>11007</v>
      </c>
      <c r="S173" s="172">
        <v>186.29999999999995</v>
      </c>
      <c r="T173" s="172">
        <f t="shared" si="6"/>
        <v>203.09878147847272</v>
      </c>
      <c r="U173" s="164"/>
      <c r="V173" s="164"/>
      <c r="W173" s="164"/>
      <c r="X173" s="164"/>
      <c r="Y173" s="164"/>
      <c r="Z173" s="164"/>
      <c r="AA173" s="164"/>
      <c r="AB173" s="164"/>
      <c r="AC173" s="164"/>
      <c r="AD173" s="164"/>
      <c r="AE173" s="164"/>
      <c r="AF173" s="164"/>
      <c r="AG173" s="164"/>
    </row>
    <row r="174" spans="1:33">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756.66415396952698</v>
      </c>
      <c r="O174" s="173">
        <v>7247</v>
      </c>
      <c r="P174" s="172">
        <v>1160</v>
      </c>
      <c r="Q174" s="172">
        <f t="shared" si="5"/>
        <v>1248.3720930232557</v>
      </c>
      <c r="R174" s="173">
        <v>10145</v>
      </c>
      <c r="S174" s="172">
        <v>269.60000000000014</v>
      </c>
      <c r="T174" s="172">
        <f t="shared" si="6"/>
        <v>290.1388933440258</v>
      </c>
      <c r="U174" s="164"/>
      <c r="V174" s="164"/>
      <c r="W174" s="164"/>
      <c r="X174" s="164"/>
      <c r="Y174" s="164"/>
      <c r="Z174" s="164"/>
      <c r="AA174" s="164"/>
      <c r="AB174" s="164"/>
      <c r="AC174" s="164"/>
      <c r="AD174" s="164"/>
      <c r="AE174" s="164"/>
      <c r="AF174" s="164"/>
      <c r="AG174" s="164"/>
    </row>
    <row r="175" spans="1:33">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794.03455999999983</v>
      </c>
      <c r="O175" s="173">
        <v>6194</v>
      </c>
      <c r="P175" s="172">
        <v>1049.9000000000001</v>
      </c>
      <c r="Q175" s="172">
        <f t="shared" si="5"/>
        <v>1127.17264</v>
      </c>
      <c r="R175" s="173">
        <v>8619</v>
      </c>
      <c r="S175" s="172">
        <v>213.2</v>
      </c>
      <c r="T175" s="172">
        <f t="shared" si="6"/>
        <v>228.89151999999999</v>
      </c>
      <c r="U175" s="164"/>
      <c r="V175" s="164"/>
      <c r="W175" s="164"/>
      <c r="X175" s="164"/>
      <c r="Y175" s="164"/>
      <c r="Z175" s="164"/>
      <c r="AA175" s="164"/>
      <c r="AB175" s="164"/>
      <c r="AC175" s="164"/>
      <c r="AD175" s="164"/>
      <c r="AE175" s="164"/>
      <c r="AF175" s="164"/>
      <c r="AG175" s="164"/>
    </row>
    <row r="176" spans="1:33">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644.62975338106605</v>
      </c>
      <c r="O176" s="173">
        <v>5486</v>
      </c>
      <c r="P176" s="172">
        <v>1077.9000000000001</v>
      </c>
      <c r="Q176" s="172">
        <f t="shared" si="5"/>
        <v>1150.7890214797135</v>
      </c>
      <c r="R176" s="173">
        <v>11296</v>
      </c>
      <c r="S176" s="172">
        <v>235.3</v>
      </c>
      <c r="T176" s="172">
        <f t="shared" si="6"/>
        <v>251.2112967382657</v>
      </c>
      <c r="U176" s="164"/>
      <c r="V176" s="164"/>
      <c r="W176" s="164"/>
      <c r="X176" s="164"/>
      <c r="Y176" s="164"/>
      <c r="Z176" s="164"/>
      <c r="AA176" s="164"/>
      <c r="AB176" s="164"/>
      <c r="AC176" s="164"/>
      <c r="AD176" s="164"/>
      <c r="AE176" s="164"/>
      <c r="AF176" s="164"/>
      <c r="AG176" s="164"/>
    </row>
    <row r="177" spans="1:33">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851.53859649122774</v>
      </c>
      <c r="O177" s="173">
        <v>13278</v>
      </c>
      <c r="P177" s="172">
        <v>1278.0999999999999</v>
      </c>
      <c r="Q177" s="172">
        <f t="shared" si="5"/>
        <v>1367.7912280701751</v>
      </c>
      <c r="R177" s="173">
        <v>11383</v>
      </c>
      <c r="S177" s="172">
        <v>231.79999999999995</v>
      </c>
      <c r="T177" s="172">
        <f t="shared" si="6"/>
        <v>248.06666666666658</v>
      </c>
      <c r="U177" s="164"/>
      <c r="V177" s="164"/>
      <c r="W177" s="164"/>
      <c r="X177" s="164"/>
      <c r="Y177" s="164"/>
      <c r="Z177" s="164"/>
      <c r="AA177" s="164"/>
      <c r="AB177" s="164"/>
      <c r="AC177" s="164"/>
      <c r="AD177" s="164"/>
      <c r="AE177" s="164"/>
      <c r="AF177" s="164"/>
      <c r="AG177" s="164"/>
    </row>
    <row r="178" spans="1:33">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804.88199052132722</v>
      </c>
      <c r="O178" s="173">
        <v>6227</v>
      </c>
      <c r="P178" s="172">
        <v>1192.2000000000003</v>
      </c>
      <c r="Q178" s="172">
        <f t="shared" si="5"/>
        <v>1263.7696682464459</v>
      </c>
      <c r="R178" s="173">
        <v>10409</v>
      </c>
      <c r="S178" s="172">
        <v>276.40000000000009</v>
      </c>
      <c r="T178" s="172">
        <f t="shared" si="6"/>
        <v>292.99273301737765</v>
      </c>
      <c r="U178" s="164"/>
      <c r="V178" s="164"/>
      <c r="W178" s="164"/>
      <c r="X178" s="164"/>
      <c r="Y178" s="164"/>
      <c r="Z178" s="164"/>
      <c r="AA178" s="164"/>
      <c r="AB178" s="164"/>
      <c r="AC178" s="164"/>
      <c r="AD178" s="164"/>
      <c r="AE178" s="164"/>
      <c r="AF178" s="164"/>
      <c r="AG178" s="164"/>
    </row>
    <row r="179" spans="1:33">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1765.5851622603168</v>
      </c>
      <c r="O179" s="173">
        <v>6690</v>
      </c>
      <c r="P179" s="172">
        <v>1648.5</v>
      </c>
      <c r="Q179" s="172">
        <f t="shared" si="5"/>
        <v>1718.948717948718</v>
      </c>
      <c r="R179" s="173">
        <v>7227</v>
      </c>
      <c r="S179" s="172">
        <v>243.10000000000002</v>
      </c>
      <c r="T179" s="172">
        <f t="shared" si="6"/>
        <v>253.48888888888891</v>
      </c>
      <c r="U179" s="164"/>
      <c r="V179" s="164"/>
      <c r="W179" s="164"/>
      <c r="X179" s="164"/>
      <c r="Y179" s="164"/>
      <c r="Z179" s="164"/>
      <c r="AA179" s="164"/>
      <c r="AB179" s="164"/>
      <c r="AC179" s="164"/>
      <c r="AD179" s="164"/>
      <c r="AE179" s="164"/>
      <c r="AF179" s="164"/>
      <c r="AG179" s="164"/>
    </row>
    <row r="180" spans="1:33">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900.53612649050729</v>
      </c>
      <c r="O180" s="173">
        <v>5716</v>
      </c>
      <c r="P180" s="172">
        <v>1381.6999999999998</v>
      </c>
      <c r="Q180" s="172">
        <f t="shared" si="5"/>
        <v>1438.5115593483317</v>
      </c>
      <c r="R180" s="173">
        <v>10696</v>
      </c>
      <c r="S180" s="172">
        <v>201.60000000000002</v>
      </c>
      <c r="T180" s="172">
        <f t="shared" si="6"/>
        <v>209.88921644685803</v>
      </c>
      <c r="U180" s="164"/>
      <c r="V180" s="164"/>
      <c r="W180" s="164"/>
      <c r="X180" s="164"/>
      <c r="Y180" s="164"/>
      <c r="Z180" s="164"/>
      <c r="AA180" s="164"/>
      <c r="AB180" s="164"/>
      <c r="AC180" s="164"/>
      <c r="AD180" s="164"/>
      <c r="AE180" s="164"/>
      <c r="AF180" s="164"/>
      <c r="AG180" s="164"/>
    </row>
    <row r="181" spans="1:33">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904.86835116910402</v>
      </c>
      <c r="O181" s="173">
        <v>9089</v>
      </c>
      <c r="P181" s="172">
        <v>1286.1999999999998</v>
      </c>
      <c r="Q181" s="172">
        <f t="shared" si="5"/>
        <v>1350.6106416275429</v>
      </c>
      <c r="R181" s="173">
        <v>11532</v>
      </c>
      <c r="S181" s="172">
        <v>200.69999999999993</v>
      </c>
      <c r="T181" s="172">
        <f t="shared" si="6"/>
        <v>210.75070422535202</v>
      </c>
      <c r="U181" s="164"/>
      <c r="V181" s="164"/>
      <c r="W181" s="164"/>
      <c r="X181" s="164"/>
      <c r="Y181" s="164"/>
      <c r="Z181" s="164"/>
      <c r="AA181" s="164"/>
      <c r="AB181" s="164"/>
      <c r="AC181" s="164"/>
      <c r="AD181" s="164"/>
      <c r="AE181" s="164"/>
      <c r="AF181" s="164"/>
      <c r="AG181" s="164"/>
    </row>
    <row r="182" spans="1:33">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925.71882917061441</v>
      </c>
      <c r="O182" s="173">
        <v>5858</v>
      </c>
      <c r="P182" s="172">
        <v>1310.8000000000011</v>
      </c>
      <c r="Q182" s="172">
        <f t="shared" si="5"/>
        <v>1363.638449612404</v>
      </c>
      <c r="R182" s="173">
        <v>9548</v>
      </c>
      <c r="S182" s="172">
        <v>205</v>
      </c>
      <c r="T182" s="172">
        <f t="shared" si="6"/>
        <v>213.26356589147284</v>
      </c>
      <c r="U182" s="164"/>
      <c r="V182" s="164"/>
      <c r="W182" s="164"/>
      <c r="X182" s="164"/>
      <c r="Y182" s="164"/>
      <c r="Z182" s="164"/>
      <c r="AA182" s="164"/>
      <c r="AB182" s="164"/>
      <c r="AC182" s="164"/>
      <c r="AD182" s="164"/>
      <c r="AE182" s="164"/>
      <c r="AF182" s="164"/>
      <c r="AG182" s="164"/>
    </row>
    <row r="183" spans="1:33">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1094.0298903668206</v>
      </c>
      <c r="O183" s="173">
        <v>5959</v>
      </c>
      <c r="P183" s="172">
        <v>1698.7</v>
      </c>
      <c r="Q183" s="172">
        <f t="shared" si="5"/>
        <v>1750.8874039938555</v>
      </c>
      <c r="R183" s="173">
        <v>6732</v>
      </c>
      <c r="S183" s="172">
        <v>156.5</v>
      </c>
      <c r="T183" s="172">
        <f t="shared" si="6"/>
        <v>161.30798771121351</v>
      </c>
      <c r="U183" s="164"/>
      <c r="V183" s="164"/>
      <c r="W183" s="164"/>
      <c r="X183" s="164"/>
      <c r="Y183" s="164"/>
      <c r="Z183" s="164"/>
      <c r="AA183" s="164"/>
      <c r="AB183" s="164"/>
      <c r="AC183" s="164"/>
      <c r="AD183" s="164"/>
      <c r="AE183" s="164"/>
      <c r="AF183" s="164"/>
      <c r="AG183" s="164"/>
    </row>
    <row r="184" spans="1:33">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795.55305676799162</v>
      </c>
      <c r="O184" s="173">
        <v>7524</v>
      </c>
      <c r="P184" s="172">
        <v>1533.4000000000003</v>
      </c>
      <c r="Q184" s="172">
        <f t="shared" si="5"/>
        <v>1570.8570992366413</v>
      </c>
      <c r="R184" s="173">
        <v>10017</v>
      </c>
      <c r="S184" s="172">
        <v>197.79999999999995</v>
      </c>
      <c r="T184" s="172">
        <f t="shared" si="6"/>
        <v>202.63175572519077</v>
      </c>
      <c r="U184" s="164"/>
      <c r="V184" s="164"/>
      <c r="W184" s="164"/>
      <c r="X184" s="164"/>
      <c r="Y184" s="164"/>
      <c r="Z184" s="164"/>
      <c r="AA184" s="164"/>
      <c r="AB184" s="164"/>
      <c r="AC184" s="164"/>
      <c r="AD184" s="164"/>
      <c r="AE184" s="164"/>
      <c r="AF184" s="164"/>
      <c r="AG184" s="164"/>
    </row>
    <row r="185" spans="1:33">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948.57486001919176</v>
      </c>
      <c r="O185" s="173">
        <v>10171</v>
      </c>
      <c r="P185" s="172">
        <v>1285.3999999999996</v>
      </c>
      <c r="Q185" s="172">
        <f t="shared" si="5"/>
        <v>1333.0809891808342</v>
      </c>
      <c r="R185" s="173">
        <v>10339</v>
      </c>
      <c r="S185" s="172">
        <v>167.29999999999995</v>
      </c>
      <c r="T185" s="172">
        <f t="shared" si="6"/>
        <v>173.50587326120549</v>
      </c>
      <c r="U185" s="164"/>
      <c r="V185" s="164"/>
      <c r="W185" s="164"/>
      <c r="X185" s="164"/>
      <c r="Y185" s="164"/>
      <c r="Z185" s="164"/>
      <c r="AA185" s="164"/>
      <c r="AB185" s="164"/>
      <c r="AC185" s="164"/>
      <c r="AD185" s="164"/>
      <c r="AE185" s="164"/>
      <c r="AF185" s="164"/>
      <c r="AG185" s="164"/>
    </row>
    <row r="186" spans="1:33">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799.42497537244935</v>
      </c>
      <c r="O186" s="181">
        <v>8775.7956028314002</v>
      </c>
      <c r="P186" s="172">
        <v>1286.8626975018997</v>
      </c>
      <c r="Q186" s="172">
        <f t="shared" si="5"/>
        <v>1323.3484598065511</v>
      </c>
      <c r="R186" s="181">
        <v>9645.4866500746648</v>
      </c>
      <c r="S186" s="172">
        <v>181.103452008619</v>
      </c>
      <c r="T186" s="172">
        <f t="shared" si="6"/>
        <v>186.23818589698598</v>
      </c>
      <c r="U186" s="164"/>
      <c r="V186" s="164"/>
      <c r="W186" s="164"/>
      <c r="X186" s="164"/>
      <c r="Y186" s="164"/>
      <c r="Z186" s="164"/>
      <c r="AA186" s="164"/>
      <c r="AB186" s="164"/>
      <c r="AC186" s="164"/>
      <c r="AD186" s="164"/>
      <c r="AE186" s="164"/>
      <c r="AF186" s="164"/>
      <c r="AG186" s="164"/>
    </row>
    <row r="187" spans="1:33">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885.65337657204964</v>
      </c>
      <c r="O187" s="173">
        <v>6822.44890070785</v>
      </c>
      <c r="P187" s="172">
        <v>1150.314057295883</v>
      </c>
      <c r="Q187" s="172">
        <f t="shared" si="5"/>
        <v>1172.1499353766703</v>
      </c>
      <c r="R187" s="173">
        <v>7564.3716625186662</v>
      </c>
      <c r="S187" s="172">
        <v>175.73767321176348</v>
      </c>
      <c r="T187" s="172">
        <f t="shared" si="6"/>
        <v>179.07361993180456</v>
      </c>
      <c r="U187" s="164"/>
      <c r="V187" s="164"/>
      <c r="W187" s="164"/>
      <c r="X187" s="164"/>
      <c r="Y187" s="164"/>
      <c r="Z187" s="164"/>
      <c r="AA187" s="164"/>
      <c r="AB187" s="164"/>
      <c r="AC187" s="164"/>
      <c r="AD187" s="164"/>
      <c r="AE187" s="164"/>
      <c r="AF187" s="164"/>
      <c r="AG187" s="164"/>
    </row>
    <row r="188" spans="1:33">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647.49362584299035</v>
      </c>
      <c r="O188" s="173">
        <v>4838.55109929215</v>
      </c>
      <c r="P188" s="172">
        <v>1037.7970664905204</v>
      </c>
      <c r="Q188" s="172">
        <f t="shared" si="5"/>
        <v>1057.4970867352151</v>
      </c>
      <c r="R188" s="173">
        <v>10002.628337481334</v>
      </c>
      <c r="S188" s="172">
        <v>184.20744441885319</v>
      </c>
      <c r="T188" s="172">
        <f t="shared" si="6"/>
        <v>187.70416887631055</v>
      </c>
      <c r="U188" s="164"/>
      <c r="V188" s="164"/>
      <c r="W188" s="164"/>
      <c r="X188" s="164"/>
      <c r="Y188" s="164"/>
      <c r="Z188" s="164"/>
      <c r="AA188" s="164"/>
      <c r="AB188" s="164"/>
      <c r="AC188" s="164"/>
      <c r="AD188" s="164"/>
      <c r="AE188" s="164"/>
      <c r="AF188" s="164"/>
      <c r="AG188" s="164"/>
    </row>
    <row r="189" spans="1:33">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892.71251344686971</v>
      </c>
      <c r="O189" s="184">
        <v>6828.0536397386386</v>
      </c>
      <c r="P189" s="185">
        <v>1132.0609213635664</v>
      </c>
      <c r="Q189" s="172">
        <f t="shared" si="5"/>
        <v>1168.6351972845432</v>
      </c>
      <c r="R189" s="184">
        <v>10877.781177428844</v>
      </c>
      <c r="S189" s="185">
        <v>190.02859425457928</v>
      </c>
      <c r="T189" s="172">
        <f t="shared" si="6"/>
        <v>196.16797960741951</v>
      </c>
      <c r="U189" s="164"/>
      <c r="V189" s="164"/>
      <c r="W189" s="164"/>
      <c r="X189" s="164"/>
      <c r="Y189" s="164"/>
      <c r="Z189" s="164"/>
      <c r="AA189" s="164"/>
      <c r="AB189" s="164"/>
      <c r="AC189" s="164"/>
      <c r="AD189" s="164"/>
      <c r="AE189" s="164"/>
      <c r="AF189" s="164"/>
      <c r="AG189" s="164"/>
    </row>
    <row r="190" spans="1:33">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840.57336905372574</v>
      </c>
      <c r="O190" s="184">
        <v>5621.9463602613596</v>
      </c>
      <c r="P190" s="185">
        <v>1071.0118577206574</v>
      </c>
      <c r="Q190" s="172">
        <f t="shared" ref="Q190:Q194" si="11">P190/I190*$I$69</f>
        <v>1088.8620553493349</v>
      </c>
      <c r="R190" s="184">
        <v>8525.2188225711561</v>
      </c>
      <c r="S190" s="185">
        <v>190.41732478586363</v>
      </c>
      <c r="T190" s="172">
        <f t="shared" ref="T190:T194" si="12">S190/I190*$I$69</f>
        <v>193.59094686562798</v>
      </c>
      <c r="U190" s="164"/>
      <c r="V190" s="164"/>
      <c r="W190" s="164"/>
      <c r="X190" s="164"/>
      <c r="Y190" s="164"/>
      <c r="Z190" s="164"/>
      <c r="AA190" s="164"/>
      <c r="AB190" s="164"/>
      <c r="AC190" s="164"/>
      <c r="AD190" s="164"/>
      <c r="AE190" s="164"/>
      <c r="AF190" s="164"/>
      <c r="AG190" s="164"/>
    </row>
    <row r="191" spans="1:33">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1032.3120206789683</v>
      </c>
      <c r="O191" s="184">
        <v>5520.4451678348678</v>
      </c>
      <c r="P191" s="185">
        <v>1148.1840804128565</v>
      </c>
      <c r="Q191" s="172">
        <f t="shared" si="11"/>
        <v>1158.543636025604</v>
      </c>
      <c r="R191" s="184">
        <v>5958.3970505452735</v>
      </c>
      <c r="S191" s="185">
        <v>167.84779905693762</v>
      </c>
      <c r="T191" s="172">
        <f t="shared" si="12"/>
        <v>169.36221528903027</v>
      </c>
      <c r="U191" s="164"/>
      <c r="V191" s="164"/>
      <c r="W191" s="164"/>
      <c r="X191" s="164"/>
      <c r="Y191" s="164"/>
      <c r="Z191" s="164"/>
      <c r="AA191" s="164"/>
      <c r="AB191" s="164"/>
      <c r="AC191" s="164"/>
      <c r="AD191" s="164"/>
      <c r="AE191" s="164"/>
      <c r="AF191" s="164"/>
      <c r="AG191" s="164"/>
    </row>
    <row r="192" spans="1:33">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1010.8283351717356</v>
      </c>
      <c r="O192" s="184">
        <v>6388.5548321651322</v>
      </c>
      <c r="P192" s="185">
        <v>1133.7065185307133</v>
      </c>
      <c r="Q192" s="172">
        <f t="shared" si="11"/>
        <v>1132.8623587998636</v>
      </c>
      <c r="R192" s="184">
        <v>10154.602949454726</v>
      </c>
      <c r="S192" s="185">
        <v>176.1673175310234</v>
      </c>
      <c r="T192" s="172">
        <f t="shared" si="12"/>
        <v>176.03614305780593</v>
      </c>
      <c r="U192" s="164"/>
      <c r="V192" s="164"/>
      <c r="W192" s="164"/>
      <c r="X192" s="164"/>
      <c r="Y192" s="164"/>
      <c r="Z192" s="164"/>
      <c r="AA192" s="164"/>
      <c r="AB192" s="164"/>
      <c r="AC192" s="164"/>
      <c r="AD192" s="164"/>
      <c r="AE192" s="164"/>
      <c r="AF192" s="164"/>
      <c r="AG192" s="164"/>
    </row>
    <row r="193" spans="1:33">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735.52528494140915</v>
      </c>
      <c r="O193" s="184">
        <v>11492.955434782609</v>
      </c>
      <c r="P193" s="185">
        <v>1323.3889549928699</v>
      </c>
      <c r="Q193" s="172">
        <f t="shared" si="11"/>
        <v>1323.3889549928699</v>
      </c>
      <c r="R193" s="184">
        <v>11786.02326086957</v>
      </c>
      <c r="S193" s="185">
        <v>172.41802435151402</v>
      </c>
      <c r="T193" s="172">
        <f t="shared" si="12"/>
        <v>172.41802435151402</v>
      </c>
      <c r="U193" s="164"/>
      <c r="V193" s="164"/>
      <c r="W193" s="164"/>
      <c r="X193" s="164"/>
      <c r="Y193" s="164"/>
      <c r="Z193" s="164"/>
      <c r="AA193" s="164"/>
      <c r="AB193" s="164"/>
      <c r="AC193" s="164"/>
      <c r="AD193" s="164"/>
      <c r="AE193" s="164"/>
      <c r="AF193" s="164"/>
      <c r="AG193" s="164"/>
    </row>
    <row r="194" spans="1:33">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888.42870250628016</v>
      </c>
      <c r="O194" s="184">
        <v>7745.0445652173912</v>
      </c>
      <c r="P194" s="184">
        <v>1212.6630411771803</v>
      </c>
      <c r="Q194" s="172">
        <f t="shared" si="11"/>
        <v>1202.8039920619185</v>
      </c>
      <c r="R194" s="184">
        <v>11621.97673913043</v>
      </c>
      <c r="S194" s="184">
        <v>180.100371437175</v>
      </c>
      <c r="T194" s="172">
        <f t="shared" si="12"/>
        <v>178.63614077508413</v>
      </c>
      <c r="U194" s="164"/>
      <c r="V194" s="164"/>
      <c r="W194" s="164"/>
      <c r="X194" s="164"/>
      <c r="Y194" s="164"/>
      <c r="Z194" s="164"/>
      <c r="AA194" s="164"/>
      <c r="AB194" s="164"/>
      <c r="AC194" s="164"/>
      <c r="AD194" s="164"/>
      <c r="AE194" s="164"/>
      <c r="AF194" s="164"/>
      <c r="AG194" s="164"/>
    </row>
    <row r="195" spans="1:33">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f>L198</f>
        <v>19713</v>
      </c>
      <c r="M195" s="184">
        <f>M198</f>
        <v>886.67647724495987</v>
      </c>
      <c r="N195" s="172">
        <f>M195/I195*$I$69</f>
        <v>876.22962626121944</v>
      </c>
      <c r="O195" s="184">
        <f>O198</f>
        <v>7032</v>
      </c>
      <c r="P195" s="184">
        <f>P198</f>
        <v>1484.9150299297401</v>
      </c>
      <c r="Q195" s="172">
        <f t="shared" ref="Q195" si="13">P195/I195*$I$69</f>
        <v>1467.4197129349859</v>
      </c>
      <c r="R195" s="184">
        <f>R198</f>
        <v>8004</v>
      </c>
      <c r="S195" s="184">
        <f>S198</f>
        <v>165.16263465729782</v>
      </c>
      <c r="T195" s="172">
        <f t="shared" ref="T195" si="14">S195/I195*$I$69</f>
        <v>163.21668314439884</v>
      </c>
      <c r="U195" s="164"/>
      <c r="V195" s="164"/>
      <c r="W195" s="164"/>
      <c r="X195" s="164"/>
      <c r="Y195" s="164"/>
      <c r="Z195" s="164"/>
      <c r="AA195" s="164"/>
      <c r="AB195" s="164"/>
      <c r="AC195" s="164"/>
      <c r="AD195" s="164"/>
      <c r="AE195" s="164"/>
      <c r="AF195" s="164"/>
      <c r="AG195" s="164"/>
    </row>
    <row r="196" spans="1:33">
      <c r="A196" s="164"/>
      <c r="B196" s="164"/>
      <c r="C196" s="164"/>
      <c r="D196" s="164"/>
      <c r="E196" s="168" t="s">
        <v>110</v>
      </c>
      <c r="F196" s="164"/>
      <c r="G196" s="164"/>
      <c r="H196" s="164"/>
      <c r="I196" s="164"/>
      <c r="J196" s="186"/>
      <c r="K196" s="187" t="s">
        <v>161</v>
      </c>
      <c r="L196" s="188">
        <f>L198-L191-L192</f>
        <v>-26222</v>
      </c>
      <c r="M196" s="188">
        <f>M198-M191-M192</f>
        <v>-1147.9862959582213</v>
      </c>
      <c r="N196" s="189" t="s">
        <v>175</v>
      </c>
      <c r="O196" s="188">
        <f>O198-O191-O192</f>
        <v>-4877</v>
      </c>
      <c r="P196" s="188">
        <f>P198-P191-P192</f>
        <v>-796.97556901382973</v>
      </c>
      <c r="Q196" s="189" t="s">
        <v>175</v>
      </c>
      <c r="R196" s="188">
        <f>R198-R191-R192</f>
        <v>-8108.9999999999991</v>
      </c>
      <c r="S196" s="188">
        <f>S198-S191-S192</f>
        <v>-178.8524819306632</v>
      </c>
      <c r="T196" s="190" t="s">
        <v>175</v>
      </c>
      <c r="U196" s="164"/>
      <c r="V196" s="164"/>
      <c r="W196" s="164"/>
      <c r="X196" s="164"/>
      <c r="Y196" s="164"/>
      <c r="Z196" s="164"/>
      <c r="AA196" s="164"/>
      <c r="AB196" s="164"/>
      <c r="AC196" s="164"/>
      <c r="AD196" s="164"/>
      <c r="AE196" s="164"/>
      <c r="AF196" s="164"/>
      <c r="AG196" s="164"/>
    </row>
    <row r="197" spans="1:33">
      <c r="A197" s="164"/>
      <c r="B197" s="164"/>
      <c r="C197" s="164"/>
      <c r="D197" s="164"/>
      <c r="E197" s="183">
        <f>IF('Tab5'!E8="",'Tab5'!E7,'Tab5'!E8)/1000</f>
        <v>196.17699999999999</v>
      </c>
      <c r="F197" s="164"/>
      <c r="G197" s="183">
        <f>IF('Tab5'!E10="",'Tab5'!E9,'Tab5'!E10)/1000</f>
        <v>179.55199999999999</v>
      </c>
      <c r="H197" s="164"/>
      <c r="I197" s="164"/>
      <c r="J197" s="164"/>
      <c r="K197" s="170" t="s">
        <v>189</v>
      </c>
      <c r="L197" s="173">
        <f>SUM('Tab7'!E11,'Tab11'!E11)</f>
        <v>75193.466825514377</v>
      </c>
      <c r="M197" s="172">
        <f>SUM('Tab7'!E39,'Tab11'!E39)</f>
        <v>3216.0987372402979</v>
      </c>
      <c r="N197" s="191" t="s">
        <v>174</v>
      </c>
      <c r="O197" s="173">
        <f>SUM('Tab7'!E9,'Tab11'!E9)</f>
        <v>34892.59798092558</v>
      </c>
      <c r="P197" s="172">
        <f>SUM('Tab7'!E37,'Tab11'!E37)</f>
        <v>6073.6747981526241</v>
      </c>
      <c r="Q197" s="191" t="s">
        <v>174</v>
      </c>
      <c r="R197" s="173">
        <f>SUM('Tab7'!E13,'Tab11'!E13)</f>
        <v>49202.264443968219</v>
      </c>
      <c r="S197" s="172">
        <f>SUM('Tab7'!E41,'Tab11'!E41)</f>
        <v>696.53541318821158</v>
      </c>
      <c r="T197" s="191" t="s">
        <v>174</v>
      </c>
      <c r="U197" s="164"/>
      <c r="V197" s="164"/>
      <c r="W197" s="164"/>
      <c r="X197" s="164"/>
      <c r="Y197" s="164"/>
      <c r="Z197" s="164"/>
      <c r="AA197" s="164"/>
      <c r="AB197" s="164"/>
      <c r="AC197" s="164"/>
      <c r="AD197" s="164"/>
      <c r="AE197" s="164"/>
      <c r="AF197" s="164"/>
      <c r="AG197" s="164"/>
    </row>
    <row r="198" spans="1:33">
      <c r="A198" s="164"/>
      <c r="B198" s="164"/>
      <c r="C198" s="164"/>
      <c r="D198" s="164"/>
      <c r="E198" s="164"/>
      <c r="F198" s="164"/>
      <c r="G198" s="164"/>
      <c r="H198" s="164"/>
      <c r="I198" s="164"/>
      <c r="J198" s="164"/>
      <c r="K198" s="170" t="s">
        <v>188</v>
      </c>
      <c r="L198" s="173">
        <f>SUM('Tab7'!E12,'Tab11'!E12)</f>
        <v>19713</v>
      </c>
      <c r="M198" s="172">
        <f>SUM('Tab7'!E40,'Tab11'!E40)</f>
        <v>886.67647724495987</v>
      </c>
      <c r="N198" s="191" t="s">
        <v>174</v>
      </c>
      <c r="O198" s="173">
        <f>SUM('Tab7'!E10,'Tab11'!E10)</f>
        <v>7032</v>
      </c>
      <c r="P198" s="172">
        <f>SUM('Tab7'!E38,'Tab11'!E38)</f>
        <v>1484.9150299297401</v>
      </c>
      <c r="Q198" s="191" t="s">
        <v>174</v>
      </c>
      <c r="R198" s="173">
        <f>SUM('Tab7'!E14,'Tab11'!E14)</f>
        <v>8004</v>
      </c>
      <c r="S198" s="172">
        <f>SUM('Tab7'!E42,'Tab11'!E42)</f>
        <v>165.16263465729782</v>
      </c>
      <c r="T198" s="191" t="s">
        <v>174</v>
      </c>
      <c r="U198" s="164"/>
      <c r="V198" s="164"/>
      <c r="W198" s="164"/>
      <c r="X198" s="164"/>
      <c r="Y198" s="164"/>
      <c r="Z198" s="164"/>
      <c r="AA198" s="164"/>
      <c r="AB198" s="164"/>
      <c r="AC198" s="164"/>
      <c r="AD198" s="164"/>
      <c r="AE198" s="164"/>
      <c r="AF198" s="164"/>
      <c r="AG198" s="164"/>
    </row>
    <row r="199" spans="1:33">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row>
    <row r="200" spans="1:33">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c r="AE200" s="164"/>
      <c r="AF200" s="164"/>
      <c r="AG200" s="164"/>
    </row>
    <row r="201" spans="1:33">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c r="AE201" s="164"/>
      <c r="AF201" s="164"/>
      <c r="AG201" s="164"/>
    </row>
    <row r="202" spans="1:33">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row>
    <row r="203" spans="1:33">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row>
    <row r="204" spans="1:33">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row>
    <row r="205" spans="1:33">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row>
    <row r="206" spans="1:33">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row>
    <row r="207" spans="1:33">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row>
    <row r="208" spans="1:33">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row>
    <row r="209" spans="1:33">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row>
    <row r="210" spans="1:33">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row>
    <row r="211" spans="1:33">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row>
    <row r="212" spans="1:33">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row>
    <row r="213" spans="1:33">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2</v>
      </c>
      <c r="B7" s="19" t="s">
        <v>3</v>
      </c>
      <c r="C7" s="20">
        <v>1482594</v>
      </c>
      <c r="D7" s="20">
        <v>1802137.0735279899</v>
      </c>
      <c r="E7" s="79">
        <v>1670177.2777137919</v>
      </c>
      <c r="F7" s="22" t="s">
        <v>239</v>
      </c>
      <c r="G7" s="23">
        <v>12.652369948468149</v>
      </c>
      <c r="H7" s="24">
        <v>-7.3224061450477933</v>
      </c>
    </row>
    <row r="8" spans="1:8">
      <c r="A8" s="201"/>
      <c r="B8" s="25" t="s">
        <v>240</v>
      </c>
      <c r="C8" s="26">
        <v>375813.58496949601</v>
      </c>
      <c r="D8" s="26">
        <v>441150.19520943199</v>
      </c>
      <c r="E8" s="26">
        <v>413574.019393333</v>
      </c>
      <c r="F8" s="27"/>
      <c r="G8" s="28">
        <v>10.047650200538101</v>
      </c>
      <c r="H8" s="29">
        <v>-6.2509721440806487</v>
      </c>
    </row>
    <row r="9" spans="1:8">
      <c r="A9" s="30" t="s">
        <v>4</v>
      </c>
      <c r="B9" s="31" t="s">
        <v>3</v>
      </c>
      <c r="C9" s="20">
        <v>650088</v>
      </c>
      <c r="D9" s="20">
        <v>718538.66666666698</v>
      </c>
      <c r="E9" s="20">
        <v>688848.98615956539</v>
      </c>
      <c r="F9" s="22" t="s">
        <v>239</v>
      </c>
      <c r="G9" s="32">
        <v>5.9624214198024532</v>
      </c>
      <c r="H9" s="33">
        <v>-4.1319530714795576</v>
      </c>
    </row>
    <row r="10" spans="1:8">
      <c r="A10" s="34"/>
      <c r="B10" s="25" t="s">
        <v>240</v>
      </c>
      <c r="C10" s="26">
        <v>177922.39535000001</v>
      </c>
      <c r="D10" s="26">
        <v>184414.67540000001</v>
      </c>
      <c r="E10" s="26">
        <v>180541</v>
      </c>
      <c r="F10" s="27"/>
      <c r="G10" s="28">
        <v>1.4717678709579047</v>
      </c>
      <c r="H10" s="29">
        <v>-2.1005244791922877</v>
      </c>
    </row>
    <row r="11" spans="1:8">
      <c r="A11" s="30" t="s">
        <v>5</v>
      </c>
      <c r="B11" s="31" t="s">
        <v>3</v>
      </c>
      <c r="C11" s="20">
        <v>61027</v>
      </c>
      <c r="D11" s="20">
        <v>61801</v>
      </c>
      <c r="E11" s="20">
        <v>61389.718900421918</v>
      </c>
      <c r="F11" s="22" t="s">
        <v>239</v>
      </c>
      <c r="G11" s="37">
        <v>0.59435807170910948</v>
      </c>
      <c r="H11" s="33">
        <v>-0.6654926288863976</v>
      </c>
    </row>
    <row r="12" spans="1:8">
      <c r="A12" s="34"/>
      <c r="B12" s="25" t="s">
        <v>240</v>
      </c>
      <c r="C12" s="26">
        <v>17906.990900000001</v>
      </c>
      <c r="D12" s="26">
        <v>14766.319600000001</v>
      </c>
      <c r="E12" s="26">
        <v>15636</v>
      </c>
      <c r="F12" s="27"/>
      <c r="G12" s="28">
        <v>-12.682146948541757</v>
      </c>
      <c r="H12" s="29">
        <v>5.8896219475027323</v>
      </c>
    </row>
    <row r="13" spans="1:8">
      <c r="A13" s="30" t="s">
        <v>6</v>
      </c>
      <c r="B13" s="31" t="s">
        <v>3</v>
      </c>
      <c r="C13" s="20">
        <v>243389</v>
      </c>
      <c r="D13" s="20">
        <v>279819</v>
      </c>
      <c r="E13" s="20">
        <v>311275.5303611788</v>
      </c>
      <c r="F13" s="22" t="s">
        <v>239</v>
      </c>
      <c r="G13" s="23">
        <v>27.892193304208007</v>
      </c>
      <c r="H13" s="24">
        <v>11.241742112286431</v>
      </c>
    </row>
    <row r="14" spans="1:8">
      <c r="A14" s="34"/>
      <c r="B14" s="25" t="s">
        <v>240</v>
      </c>
      <c r="C14" s="26">
        <v>59852.942857142902</v>
      </c>
      <c r="D14" s="26">
        <v>57149.942857142902</v>
      </c>
      <c r="E14" s="26">
        <v>67381</v>
      </c>
      <c r="F14" s="27"/>
      <c r="G14" s="38">
        <v>12.577588976410198</v>
      </c>
      <c r="H14" s="24">
        <v>17.902130135863061</v>
      </c>
    </row>
    <row r="15" spans="1:8">
      <c r="A15" s="30" t="s">
        <v>169</v>
      </c>
      <c r="B15" s="31" t="s">
        <v>3</v>
      </c>
      <c r="C15" s="20">
        <v>38994</v>
      </c>
      <c r="D15" s="20">
        <v>42880</v>
      </c>
      <c r="E15" s="20">
        <v>46685.785401941997</v>
      </c>
      <c r="F15" s="22" t="s">
        <v>239</v>
      </c>
      <c r="G15" s="37">
        <v>19.725561373395891</v>
      </c>
      <c r="H15" s="33">
        <v>8.8754323739318863</v>
      </c>
    </row>
    <row r="16" spans="1:8">
      <c r="A16" s="34"/>
      <c r="B16" s="25" t="s">
        <v>240</v>
      </c>
      <c r="C16" s="26">
        <v>11277.2615609606</v>
      </c>
      <c r="D16" s="26">
        <v>10340.0102524631</v>
      </c>
      <c r="E16" s="26">
        <v>11918</v>
      </c>
      <c r="F16" s="27"/>
      <c r="G16" s="28">
        <v>5.6816846499109062</v>
      </c>
      <c r="H16" s="29">
        <v>15.261007571641485</v>
      </c>
    </row>
    <row r="17" spans="1:8">
      <c r="A17" s="30" t="s">
        <v>7</v>
      </c>
      <c r="B17" s="31" t="s">
        <v>3</v>
      </c>
      <c r="C17" s="20">
        <v>8926</v>
      </c>
      <c r="D17" s="20">
        <v>9389</v>
      </c>
      <c r="E17" s="20">
        <v>9991.174617169072</v>
      </c>
      <c r="F17" s="22" t="s">
        <v>239</v>
      </c>
      <c r="G17" s="23">
        <v>11.933392529342044</v>
      </c>
      <c r="H17" s="24">
        <v>6.4136182465552452</v>
      </c>
    </row>
    <row r="18" spans="1:8">
      <c r="A18" s="30"/>
      <c r="B18" s="25" t="s">
        <v>240</v>
      </c>
      <c r="C18" s="26">
        <v>2584.18685747768</v>
      </c>
      <c r="D18" s="26">
        <v>2444.9848950892901</v>
      </c>
      <c r="E18" s="26">
        <v>2692</v>
      </c>
      <c r="F18" s="27"/>
      <c r="G18" s="38">
        <v>4.1720335435631881</v>
      </c>
      <c r="H18" s="24">
        <v>10.102929691174594</v>
      </c>
    </row>
    <row r="19" spans="1:8">
      <c r="A19" s="39" t="s">
        <v>8</v>
      </c>
      <c r="B19" s="31" t="s">
        <v>3</v>
      </c>
      <c r="C19" s="20">
        <v>4526</v>
      </c>
      <c r="D19" s="20">
        <v>4064</v>
      </c>
      <c r="E19" s="20">
        <v>5117.7097475682322</v>
      </c>
      <c r="F19" s="22" t="s">
        <v>239</v>
      </c>
      <c r="G19" s="37">
        <v>13.073569323204424</v>
      </c>
      <c r="H19" s="33">
        <v>25.927897331895466</v>
      </c>
    </row>
    <row r="20" spans="1:8">
      <c r="A20" s="34"/>
      <c r="B20" s="25" t="s">
        <v>240</v>
      </c>
      <c r="C20" s="26">
        <v>1182.1165644642899</v>
      </c>
      <c r="D20" s="26">
        <v>957</v>
      </c>
      <c r="E20" s="26">
        <v>1246</v>
      </c>
      <c r="F20" s="27"/>
      <c r="G20" s="28">
        <v>5.4041570396791343</v>
      </c>
      <c r="H20" s="29">
        <v>30.198537095088824</v>
      </c>
    </row>
    <row r="21" spans="1:8">
      <c r="A21" s="39" t="s">
        <v>9</v>
      </c>
      <c r="B21" s="31" t="s">
        <v>3</v>
      </c>
      <c r="C21" s="20">
        <v>16278</v>
      </c>
      <c r="D21" s="20">
        <v>18904</v>
      </c>
      <c r="E21" s="20">
        <v>22246.490815585435</v>
      </c>
      <c r="F21" s="22" t="s">
        <v>239</v>
      </c>
      <c r="G21" s="37">
        <v>36.665995918328008</v>
      </c>
      <c r="H21" s="33">
        <v>17.681394496325836</v>
      </c>
    </row>
    <row r="22" spans="1:8">
      <c r="A22" s="34"/>
      <c r="B22" s="25" t="s">
        <v>240</v>
      </c>
      <c r="C22" s="26">
        <v>4489.7456646655201</v>
      </c>
      <c r="D22" s="26">
        <v>4526.8953644940002</v>
      </c>
      <c r="E22" s="26">
        <v>5572.09083333333</v>
      </c>
      <c r="F22" s="27"/>
      <c r="G22" s="28">
        <v>24.107048583751862</v>
      </c>
      <c r="H22" s="29">
        <v>23.088571408943054</v>
      </c>
    </row>
    <row r="23" spans="1:8">
      <c r="A23" s="39" t="s">
        <v>195</v>
      </c>
      <c r="B23" s="31" t="s">
        <v>3</v>
      </c>
      <c r="C23" s="20">
        <v>0</v>
      </c>
      <c r="D23" s="20">
        <v>4539.3666666666704</v>
      </c>
      <c r="E23" s="20">
        <v>4736</v>
      </c>
      <c r="F23" s="22" t="s">
        <v>239</v>
      </c>
      <c r="G23" s="37" t="s">
        <v>241</v>
      </c>
      <c r="H23" s="33">
        <v>4.3317349703702206</v>
      </c>
    </row>
    <row r="24" spans="1:8">
      <c r="A24" s="34"/>
      <c r="B24" s="25" t="s">
        <v>240</v>
      </c>
      <c r="C24" s="26">
        <v>0</v>
      </c>
      <c r="D24" s="26">
        <v>0</v>
      </c>
      <c r="E24" s="26">
        <v>1184</v>
      </c>
      <c r="F24" s="27"/>
      <c r="G24" s="28" t="s">
        <v>241</v>
      </c>
      <c r="H24" s="29" t="s">
        <v>241</v>
      </c>
    </row>
    <row r="25" spans="1:8">
      <c r="A25" s="39" t="s">
        <v>196</v>
      </c>
      <c r="B25" s="31" t="s">
        <v>3</v>
      </c>
      <c r="C25" s="20">
        <v>0</v>
      </c>
      <c r="D25" s="20">
        <v>455</v>
      </c>
      <c r="E25" s="20">
        <v>784</v>
      </c>
      <c r="F25" s="22" t="s">
        <v>239</v>
      </c>
      <c r="G25" s="37" t="s">
        <v>241</v>
      </c>
      <c r="H25" s="33">
        <v>72.307692307692321</v>
      </c>
    </row>
    <row r="26" spans="1:8">
      <c r="A26" s="34"/>
      <c r="B26" s="25" t="s">
        <v>240</v>
      </c>
      <c r="C26" s="26">
        <v>0</v>
      </c>
      <c r="D26" s="26">
        <v>0</v>
      </c>
      <c r="E26" s="26">
        <v>196</v>
      </c>
      <c r="F26" s="27"/>
      <c r="G26" s="28" t="s">
        <v>241</v>
      </c>
      <c r="H26" s="29" t="s">
        <v>241</v>
      </c>
    </row>
    <row r="27" spans="1:8">
      <c r="A27" s="39" t="s">
        <v>197</v>
      </c>
      <c r="B27" s="31" t="s">
        <v>3</v>
      </c>
      <c r="C27" s="20">
        <v>0</v>
      </c>
      <c r="D27" s="20">
        <v>179542</v>
      </c>
      <c r="E27" s="20">
        <v>125671.71424</v>
      </c>
      <c r="F27" s="22" t="s">
        <v>239</v>
      </c>
      <c r="G27" s="37" t="s">
        <v>241</v>
      </c>
      <c r="H27" s="33">
        <v>-30.004280758819675</v>
      </c>
    </row>
    <row r="28" spans="1:8">
      <c r="A28" s="34"/>
      <c r="B28" s="25" t="s">
        <v>240</v>
      </c>
      <c r="C28" s="26">
        <v>0</v>
      </c>
      <c r="D28" s="26">
        <v>0</v>
      </c>
      <c r="E28" s="26">
        <v>31417.92856</v>
      </c>
      <c r="F28" s="27"/>
      <c r="G28" s="28" t="s">
        <v>241</v>
      </c>
      <c r="H28" s="29" t="s">
        <v>241</v>
      </c>
    </row>
    <row r="29" spans="1:8">
      <c r="A29" s="30" t="s">
        <v>10</v>
      </c>
      <c r="B29" s="31" t="s">
        <v>3</v>
      </c>
      <c r="C29" s="20">
        <v>299510</v>
      </c>
      <c r="D29" s="20">
        <v>317630</v>
      </c>
      <c r="E29" s="20">
        <v>392783.11471691448</v>
      </c>
      <c r="F29" s="22" t="s">
        <v>239</v>
      </c>
      <c r="G29" s="37">
        <v>31.141903347772853</v>
      </c>
      <c r="H29" s="33">
        <v>23.660584553384268</v>
      </c>
    </row>
    <row r="30" spans="1:8">
      <c r="A30" s="30"/>
      <c r="B30" s="25" t="s">
        <v>240</v>
      </c>
      <c r="C30" s="26">
        <v>64072.416666666701</v>
      </c>
      <c r="D30" s="26">
        <v>65994.352272727294</v>
      </c>
      <c r="E30" s="26">
        <v>82399</v>
      </c>
      <c r="F30" s="27"/>
      <c r="G30" s="28">
        <v>28.602921954194983</v>
      </c>
      <c r="H30" s="29">
        <v>24.857653969356505</v>
      </c>
    </row>
    <row r="31" spans="1:8">
      <c r="A31" s="39" t="s">
        <v>11</v>
      </c>
      <c r="B31" s="31" t="s">
        <v>3</v>
      </c>
      <c r="C31" s="20">
        <v>8915</v>
      </c>
      <c r="D31" s="20">
        <v>9251</v>
      </c>
      <c r="E31" s="20">
        <v>13978.891723977098</v>
      </c>
      <c r="F31" s="22" t="s">
        <v>239</v>
      </c>
      <c r="G31" s="37">
        <v>56.801926236422872</v>
      </c>
      <c r="H31" s="33">
        <v>51.106817900519928</v>
      </c>
    </row>
    <row r="32" spans="1:8">
      <c r="A32" s="34"/>
      <c r="B32" s="25" t="s">
        <v>240</v>
      </c>
      <c r="C32" s="26">
        <v>1395.49766899767</v>
      </c>
      <c r="D32" s="26">
        <v>760.32167832167795</v>
      </c>
      <c r="E32" s="26">
        <v>1365</v>
      </c>
      <c r="F32" s="27"/>
      <c r="G32" s="28">
        <v>-2.1854331737848867</v>
      </c>
      <c r="H32" s="29">
        <v>79.529275426301069</v>
      </c>
    </row>
    <row r="33" spans="1:8">
      <c r="A33" s="30" t="s">
        <v>12</v>
      </c>
      <c r="B33" s="31" t="s">
        <v>3</v>
      </c>
      <c r="C33" s="20">
        <v>6707</v>
      </c>
      <c r="D33" s="20">
        <v>7206</v>
      </c>
      <c r="E33" s="20">
        <v>10712.587362465238</v>
      </c>
      <c r="F33" s="22" t="s">
        <v>239</v>
      </c>
      <c r="G33" s="37">
        <v>59.722489376252241</v>
      </c>
      <c r="H33" s="33">
        <v>48.662050547671896</v>
      </c>
    </row>
    <row r="34" spans="1:8">
      <c r="A34" s="30"/>
      <c r="B34" s="25" t="s">
        <v>240</v>
      </c>
      <c r="C34" s="26">
        <v>1751.7808791208799</v>
      </c>
      <c r="D34" s="26">
        <v>1440.34747252747</v>
      </c>
      <c r="E34" s="26">
        <v>2323</v>
      </c>
      <c r="F34" s="27"/>
      <c r="G34" s="28">
        <v>32.607909338854228</v>
      </c>
      <c r="H34" s="29">
        <v>61.280527394107423</v>
      </c>
    </row>
    <row r="35" spans="1:8">
      <c r="A35" s="39" t="s">
        <v>13</v>
      </c>
      <c r="B35" s="31" t="s">
        <v>3</v>
      </c>
      <c r="C35" s="20">
        <v>110</v>
      </c>
      <c r="D35" s="20">
        <v>131</v>
      </c>
      <c r="E35" s="20">
        <v>367.41176470588232</v>
      </c>
      <c r="F35" s="22" t="s">
        <v>239</v>
      </c>
      <c r="G35" s="23">
        <v>234.01069518716577</v>
      </c>
      <c r="H35" s="24">
        <v>180.46699595868876</v>
      </c>
    </row>
    <row r="36" spans="1:8">
      <c r="A36" s="34"/>
      <c r="B36" s="25" t="s">
        <v>240</v>
      </c>
      <c r="C36" s="26">
        <v>22</v>
      </c>
      <c r="D36" s="26">
        <v>17</v>
      </c>
      <c r="E36" s="26">
        <v>54</v>
      </c>
      <c r="F36" s="27"/>
      <c r="G36" s="28">
        <v>145.45454545454547</v>
      </c>
      <c r="H36" s="29">
        <v>217.64705882352939</v>
      </c>
    </row>
    <row r="37" spans="1:8">
      <c r="A37" s="30" t="s">
        <v>14</v>
      </c>
      <c r="B37" s="31" t="s">
        <v>3</v>
      </c>
      <c r="C37" s="40">
        <v>144124</v>
      </c>
      <c r="D37" s="40">
        <v>147987.040194656</v>
      </c>
      <c r="E37" s="20">
        <v>23577.337864765221</v>
      </c>
      <c r="F37" s="22" t="s">
        <v>239</v>
      </c>
      <c r="G37" s="23">
        <v>-83.640935677079995</v>
      </c>
      <c r="H37" s="24">
        <v>-84.067971199537084</v>
      </c>
    </row>
    <row r="38" spans="1:8" ht="13.5" thickBot="1">
      <c r="A38" s="41"/>
      <c r="B38" s="42" t="s">
        <v>240</v>
      </c>
      <c r="C38" s="43">
        <v>33356.25</v>
      </c>
      <c r="D38" s="43">
        <v>98338.345416666707</v>
      </c>
      <c r="E38" s="43">
        <v>9649</v>
      </c>
      <c r="F38" s="44"/>
      <c r="G38" s="45">
        <v>-71.07288738991943</v>
      </c>
      <c r="H38" s="46">
        <v>-90.18795775023824</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3">
        <v>9</v>
      </c>
    </row>
    <row r="62" spans="1:8" ht="12.75" customHeight="1">
      <c r="A62" s="54" t="s">
        <v>243</v>
      </c>
      <c r="G62" s="53"/>
      <c r="H62" s="194"/>
    </row>
    <row r="63" spans="1:8">
      <c r="H63" s="87"/>
    </row>
    <row r="64" spans="1:8">
      <c r="A64" s="202"/>
      <c r="H64" s="53"/>
    </row>
    <row r="65" spans="1:8">
      <c r="A65" s="202"/>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4" t="s">
        <v>16</v>
      </c>
      <c r="D5" s="198"/>
      <c r="E5" s="198"/>
      <c r="F5" s="205"/>
      <c r="G5" s="198" t="s">
        <v>1</v>
      </c>
      <c r="H5" s="199"/>
    </row>
    <row r="6" spans="1:10">
      <c r="A6" s="12"/>
      <c r="B6" s="13"/>
      <c r="C6" s="14" t="s">
        <v>234</v>
      </c>
      <c r="D6" s="15" t="s">
        <v>235</v>
      </c>
      <c r="E6" s="15" t="s">
        <v>236</v>
      </c>
      <c r="F6" s="16"/>
      <c r="G6" s="17" t="s">
        <v>237</v>
      </c>
      <c r="H6" s="18" t="s">
        <v>238</v>
      </c>
    </row>
    <row r="7" spans="1:10">
      <c r="A7" s="200" t="s">
        <v>2</v>
      </c>
      <c r="B7" s="19" t="s">
        <v>3</v>
      </c>
      <c r="C7" s="80">
        <v>31102.230901673</v>
      </c>
      <c r="D7" s="80">
        <v>34237.198805344597</v>
      </c>
      <c r="E7" s="81">
        <v>37058.827814344251</v>
      </c>
      <c r="F7" s="22" t="s">
        <v>239</v>
      </c>
      <c r="G7" s="23">
        <v>19.151670925158129</v>
      </c>
      <c r="H7" s="24">
        <v>8.2414131630394536</v>
      </c>
    </row>
    <row r="8" spans="1:10">
      <c r="A8" s="201"/>
      <c r="B8" s="25" t="s">
        <v>240</v>
      </c>
      <c r="C8" s="82">
        <v>8364.7919232834192</v>
      </c>
      <c r="D8" s="82">
        <v>8564.5581170691494</v>
      </c>
      <c r="E8" s="82">
        <v>9491.4583046432908</v>
      </c>
      <c r="F8" s="27"/>
      <c r="G8" s="28">
        <v>13.469150119846887</v>
      </c>
      <c r="H8" s="29">
        <v>10.822510337419871</v>
      </c>
      <c r="J8" s="95"/>
    </row>
    <row r="9" spans="1:10">
      <c r="A9" s="30" t="s">
        <v>4</v>
      </c>
      <c r="B9" s="31" t="s">
        <v>3</v>
      </c>
      <c r="C9" s="80">
        <v>10224.979813554501</v>
      </c>
      <c r="D9" s="80">
        <v>10758.906293755599</v>
      </c>
      <c r="E9" s="80">
        <v>10797.185158039736</v>
      </c>
      <c r="F9" s="22" t="s">
        <v>239</v>
      </c>
      <c r="G9" s="32">
        <v>5.5961513364232189</v>
      </c>
      <c r="H9" s="33">
        <v>0.35578769104395747</v>
      </c>
    </row>
    <row r="10" spans="1:10">
      <c r="A10" s="34"/>
      <c r="B10" s="25" t="s">
        <v>240</v>
      </c>
      <c r="C10" s="82">
        <v>2919.67881564749</v>
      </c>
      <c r="D10" s="82">
        <v>2980.0367314925402</v>
      </c>
      <c r="E10" s="82">
        <v>3020.82705321204</v>
      </c>
      <c r="F10" s="27"/>
      <c r="G10" s="35">
        <v>3.4643617997453902</v>
      </c>
      <c r="H10" s="29">
        <v>1.3687858706046967</v>
      </c>
    </row>
    <row r="11" spans="1:10">
      <c r="A11" s="30" t="s">
        <v>5</v>
      </c>
      <c r="B11" s="31" t="s">
        <v>3</v>
      </c>
      <c r="C11" s="80">
        <v>1807.8335063847701</v>
      </c>
      <c r="D11" s="80">
        <v>1821.6393880452299</v>
      </c>
      <c r="E11" s="80">
        <v>1679.6277110438616</v>
      </c>
      <c r="F11" s="22" t="s">
        <v>239</v>
      </c>
      <c r="G11" s="37">
        <v>-7.0916815563004576</v>
      </c>
      <c r="H11" s="33">
        <v>-7.7958172146112048</v>
      </c>
    </row>
    <row r="12" spans="1:10">
      <c r="A12" s="34"/>
      <c r="B12" s="25" t="s">
        <v>240</v>
      </c>
      <c r="C12" s="82">
        <v>472.31630354382497</v>
      </c>
      <c r="D12" s="82">
        <v>438.65202627307798</v>
      </c>
      <c r="E12" s="82">
        <v>415.29662698326899</v>
      </c>
      <c r="F12" s="27"/>
      <c r="G12" s="28">
        <v>-12.072349849609893</v>
      </c>
      <c r="H12" s="29">
        <v>-5.3243568685282554</v>
      </c>
    </row>
    <row r="13" spans="1:10">
      <c r="A13" s="30" t="s">
        <v>6</v>
      </c>
      <c r="B13" s="31" t="s">
        <v>3</v>
      </c>
      <c r="C13" s="80">
        <v>5933.1488251145902</v>
      </c>
      <c r="D13" s="80">
        <v>6543.1428776511902</v>
      </c>
      <c r="E13" s="80">
        <v>6821.3091558935384</v>
      </c>
      <c r="F13" s="22" t="s">
        <v>239</v>
      </c>
      <c r="G13" s="23">
        <v>14.969459842629092</v>
      </c>
      <c r="H13" s="24">
        <v>4.2512640094174827</v>
      </c>
    </row>
    <row r="14" spans="1:10">
      <c r="A14" s="34"/>
      <c r="B14" s="25" t="s">
        <v>240</v>
      </c>
      <c r="C14" s="82">
        <v>1641.1329101833501</v>
      </c>
      <c r="D14" s="82">
        <v>1787.5488480332399</v>
      </c>
      <c r="E14" s="82">
        <v>1871.2314130984701</v>
      </c>
      <c r="F14" s="27"/>
      <c r="G14" s="38">
        <v>14.020711027567728</v>
      </c>
      <c r="H14" s="24">
        <v>4.6814141698730225</v>
      </c>
    </row>
    <row r="15" spans="1:10">
      <c r="A15" s="30" t="s">
        <v>169</v>
      </c>
      <c r="B15" s="31" t="s">
        <v>3</v>
      </c>
      <c r="C15" s="80">
        <v>4591.2209991155596</v>
      </c>
      <c r="D15" s="80">
        <v>4901.7139453122199</v>
      </c>
      <c r="E15" s="80">
        <v>6010.9520344480452</v>
      </c>
      <c r="F15" s="22" t="s">
        <v>239</v>
      </c>
      <c r="G15" s="37">
        <v>30.922733530056149</v>
      </c>
      <c r="H15" s="33">
        <v>22.629596535241518</v>
      </c>
    </row>
    <row r="16" spans="1:10">
      <c r="A16" s="34"/>
      <c r="B16" s="25" t="s">
        <v>240</v>
      </c>
      <c r="C16" s="82">
        <v>1141.20490037625</v>
      </c>
      <c r="D16" s="82">
        <v>1178.7579968222501</v>
      </c>
      <c r="E16" s="82">
        <v>1461.34798724292</v>
      </c>
      <c r="F16" s="27"/>
      <c r="G16" s="28">
        <v>28.053076775355635</v>
      </c>
      <c r="H16" s="29">
        <v>23.973537501547298</v>
      </c>
    </row>
    <row r="17" spans="1:8">
      <c r="A17" s="30" t="s">
        <v>7</v>
      </c>
      <c r="B17" s="31" t="s">
        <v>3</v>
      </c>
      <c r="C17" s="80">
        <v>2320.4183533923601</v>
      </c>
      <c r="D17" s="80">
        <v>2573.20470325621</v>
      </c>
      <c r="E17" s="80">
        <v>2464.0276122016849</v>
      </c>
      <c r="F17" s="22" t="s">
        <v>239</v>
      </c>
      <c r="G17" s="23">
        <v>6.1889382403553981</v>
      </c>
      <c r="H17" s="24">
        <v>-4.2428451539968535</v>
      </c>
    </row>
    <row r="18" spans="1:8">
      <c r="A18" s="30"/>
      <c r="B18" s="25" t="s">
        <v>240</v>
      </c>
      <c r="C18" s="82">
        <v>619.62139610450595</v>
      </c>
      <c r="D18" s="82">
        <v>697.50382103852701</v>
      </c>
      <c r="E18" s="82">
        <v>664.56313096675103</v>
      </c>
      <c r="F18" s="27"/>
      <c r="G18" s="38">
        <v>7.253096026830093</v>
      </c>
      <c r="H18" s="24">
        <v>-4.7226537085818308</v>
      </c>
    </row>
    <row r="19" spans="1:8">
      <c r="A19" s="39" t="s">
        <v>8</v>
      </c>
      <c r="B19" s="31" t="s">
        <v>3</v>
      </c>
      <c r="C19" s="80">
        <v>1570.8861755238199</v>
      </c>
      <c r="D19" s="80">
        <v>1695.5254231061699</v>
      </c>
      <c r="E19" s="80">
        <v>1586.5207667027419</v>
      </c>
      <c r="F19" s="22" t="s">
        <v>239</v>
      </c>
      <c r="G19" s="37">
        <v>0.99527205869695479</v>
      </c>
      <c r="H19" s="33">
        <v>-6.4289603044543924</v>
      </c>
    </row>
    <row r="20" spans="1:8">
      <c r="A20" s="34"/>
      <c r="B20" s="25" t="s">
        <v>240</v>
      </c>
      <c r="C20" s="82">
        <v>416.98003576595499</v>
      </c>
      <c r="D20" s="82">
        <v>428.30868661356902</v>
      </c>
      <c r="E20" s="82">
        <v>407.33637355202001</v>
      </c>
      <c r="F20" s="27"/>
      <c r="G20" s="28">
        <v>-2.3127395526791616</v>
      </c>
      <c r="H20" s="29">
        <v>-4.8965416105302495</v>
      </c>
    </row>
    <row r="21" spans="1:8">
      <c r="A21" s="39" t="s">
        <v>9</v>
      </c>
      <c r="B21" s="31" t="s">
        <v>3</v>
      </c>
      <c r="C21" s="80">
        <v>613.82802342537798</v>
      </c>
      <c r="D21" s="80">
        <v>625.94929511716396</v>
      </c>
      <c r="E21" s="80">
        <v>617.94968377134205</v>
      </c>
      <c r="F21" s="22" t="s">
        <v>239</v>
      </c>
      <c r="G21" s="37">
        <v>0.67146825962160506</v>
      </c>
      <c r="H21" s="33">
        <v>-1.2779967016856517</v>
      </c>
    </row>
    <row r="22" spans="1:8">
      <c r="A22" s="34"/>
      <c r="B22" s="25" t="s">
        <v>240</v>
      </c>
      <c r="C22" s="82">
        <v>160.19006953521401</v>
      </c>
      <c r="D22" s="82">
        <v>161.66765046716699</v>
      </c>
      <c r="E22" s="82">
        <v>160.152431112503</v>
      </c>
      <c r="F22" s="27"/>
      <c r="G22" s="28">
        <v>-2.349610236154831E-2</v>
      </c>
      <c r="H22" s="29">
        <v>-0.93724338189211664</v>
      </c>
    </row>
    <row r="23" spans="1:8">
      <c r="A23" s="39" t="s">
        <v>195</v>
      </c>
      <c r="B23" s="31" t="s">
        <v>3</v>
      </c>
      <c r="C23" s="80">
        <v>0</v>
      </c>
      <c r="D23" s="80">
        <v>723.77313835179098</v>
      </c>
      <c r="E23" s="80">
        <v>930.94866072967602</v>
      </c>
      <c r="F23" s="22" t="s">
        <v>239</v>
      </c>
      <c r="G23" s="23" t="s">
        <v>241</v>
      </c>
      <c r="H23" s="24">
        <v>28.624372942283344</v>
      </c>
    </row>
    <row r="24" spans="1:8">
      <c r="A24" s="34"/>
      <c r="B24" s="25" t="s">
        <v>240</v>
      </c>
      <c r="C24" s="82">
        <v>0</v>
      </c>
      <c r="D24" s="82">
        <v>0</v>
      </c>
      <c r="E24" s="82">
        <v>232.73716518241901</v>
      </c>
      <c r="F24" s="27"/>
      <c r="G24" s="38" t="s">
        <v>241</v>
      </c>
      <c r="H24" s="24" t="s">
        <v>241</v>
      </c>
    </row>
    <row r="25" spans="1:8">
      <c r="A25" s="39" t="s">
        <v>196</v>
      </c>
      <c r="B25" s="31" t="s">
        <v>3</v>
      </c>
      <c r="C25" s="80">
        <v>0</v>
      </c>
      <c r="D25" s="80">
        <v>129.06116876264201</v>
      </c>
      <c r="E25" s="80">
        <v>288.33448873140321</v>
      </c>
      <c r="F25" s="22" t="s">
        <v>239</v>
      </c>
      <c r="G25" s="37" t="s">
        <v>241</v>
      </c>
      <c r="H25" s="33">
        <v>123.40917217453898</v>
      </c>
    </row>
    <row r="26" spans="1:8">
      <c r="A26" s="34"/>
      <c r="B26" s="25" t="s">
        <v>240</v>
      </c>
      <c r="C26" s="82">
        <v>0</v>
      </c>
      <c r="D26" s="82">
        <v>0</v>
      </c>
      <c r="E26" s="82">
        <v>72.083622182850803</v>
      </c>
      <c r="F26" s="27"/>
      <c r="G26" s="38" t="s">
        <v>241</v>
      </c>
      <c r="H26" s="24" t="s">
        <v>241</v>
      </c>
    </row>
    <row r="27" spans="1:8">
      <c r="A27" s="39" t="s">
        <v>197</v>
      </c>
      <c r="B27" s="31" t="s">
        <v>3</v>
      </c>
      <c r="C27" s="80">
        <v>0</v>
      </c>
      <c r="D27" s="80">
        <v>562.24680055355304</v>
      </c>
      <c r="E27" s="80">
        <v>555.21304218983198</v>
      </c>
      <c r="F27" s="22" t="s">
        <v>239</v>
      </c>
      <c r="G27" s="37" t="s">
        <v>241</v>
      </c>
      <c r="H27" s="33">
        <v>-1.2510090509712199</v>
      </c>
    </row>
    <row r="28" spans="1:8">
      <c r="A28" s="34"/>
      <c r="B28" s="25" t="s">
        <v>240</v>
      </c>
      <c r="C28" s="82">
        <v>0</v>
      </c>
      <c r="D28" s="82">
        <v>0</v>
      </c>
      <c r="E28" s="82">
        <v>138.803260547458</v>
      </c>
      <c r="F28" s="27"/>
      <c r="G28" s="38" t="s">
        <v>241</v>
      </c>
      <c r="H28" s="24" t="s">
        <v>241</v>
      </c>
    </row>
    <row r="29" spans="1:8">
      <c r="A29" s="30" t="s">
        <v>10</v>
      </c>
      <c r="B29" s="31" t="s">
        <v>3</v>
      </c>
      <c r="C29" s="80">
        <v>1684.93698043927</v>
      </c>
      <c r="D29" s="80">
        <v>1801.5142984868201</v>
      </c>
      <c r="E29" s="80">
        <v>2247.8073909813797</v>
      </c>
      <c r="F29" s="22" t="s">
        <v>239</v>
      </c>
      <c r="G29" s="37">
        <v>33.406021535319809</v>
      </c>
      <c r="H29" s="33">
        <v>24.773219555871592</v>
      </c>
    </row>
    <row r="30" spans="1:8">
      <c r="A30" s="30"/>
      <c r="B30" s="25" t="s">
        <v>240</v>
      </c>
      <c r="C30" s="82">
        <v>433.66874899144398</v>
      </c>
      <c r="D30" s="82">
        <v>417.48621703025202</v>
      </c>
      <c r="E30" s="82">
        <v>538.80125212963196</v>
      </c>
      <c r="F30" s="27"/>
      <c r="G30" s="28">
        <v>24.242582243403049</v>
      </c>
      <c r="H30" s="29">
        <v>29.058452746618258</v>
      </c>
    </row>
    <row r="31" spans="1:8">
      <c r="A31" s="39" t="s">
        <v>11</v>
      </c>
      <c r="B31" s="31" t="s">
        <v>3</v>
      </c>
      <c r="C31" s="80">
        <v>394.80414792680301</v>
      </c>
      <c r="D31" s="80">
        <v>404.534367515675</v>
      </c>
      <c r="E31" s="80">
        <v>630.52734585186874</v>
      </c>
      <c r="F31" s="22" t="s">
        <v>239</v>
      </c>
      <c r="G31" s="23">
        <v>59.70636305694768</v>
      </c>
      <c r="H31" s="24">
        <v>55.864963890227926</v>
      </c>
    </row>
    <row r="32" spans="1:8">
      <c r="A32" s="34"/>
      <c r="B32" s="25" t="s">
        <v>240</v>
      </c>
      <c r="C32" s="82">
        <v>43.997332892470901</v>
      </c>
      <c r="D32" s="82">
        <v>31.948394489102501</v>
      </c>
      <c r="E32" s="82">
        <v>55.152018347530998</v>
      </c>
      <c r="F32" s="27"/>
      <c r="G32" s="38">
        <v>25.35309465762856</v>
      </c>
      <c r="H32" s="24">
        <v>72.628450441674573</v>
      </c>
    </row>
    <row r="33" spans="1:8">
      <c r="A33" s="30" t="s">
        <v>12</v>
      </c>
      <c r="B33" s="31" t="s">
        <v>3</v>
      </c>
      <c r="C33" s="80">
        <v>924.24003950207202</v>
      </c>
      <c r="D33" s="80">
        <v>849.16776182496903</v>
      </c>
      <c r="E33" s="80">
        <v>1155.6706053671608</v>
      </c>
      <c r="F33" s="22" t="s">
        <v>239</v>
      </c>
      <c r="G33" s="37">
        <v>25.040093046582385</v>
      </c>
      <c r="H33" s="33">
        <v>36.094498321919133</v>
      </c>
    </row>
    <row r="34" spans="1:8">
      <c r="A34" s="30"/>
      <c r="B34" s="25" t="s">
        <v>240</v>
      </c>
      <c r="C34" s="82">
        <v>207.818398031604</v>
      </c>
      <c r="D34" s="82">
        <v>207.84476701898799</v>
      </c>
      <c r="E34" s="82">
        <v>274.75587438924902</v>
      </c>
      <c r="F34" s="27"/>
      <c r="G34" s="28">
        <v>32.209600782056583</v>
      </c>
      <c r="H34" s="29">
        <v>32.192827526972707</v>
      </c>
    </row>
    <row r="35" spans="1:8">
      <c r="A35" s="39" t="s">
        <v>13</v>
      </c>
      <c r="B35" s="31" t="s">
        <v>3</v>
      </c>
      <c r="C35" s="80">
        <v>99.056529776607604</v>
      </c>
      <c r="D35" s="80">
        <v>134.622702513626</v>
      </c>
      <c r="E35" s="80">
        <v>154.15947987702106</v>
      </c>
      <c r="F35" s="22" t="s">
        <v>239</v>
      </c>
      <c r="G35" s="23">
        <v>55.627781656274124</v>
      </c>
      <c r="H35" s="24">
        <v>14.512245704930507</v>
      </c>
    </row>
    <row r="36" spans="1:8">
      <c r="A36" s="34"/>
      <c r="B36" s="25" t="s">
        <v>240</v>
      </c>
      <c r="C36" s="82">
        <v>24.6611828074657</v>
      </c>
      <c r="D36" s="82">
        <v>25.357250488457201</v>
      </c>
      <c r="E36" s="82">
        <v>31.601321091686</v>
      </c>
      <c r="F36" s="27"/>
      <c r="G36" s="28">
        <v>28.141952226716825</v>
      </c>
      <c r="H36" s="29">
        <v>24.624399266281443</v>
      </c>
    </row>
    <row r="37" spans="1:8">
      <c r="A37" s="30" t="s">
        <v>14</v>
      </c>
      <c r="B37" s="31" t="s">
        <v>3</v>
      </c>
      <c r="C37" s="85">
        <v>936.8775075172324</v>
      </c>
      <c r="D37" s="85">
        <v>712.19664109170401</v>
      </c>
      <c r="E37" s="83">
        <v>494.37609708675666</v>
      </c>
      <c r="F37" s="22" t="s">
        <v>239</v>
      </c>
      <c r="G37" s="23">
        <v>-47.231511791026378</v>
      </c>
      <c r="H37" s="24">
        <v>-30.584326215166797</v>
      </c>
    </row>
    <row r="38" spans="1:8" ht="13.5" thickBot="1">
      <c r="A38" s="41"/>
      <c r="B38" s="42" t="s">
        <v>240</v>
      </c>
      <c r="C38" s="86">
        <v>283.5218294038483</v>
      </c>
      <c r="D38" s="86">
        <v>209.44572730197481</v>
      </c>
      <c r="E38" s="86">
        <v>146.768774604486</v>
      </c>
      <c r="F38" s="44"/>
      <c r="G38" s="45">
        <v>-48.233695122138677</v>
      </c>
      <c r="H38" s="46">
        <v>-29.92515221240221</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195">
        <v>10</v>
      </c>
      <c r="H61" s="53" t="s">
        <v>242</v>
      </c>
    </row>
    <row r="62" spans="1:8" ht="12.75" customHeight="1">
      <c r="A62" s="196"/>
      <c r="H62" s="53" t="s">
        <v>243</v>
      </c>
    </row>
    <row r="67" ht="12.75" customHeight="1"/>
    <row r="68" ht="12.75" customHeight="1"/>
  </sheetData>
  <mergeCells count="4">
    <mergeCell ref="G5:H5"/>
    <mergeCell ref="A7:A8"/>
    <mergeCell ref="C5:F5"/>
    <mergeCell ref="A61:A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26</v>
      </c>
      <c r="B7" s="19" t="s">
        <v>3</v>
      </c>
      <c r="C7" s="20">
        <v>711115</v>
      </c>
      <c r="D7" s="20">
        <v>780339.66666666698</v>
      </c>
      <c r="E7" s="21">
        <v>749839.6234819392</v>
      </c>
      <c r="F7" s="22" t="s">
        <v>239</v>
      </c>
      <c r="G7" s="23">
        <v>5.4456203964111722</v>
      </c>
      <c r="H7" s="24">
        <v>-3.9085598858524122</v>
      </c>
    </row>
    <row r="8" spans="1:8">
      <c r="A8" s="201"/>
      <c r="B8" s="25" t="s">
        <v>240</v>
      </c>
      <c r="C8" s="26">
        <v>195829.38625000001</v>
      </c>
      <c r="D8" s="26">
        <v>199180.995</v>
      </c>
      <c r="E8" s="26">
        <v>196177</v>
      </c>
      <c r="F8" s="27"/>
      <c r="G8" s="28">
        <v>0.17750847135691572</v>
      </c>
      <c r="H8" s="29">
        <v>-1.5081735082204943</v>
      </c>
    </row>
    <row r="9" spans="1:8">
      <c r="A9" s="30" t="s">
        <v>28</v>
      </c>
      <c r="B9" s="31" t="s">
        <v>3</v>
      </c>
      <c r="C9" s="20">
        <v>642170</v>
      </c>
      <c r="D9" s="20">
        <v>710576.66666666698</v>
      </c>
      <c r="E9" s="21">
        <v>680194.81444306753</v>
      </c>
      <c r="F9" s="22" t="s">
        <v>239</v>
      </c>
      <c r="G9" s="32">
        <v>5.9213003477377413</v>
      </c>
      <c r="H9" s="33">
        <v>-4.2756613957113814</v>
      </c>
    </row>
    <row r="10" spans="1:8">
      <c r="A10" s="34"/>
      <c r="B10" s="25" t="s">
        <v>240</v>
      </c>
      <c r="C10" s="26">
        <v>177071.77148749999</v>
      </c>
      <c r="D10" s="26">
        <v>183652.88545</v>
      </c>
      <c r="E10" s="26">
        <v>179552</v>
      </c>
      <c r="F10" s="27"/>
      <c r="G10" s="35">
        <v>1.4006910823022309</v>
      </c>
      <c r="H10" s="29">
        <v>-2.2329545435410409</v>
      </c>
    </row>
    <row r="11" spans="1:8">
      <c r="A11" s="30" t="s">
        <v>29</v>
      </c>
      <c r="B11" s="31" t="s">
        <v>3</v>
      </c>
      <c r="C11" s="20">
        <v>30282</v>
      </c>
      <c r="D11" s="20">
        <v>33931</v>
      </c>
      <c r="E11" s="21">
        <v>33900.864929516887</v>
      </c>
      <c r="F11" s="22" t="s">
        <v>239</v>
      </c>
      <c r="G11" s="37">
        <v>11.950547947681429</v>
      </c>
      <c r="H11" s="33">
        <v>-8.8812797981532299E-2</v>
      </c>
    </row>
    <row r="12" spans="1:8">
      <c r="A12" s="34"/>
      <c r="B12" s="25" t="s">
        <v>240</v>
      </c>
      <c r="C12" s="26">
        <v>9211.1193125000009</v>
      </c>
      <c r="D12" s="26">
        <v>8327.9497499999998</v>
      </c>
      <c r="E12" s="26">
        <v>8893</v>
      </c>
      <c r="F12" s="27"/>
      <c r="G12" s="28">
        <v>-3.4536444671636701</v>
      </c>
      <c r="H12" s="29">
        <v>6.7849863047024286</v>
      </c>
    </row>
    <row r="13" spans="1:8">
      <c r="A13" s="30" t="s">
        <v>27</v>
      </c>
      <c r="B13" s="31" t="s">
        <v>3</v>
      </c>
      <c r="C13" s="20">
        <v>7918</v>
      </c>
      <c r="D13" s="20">
        <v>7962</v>
      </c>
      <c r="E13" s="21">
        <v>9959.8438602747774</v>
      </c>
      <c r="F13" s="22" t="s">
        <v>239</v>
      </c>
      <c r="G13" s="23">
        <v>25.78736878346524</v>
      </c>
      <c r="H13" s="24">
        <v>25.092236376221777</v>
      </c>
    </row>
    <row r="14" spans="1:8">
      <c r="A14" s="34"/>
      <c r="B14" s="25" t="s">
        <v>240</v>
      </c>
      <c r="C14" s="26">
        <v>850.62386249999997</v>
      </c>
      <c r="D14" s="26">
        <v>761.78994999999998</v>
      </c>
      <c r="E14" s="26">
        <v>989</v>
      </c>
      <c r="F14" s="27"/>
      <c r="G14" s="38">
        <v>16.267605883205533</v>
      </c>
      <c r="H14" s="24">
        <v>29.825813532982409</v>
      </c>
    </row>
    <row r="15" spans="1:8">
      <c r="A15" s="30" t="s">
        <v>30</v>
      </c>
      <c r="B15" s="31" t="s">
        <v>3</v>
      </c>
      <c r="C15" s="20">
        <v>10934</v>
      </c>
      <c r="D15" s="20">
        <v>11327</v>
      </c>
      <c r="E15" s="21">
        <v>11454.37586853766</v>
      </c>
      <c r="F15" s="22" t="s">
        <v>239</v>
      </c>
      <c r="G15" s="37">
        <v>4.7592451850892559</v>
      </c>
      <c r="H15" s="33">
        <v>1.1245331379682142</v>
      </c>
    </row>
    <row r="16" spans="1:8">
      <c r="A16" s="34"/>
      <c r="B16" s="25" t="s">
        <v>240</v>
      </c>
      <c r="C16" s="26">
        <v>3112.2477250000002</v>
      </c>
      <c r="D16" s="26">
        <v>2966.5799000000002</v>
      </c>
      <c r="E16" s="26">
        <v>3082</v>
      </c>
      <c r="F16" s="27"/>
      <c r="G16" s="28">
        <v>-0.97189323192452548</v>
      </c>
      <c r="H16" s="29">
        <v>3.8906789599700176</v>
      </c>
    </row>
    <row r="17" spans="1:9">
      <c r="A17" s="30" t="s">
        <v>31</v>
      </c>
      <c r="B17" s="31" t="s">
        <v>3</v>
      </c>
      <c r="C17" s="20">
        <v>19811</v>
      </c>
      <c r="D17" s="20">
        <v>16543</v>
      </c>
      <c r="E17" s="21">
        <v>15959.529838773282</v>
      </c>
      <c r="F17" s="22" t="s">
        <v>239</v>
      </c>
      <c r="G17" s="37">
        <v>-19.441068907307653</v>
      </c>
      <c r="H17" s="33">
        <v>-3.5269912423787559</v>
      </c>
    </row>
    <row r="18" spans="1:9" ht="13.5" thickBot="1">
      <c r="A18" s="56"/>
      <c r="B18" s="42" t="s">
        <v>240</v>
      </c>
      <c r="C18" s="43">
        <v>5583.6238624999996</v>
      </c>
      <c r="D18" s="43">
        <v>3471.7899499999999</v>
      </c>
      <c r="E18" s="43">
        <v>3661</v>
      </c>
      <c r="F18" s="44"/>
      <c r="G18" s="57">
        <v>-34.433262516346659</v>
      </c>
      <c r="H18" s="46">
        <v>5.44992792550714</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4" t="s">
        <v>16</v>
      </c>
      <c r="D33" s="198"/>
      <c r="E33" s="198"/>
      <c r="F33" s="205"/>
      <c r="G33" s="198" t="s">
        <v>1</v>
      </c>
      <c r="H33" s="199"/>
    </row>
    <row r="34" spans="1:9">
      <c r="A34" s="12"/>
      <c r="B34" s="13"/>
      <c r="C34" s="14" t="s">
        <v>234</v>
      </c>
      <c r="D34" s="15" t="s">
        <v>235</v>
      </c>
      <c r="E34" s="15" t="s">
        <v>236</v>
      </c>
      <c r="F34" s="16"/>
      <c r="G34" s="17" t="s">
        <v>237</v>
      </c>
      <c r="H34" s="18" t="s">
        <v>238</v>
      </c>
    </row>
    <row r="35" spans="1:9" ht="12.75" customHeight="1">
      <c r="A35" s="200" t="s">
        <v>26</v>
      </c>
      <c r="B35" s="19" t="s">
        <v>3</v>
      </c>
      <c r="C35" s="80">
        <v>12032.8133199393</v>
      </c>
      <c r="D35" s="80">
        <v>12580.545681800801</v>
      </c>
      <c r="E35" s="83">
        <v>12492.921894349021</v>
      </c>
      <c r="F35" s="22" t="s">
        <v>239</v>
      </c>
      <c r="G35" s="23">
        <v>3.8237822043435585</v>
      </c>
      <c r="H35" s="24">
        <v>-0.69650227953574984</v>
      </c>
    </row>
    <row r="36" spans="1:9" ht="12.75" customHeight="1">
      <c r="A36" s="201"/>
      <c r="B36" s="25" t="s">
        <v>240</v>
      </c>
      <c r="C36" s="82">
        <v>3391.9951191913201</v>
      </c>
      <c r="D36" s="82">
        <v>3418.6887577656098</v>
      </c>
      <c r="E36" s="82">
        <v>3436.12368019531</v>
      </c>
      <c r="F36" s="27"/>
      <c r="G36" s="28">
        <v>1.3009618072360496</v>
      </c>
      <c r="H36" s="29">
        <v>0.50998858524621937</v>
      </c>
    </row>
    <row r="37" spans="1:9">
      <c r="A37" s="30" t="s">
        <v>28</v>
      </c>
      <c r="B37" s="31" t="s">
        <v>3</v>
      </c>
      <c r="C37" s="80">
        <v>9966.4660662625192</v>
      </c>
      <c r="D37" s="80">
        <v>10498.3473764797</v>
      </c>
      <c r="E37" s="83">
        <v>10263.44062487731</v>
      </c>
      <c r="F37" s="22" t="s">
        <v>239</v>
      </c>
      <c r="G37" s="32">
        <v>2.9797378192063491</v>
      </c>
      <c r="H37" s="33">
        <v>-2.2375593336592203</v>
      </c>
    </row>
    <row r="38" spans="1:9">
      <c r="A38" s="34"/>
      <c r="B38" s="25" t="s">
        <v>240</v>
      </c>
      <c r="C38" s="82">
        <v>2881.4547031576699</v>
      </c>
      <c r="D38" s="82">
        <v>2941.8260632967399</v>
      </c>
      <c r="E38" s="82">
        <v>2905.8078891336099</v>
      </c>
      <c r="F38" s="27"/>
      <c r="G38" s="35">
        <v>0.84516983554357239</v>
      </c>
      <c r="H38" s="29">
        <v>-1.2243475102931995</v>
      </c>
    </row>
    <row r="39" spans="1:9">
      <c r="A39" s="30" t="s">
        <v>29</v>
      </c>
      <c r="B39" s="31" t="s">
        <v>3</v>
      </c>
      <c r="C39" s="80">
        <v>928.47641463711204</v>
      </c>
      <c r="D39" s="80">
        <v>920.63171517397996</v>
      </c>
      <c r="E39" s="83">
        <v>788.29937377523447</v>
      </c>
      <c r="F39" s="22" t="s">
        <v>239</v>
      </c>
      <c r="G39" s="37">
        <v>-15.097533836297245</v>
      </c>
      <c r="H39" s="33">
        <v>-14.374080233998626</v>
      </c>
    </row>
    <row r="40" spans="1:9">
      <c r="A40" s="34"/>
      <c r="B40" s="25" t="s">
        <v>240</v>
      </c>
      <c r="C40" s="82">
        <v>255.638693420518</v>
      </c>
      <c r="D40" s="82">
        <v>246.64404901669101</v>
      </c>
      <c r="E40" s="82">
        <v>213.10662385979199</v>
      </c>
      <c r="F40" s="27"/>
      <c r="G40" s="28">
        <v>-16.637571171889078</v>
      </c>
      <c r="H40" s="29">
        <v>-13.597500239962997</v>
      </c>
    </row>
    <row r="41" spans="1:9">
      <c r="A41" s="30" t="s">
        <v>27</v>
      </c>
      <c r="B41" s="31" t="s">
        <v>3</v>
      </c>
      <c r="C41" s="80">
        <v>258.51374729202701</v>
      </c>
      <c r="D41" s="80">
        <v>260.558917275878</v>
      </c>
      <c r="E41" s="83">
        <v>782.17348650403176</v>
      </c>
      <c r="F41" s="22" t="s">
        <v>239</v>
      </c>
      <c r="G41" s="23">
        <v>202.5655287958279</v>
      </c>
      <c r="H41" s="24">
        <v>200.19064197901611</v>
      </c>
    </row>
    <row r="42" spans="1:9">
      <c r="A42" s="34"/>
      <c r="B42" s="25" t="s">
        <v>240</v>
      </c>
      <c r="C42" s="82">
        <v>38.224112489819802</v>
      </c>
      <c r="D42" s="82">
        <v>38.210668195792302</v>
      </c>
      <c r="E42" s="82">
        <v>115.019164078432</v>
      </c>
      <c r="F42" s="27"/>
      <c r="G42" s="38">
        <v>200.9073503251775</v>
      </c>
      <c r="H42" s="24">
        <v>201.01322355597466</v>
      </c>
    </row>
    <row r="43" spans="1:9">
      <c r="A43" s="30" t="s">
        <v>30</v>
      </c>
      <c r="B43" s="31" t="s">
        <v>3</v>
      </c>
      <c r="C43" s="80">
        <v>485.22651254703999</v>
      </c>
      <c r="D43" s="80">
        <v>526.75807716358099</v>
      </c>
      <c r="E43" s="83">
        <v>559.67684445580039</v>
      </c>
      <c r="F43" s="22" t="s">
        <v>239</v>
      </c>
      <c r="G43" s="37">
        <v>15.343417967406083</v>
      </c>
      <c r="H43" s="33">
        <v>6.2493141955176412</v>
      </c>
    </row>
    <row r="44" spans="1:9">
      <c r="A44" s="34"/>
      <c r="B44" s="25" t="s">
        <v>240</v>
      </c>
      <c r="C44" s="82">
        <v>112.67519895224</v>
      </c>
      <c r="D44" s="82">
        <v>111.702732131693</v>
      </c>
      <c r="E44" s="82">
        <v>122.219353578477</v>
      </c>
      <c r="F44" s="27"/>
      <c r="G44" s="28">
        <v>8.4705016853642547</v>
      </c>
      <c r="H44" s="29">
        <v>9.4148292043433059</v>
      </c>
    </row>
    <row r="45" spans="1:9">
      <c r="A45" s="30" t="s">
        <v>31</v>
      </c>
      <c r="B45" s="31" t="s">
        <v>3</v>
      </c>
      <c r="C45" s="80">
        <v>394.13057920062101</v>
      </c>
      <c r="D45" s="80">
        <v>374.24959570766703</v>
      </c>
      <c r="E45" s="83">
        <v>349.47988227010859</v>
      </c>
      <c r="F45" s="22" t="s">
        <v>239</v>
      </c>
      <c r="G45" s="37">
        <v>-11.32890957638287</v>
      </c>
      <c r="H45" s="33">
        <v>-6.6185010542821061</v>
      </c>
    </row>
    <row r="46" spans="1:9" ht="13.5" thickBot="1">
      <c r="A46" s="56"/>
      <c r="B46" s="42" t="s">
        <v>240</v>
      </c>
      <c r="C46" s="86">
        <v>104.002411171066</v>
      </c>
      <c r="D46" s="86">
        <v>80.305245124694196</v>
      </c>
      <c r="E46" s="86">
        <v>79.970649545001194</v>
      </c>
      <c r="F46" s="44"/>
      <c r="G46" s="57">
        <v>-23.106927383189898</v>
      </c>
      <c r="H46" s="46">
        <v>-0.41665470191075826</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242</v>
      </c>
      <c r="G61" s="53"/>
      <c r="H61" s="203">
        <v>11</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ht="12.75" customHeight="1">
      <c r="A7" s="200" t="s">
        <v>26</v>
      </c>
      <c r="B7" s="19" t="s">
        <v>3</v>
      </c>
      <c r="C7" s="20">
        <v>711115</v>
      </c>
      <c r="D7" s="20">
        <v>780339.66666666698</v>
      </c>
      <c r="E7" s="21">
        <v>749839.6234819392</v>
      </c>
      <c r="F7" s="22" t="s">
        <v>239</v>
      </c>
      <c r="G7" s="23">
        <v>5.4456203964111722</v>
      </c>
      <c r="H7" s="24">
        <v>-3.9085598858524122</v>
      </c>
    </row>
    <row r="8" spans="1:8" ht="12.75" customHeight="1">
      <c r="A8" s="201"/>
      <c r="B8" s="25" t="s">
        <v>240</v>
      </c>
      <c r="C8" s="26">
        <v>195829.38625000001</v>
      </c>
      <c r="D8" s="26">
        <v>199180.995</v>
      </c>
      <c r="E8" s="26">
        <v>196177</v>
      </c>
      <c r="F8" s="27"/>
      <c r="G8" s="28">
        <v>0.17750847135691572</v>
      </c>
      <c r="H8" s="29">
        <v>-1.5081735082204943</v>
      </c>
    </row>
    <row r="9" spans="1:8">
      <c r="A9" s="30" t="s">
        <v>34</v>
      </c>
      <c r="B9" s="31" t="s">
        <v>3</v>
      </c>
      <c r="C9" s="20">
        <v>10918</v>
      </c>
      <c r="D9" s="20">
        <v>12019.333333333299</v>
      </c>
      <c r="E9" s="21">
        <v>11815.129748429119</v>
      </c>
      <c r="F9" s="22" t="s">
        <v>239</v>
      </c>
      <c r="G9" s="32">
        <v>8.2169788278908129</v>
      </c>
      <c r="H9" s="33">
        <v>-1.6989593286165103</v>
      </c>
    </row>
    <row r="10" spans="1:8">
      <c r="A10" s="34"/>
      <c r="B10" s="25" t="s">
        <v>240</v>
      </c>
      <c r="C10" s="26">
        <v>3223.5975733333298</v>
      </c>
      <c r="D10" s="26">
        <v>2889.6185599999999</v>
      </c>
      <c r="E10" s="26">
        <v>3028</v>
      </c>
      <c r="F10" s="27"/>
      <c r="G10" s="35">
        <v>-6.0676796307137693</v>
      </c>
      <c r="H10" s="29">
        <v>4.7889171918940008</v>
      </c>
    </row>
    <row r="11" spans="1:8">
      <c r="A11" s="30" t="s">
        <v>35</v>
      </c>
      <c r="B11" s="31" t="s">
        <v>3</v>
      </c>
      <c r="C11" s="20">
        <v>3927</v>
      </c>
      <c r="D11" s="20">
        <v>4716.3333333333303</v>
      </c>
      <c r="E11" s="21">
        <v>4746.3192471688126</v>
      </c>
      <c r="F11" s="22" t="s">
        <v>239</v>
      </c>
      <c r="G11" s="37">
        <v>20.863744516649163</v>
      </c>
      <c r="H11" s="33">
        <v>0.63578868829208091</v>
      </c>
    </row>
    <row r="12" spans="1:8">
      <c r="A12" s="34"/>
      <c r="B12" s="25" t="s">
        <v>240</v>
      </c>
      <c r="C12" s="26">
        <v>1106.5842188679201</v>
      </c>
      <c r="D12" s="26">
        <v>1104.7033660377399</v>
      </c>
      <c r="E12" s="26">
        <v>1178</v>
      </c>
      <c r="F12" s="27"/>
      <c r="G12" s="28">
        <v>6.45371404312462</v>
      </c>
      <c r="H12" s="29">
        <v>6.6349606795491667</v>
      </c>
    </row>
    <row r="13" spans="1:8">
      <c r="A13" s="30" t="s">
        <v>36</v>
      </c>
      <c r="B13" s="31" t="s">
        <v>3</v>
      </c>
      <c r="C13" s="20">
        <v>145881</v>
      </c>
      <c r="D13" s="20">
        <v>156918.66666666701</v>
      </c>
      <c r="E13" s="21">
        <v>139396.8311250447</v>
      </c>
      <c r="F13" s="22" t="s">
        <v>239</v>
      </c>
      <c r="G13" s="23">
        <v>-4.4448344026674533</v>
      </c>
      <c r="H13" s="24">
        <v>-11.166189411259083</v>
      </c>
    </row>
    <row r="14" spans="1:8">
      <c r="A14" s="34"/>
      <c r="B14" s="25" t="s">
        <v>240</v>
      </c>
      <c r="C14" s="26">
        <v>40347.275492307701</v>
      </c>
      <c r="D14" s="26">
        <v>42880.515507692297</v>
      </c>
      <c r="E14" s="26">
        <v>38245</v>
      </c>
      <c r="F14" s="27"/>
      <c r="G14" s="38">
        <v>-5.210452172188198</v>
      </c>
      <c r="H14" s="24">
        <v>-10.81030732212335</v>
      </c>
    </row>
    <row r="15" spans="1:8">
      <c r="A15" s="30" t="s">
        <v>18</v>
      </c>
      <c r="B15" s="31" t="s">
        <v>3</v>
      </c>
      <c r="C15" s="20">
        <v>3192</v>
      </c>
      <c r="D15" s="20">
        <v>3390</v>
      </c>
      <c r="E15" s="21">
        <v>3869.581003373979</v>
      </c>
      <c r="F15" s="22" t="s">
        <v>239</v>
      </c>
      <c r="G15" s="37">
        <v>21.22747504304445</v>
      </c>
      <c r="H15" s="33">
        <v>14.14693225291974</v>
      </c>
    </row>
    <row r="16" spans="1:8">
      <c r="A16" s="34"/>
      <c r="B16" s="25" t="s">
        <v>240</v>
      </c>
      <c r="C16" s="26">
        <v>817.67927199999997</v>
      </c>
      <c r="D16" s="26">
        <v>899.98556799999994</v>
      </c>
      <c r="E16" s="26">
        <v>1015</v>
      </c>
      <c r="F16" s="27"/>
      <c r="G16" s="28">
        <v>24.13180017604752</v>
      </c>
      <c r="H16" s="29">
        <v>12.779586261098814</v>
      </c>
    </row>
    <row r="17" spans="1:9">
      <c r="A17" s="30" t="s">
        <v>37</v>
      </c>
      <c r="B17" s="31" t="s">
        <v>3</v>
      </c>
      <c r="C17" s="20">
        <v>5687</v>
      </c>
      <c r="D17" s="20">
        <v>5424.6666666666697</v>
      </c>
      <c r="E17" s="21">
        <v>5305.3183915705031</v>
      </c>
      <c r="F17" s="22" t="s">
        <v>239</v>
      </c>
      <c r="G17" s="37">
        <v>-6.7114754427553578</v>
      </c>
      <c r="H17" s="33">
        <v>-2.2001033875414748</v>
      </c>
    </row>
    <row r="18" spans="1:9">
      <c r="A18" s="34"/>
      <c r="B18" s="25" t="s">
        <v>240</v>
      </c>
      <c r="C18" s="26">
        <v>1297.1981800000001</v>
      </c>
      <c r="D18" s="26">
        <v>1016.46392</v>
      </c>
      <c r="E18" s="26">
        <v>1057</v>
      </c>
      <c r="F18" s="27"/>
      <c r="G18" s="28">
        <v>-18.516691104207382</v>
      </c>
      <c r="H18" s="29">
        <v>3.9879506987321207</v>
      </c>
    </row>
    <row r="19" spans="1:9">
      <c r="A19" s="30" t="s">
        <v>38</v>
      </c>
      <c r="B19" s="31" t="s">
        <v>3</v>
      </c>
      <c r="C19" s="20">
        <v>7114</v>
      </c>
      <c r="D19" s="20">
        <v>7115</v>
      </c>
      <c r="E19" s="21">
        <v>6483.5257921117609</v>
      </c>
      <c r="F19" s="22" t="s">
        <v>239</v>
      </c>
      <c r="G19" s="23">
        <v>-8.8624431808861317</v>
      </c>
      <c r="H19" s="24">
        <v>-8.8752523947749751</v>
      </c>
    </row>
    <row r="20" spans="1:9">
      <c r="A20" s="30"/>
      <c r="B20" s="25" t="s">
        <v>240</v>
      </c>
      <c r="C20" s="26">
        <v>1718.1981800000001</v>
      </c>
      <c r="D20" s="26">
        <v>1295.4639199999999</v>
      </c>
      <c r="E20" s="26">
        <v>1286</v>
      </c>
      <c r="F20" s="27"/>
      <c r="G20" s="38">
        <v>-25.154151891838225</v>
      </c>
      <c r="H20" s="24">
        <v>-0.73054292395883635</v>
      </c>
    </row>
    <row r="21" spans="1:9">
      <c r="A21" s="39" t="s">
        <v>39</v>
      </c>
      <c r="B21" s="31" t="s">
        <v>3</v>
      </c>
      <c r="C21" s="20">
        <v>225336</v>
      </c>
      <c r="D21" s="20">
        <v>244711.66666666701</v>
      </c>
      <c r="E21" s="21">
        <v>244166.60011288457</v>
      </c>
      <c r="F21" s="22" t="s">
        <v>239</v>
      </c>
      <c r="G21" s="37">
        <v>8.3566763024481645</v>
      </c>
      <c r="H21" s="33">
        <v>-0.22273827856557205</v>
      </c>
    </row>
    <row r="22" spans="1:9">
      <c r="A22" s="34"/>
      <c r="B22" s="25" t="s">
        <v>240</v>
      </c>
      <c r="C22" s="26">
        <v>58038.305022222201</v>
      </c>
      <c r="D22" s="26">
        <v>57451.883199999997</v>
      </c>
      <c r="E22" s="26">
        <v>59066</v>
      </c>
      <c r="F22" s="27"/>
      <c r="G22" s="28">
        <v>1.7707184546211323</v>
      </c>
      <c r="H22" s="29">
        <v>2.8095106898079933</v>
      </c>
    </row>
    <row r="23" spans="1:9">
      <c r="A23" s="39" t="s">
        <v>40</v>
      </c>
      <c r="B23" s="31" t="s">
        <v>3</v>
      </c>
      <c r="C23" s="20">
        <v>140757</v>
      </c>
      <c r="D23" s="20">
        <v>157045</v>
      </c>
      <c r="E23" s="21">
        <v>150429.85197828119</v>
      </c>
      <c r="F23" s="22" t="s">
        <v>239</v>
      </c>
      <c r="G23" s="23">
        <v>6.8720219799236872</v>
      </c>
      <c r="H23" s="24">
        <v>-4.2122627410734594</v>
      </c>
    </row>
    <row r="24" spans="1:9">
      <c r="A24" s="34"/>
      <c r="B24" s="25" t="s">
        <v>240</v>
      </c>
      <c r="C24" s="26">
        <v>40512.979200000002</v>
      </c>
      <c r="D24" s="26">
        <v>42075.444799999997</v>
      </c>
      <c r="E24" s="26">
        <v>41254</v>
      </c>
      <c r="F24" s="27"/>
      <c r="G24" s="38">
        <v>1.8290948101886215</v>
      </c>
      <c r="H24" s="24">
        <v>-1.9523140014434262</v>
      </c>
    </row>
    <row r="25" spans="1:9">
      <c r="A25" s="30" t="s">
        <v>41</v>
      </c>
      <c r="B25" s="31" t="s">
        <v>3</v>
      </c>
      <c r="C25" s="20">
        <v>228871</v>
      </c>
      <c r="D25" s="20">
        <v>262497.66666666698</v>
      </c>
      <c r="E25" s="21">
        <v>262278.23395114171</v>
      </c>
      <c r="F25" s="22" t="s">
        <v>239</v>
      </c>
      <c r="G25" s="37">
        <v>14.596534270895717</v>
      </c>
      <c r="H25" s="33">
        <v>-8.3594158497376725E-2</v>
      </c>
    </row>
    <row r="26" spans="1:9">
      <c r="A26" s="34"/>
      <c r="B26" s="25" t="s">
        <v>240</v>
      </c>
      <c r="C26" s="26">
        <v>63243.835187500001</v>
      </c>
      <c r="D26" s="26">
        <v>63493.648249999998</v>
      </c>
      <c r="E26" s="26">
        <v>66191</v>
      </c>
      <c r="F26" s="27"/>
      <c r="G26" s="28">
        <v>4.6600033090379327</v>
      </c>
      <c r="H26" s="29">
        <v>4.2482229708701738</v>
      </c>
    </row>
    <row r="27" spans="1:9">
      <c r="A27" s="30" t="s">
        <v>24</v>
      </c>
      <c r="B27" s="31" t="s">
        <v>3</v>
      </c>
      <c r="C27" s="20">
        <v>159968</v>
      </c>
      <c r="D27" s="20">
        <v>164501.33333333299</v>
      </c>
      <c r="E27" s="21">
        <v>153822.04591122456</v>
      </c>
      <c r="F27" s="22" t="s">
        <v>239</v>
      </c>
      <c r="G27" s="23">
        <v>-3.8419897034253268</v>
      </c>
      <c r="H27" s="24">
        <v>-6.4919154183806711</v>
      </c>
    </row>
    <row r="28" spans="1:9" ht="13.5" thickBot="1">
      <c r="A28" s="56"/>
      <c r="B28" s="42" t="s">
        <v>240</v>
      </c>
      <c r="C28" s="43">
        <v>40423.170879999998</v>
      </c>
      <c r="D28" s="43">
        <v>41943.422720000002</v>
      </c>
      <c r="E28" s="43">
        <v>39103</v>
      </c>
      <c r="F28" s="44"/>
      <c r="G28" s="57">
        <v>-3.2658766030973965</v>
      </c>
      <c r="H28" s="46">
        <v>-6.7720336963478189</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ht="12.75" customHeight="1">
      <c r="A35" s="200" t="s">
        <v>26</v>
      </c>
      <c r="B35" s="19" t="s">
        <v>3</v>
      </c>
      <c r="C35" s="80">
        <v>12032.8133199393</v>
      </c>
      <c r="D35" s="80">
        <v>12580.545681800801</v>
      </c>
      <c r="E35" s="83">
        <v>12492.921894349021</v>
      </c>
      <c r="F35" s="22" t="s">
        <v>239</v>
      </c>
      <c r="G35" s="23">
        <v>3.8237822043435585</v>
      </c>
      <c r="H35" s="24">
        <v>-0.69650227953574984</v>
      </c>
    </row>
    <row r="36" spans="1:8" ht="12.75" customHeight="1">
      <c r="A36" s="201"/>
      <c r="B36" s="25" t="s">
        <v>240</v>
      </c>
      <c r="C36" s="82">
        <v>3391.9951191913201</v>
      </c>
      <c r="D36" s="82">
        <v>3418.6887577656098</v>
      </c>
      <c r="E36" s="82">
        <v>3436.12368019531</v>
      </c>
      <c r="F36" s="27"/>
      <c r="G36" s="28">
        <v>1.3009618072360496</v>
      </c>
      <c r="H36" s="29">
        <v>0.50998858524621937</v>
      </c>
    </row>
    <row r="37" spans="1:8">
      <c r="A37" s="30" t="s">
        <v>34</v>
      </c>
      <c r="B37" s="31" t="s">
        <v>3</v>
      </c>
      <c r="C37" s="84">
        <v>1889.2195069936399</v>
      </c>
      <c r="D37" s="84">
        <v>1950.4467712952301</v>
      </c>
      <c r="E37" s="83">
        <v>1959.49301130547</v>
      </c>
      <c r="F37" s="22" t="s">
        <v>239</v>
      </c>
      <c r="G37" s="32">
        <v>3.7197109203926289</v>
      </c>
      <c r="H37" s="33">
        <v>0.46380348048322162</v>
      </c>
    </row>
    <row r="38" spans="1:8">
      <c r="A38" s="34"/>
      <c r="B38" s="25" t="s">
        <v>240</v>
      </c>
      <c r="C38" s="82">
        <v>528.21679898484297</v>
      </c>
      <c r="D38" s="82">
        <v>515.42106339135398</v>
      </c>
      <c r="E38" s="82">
        <v>527.456205639877</v>
      </c>
      <c r="F38" s="27"/>
      <c r="G38" s="35">
        <v>-0.14399264590367977</v>
      </c>
      <c r="H38" s="29">
        <v>2.3350117221315116</v>
      </c>
    </row>
    <row r="39" spans="1:8">
      <c r="A39" s="30" t="s">
        <v>35</v>
      </c>
      <c r="B39" s="31" t="s">
        <v>3</v>
      </c>
      <c r="C39" s="84">
        <v>69.721654683047106</v>
      </c>
      <c r="D39" s="84">
        <v>68.983003011565003</v>
      </c>
      <c r="E39" s="83">
        <v>73.967856779864633</v>
      </c>
      <c r="F39" s="22" t="s">
        <v>239</v>
      </c>
      <c r="G39" s="37">
        <v>6.090219912480066</v>
      </c>
      <c r="H39" s="33">
        <v>7.226205805311082</v>
      </c>
    </row>
    <row r="40" spans="1:8">
      <c r="A40" s="34"/>
      <c r="B40" s="25" t="s">
        <v>240</v>
      </c>
      <c r="C40" s="82">
        <v>27.851553465235501</v>
      </c>
      <c r="D40" s="82">
        <v>25.048583513771199</v>
      </c>
      <c r="E40" s="82">
        <v>27.698934577179902</v>
      </c>
      <c r="F40" s="27"/>
      <c r="G40" s="28">
        <v>-0.54797262294937354</v>
      </c>
      <c r="H40" s="29">
        <v>10.580842074169965</v>
      </c>
    </row>
    <row r="41" spans="1:8">
      <c r="A41" s="30" t="s">
        <v>36</v>
      </c>
      <c r="B41" s="31" t="s">
        <v>3</v>
      </c>
      <c r="C41" s="84">
        <v>2382.88863794278</v>
      </c>
      <c r="D41" s="84">
        <v>2509.44296733584</v>
      </c>
      <c r="E41" s="83">
        <v>2215.0974479317933</v>
      </c>
      <c r="F41" s="22" t="s">
        <v>239</v>
      </c>
      <c r="G41" s="23">
        <v>-7.0415036329958696</v>
      </c>
      <c r="H41" s="24">
        <v>-11.729516200822047</v>
      </c>
    </row>
    <row r="42" spans="1:8">
      <c r="A42" s="34"/>
      <c r="B42" s="25" t="s">
        <v>240</v>
      </c>
      <c r="C42" s="82">
        <v>669.25233522339397</v>
      </c>
      <c r="D42" s="82">
        <v>676.74996969101596</v>
      </c>
      <c r="E42" s="82">
        <v>605.40075496538896</v>
      </c>
      <c r="F42" s="27"/>
      <c r="G42" s="38">
        <v>-9.540733277634601</v>
      </c>
      <c r="H42" s="24">
        <v>-10.542921007917144</v>
      </c>
    </row>
    <row r="43" spans="1:8">
      <c r="A43" s="30" t="s">
        <v>18</v>
      </c>
      <c r="B43" s="31" t="s">
        <v>3</v>
      </c>
      <c r="C43" s="84">
        <v>203.49382550853099</v>
      </c>
      <c r="D43" s="84">
        <v>220.266268346825</v>
      </c>
      <c r="E43" s="83">
        <v>221.67760543800492</v>
      </c>
      <c r="F43" s="22" t="s">
        <v>239</v>
      </c>
      <c r="G43" s="37">
        <v>8.9357895179535092</v>
      </c>
      <c r="H43" s="33">
        <v>0.64074136351992195</v>
      </c>
    </row>
    <row r="44" spans="1:8">
      <c r="A44" s="34"/>
      <c r="B44" s="25" t="s">
        <v>240</v>
      </c>
      <c r="C44" s="82">
        <v>48.1995325091208</v>
      </c>
      <c r="D44" s="82">
        <v>58.150059359065303</v>
      </c>
      <c r="E44" s="82">
        <v>56.369734951409498</v>
      </c>
      <c r="F44" s="27"/>
      <c r="G44" s="28">
        <v>16.950791879034611</v>
      </c>
      <c r="H44" s="29">
        <v>-3.0616037666662521</v>
      </c>
    </row>
    <row r="45" spans="1:8">
      <c r="A45" s="30" t="s">
        <v>37</v>
      </c>
      <c r="B45" s="31" t="s">
        <v>3</v>
      </c>
      <c r="C45" s="84">
        <v>214.17610738075001</v>
      </c>
      <c r="D45" s="84">
        <v>252.81820340427001</v>
      </c>
      <c r="E45" s="83">
        <v>216.27652543259302</v>
      </c>
      <c r="F45" s="22" t="s">
        <v>239</v>
      </c>
      <c r="G45" s="37">
        <v>0.98069671614165088</v>
      </c>
      <c r="H45" s="33">
        <v>-14.453736906454026</v>
      </c>
    </row>
    <row r="46" spans="1:8">
      <c r="A46" s="34"/>
      <c r="B46" s="25" t="s">
        <v>240</v>
      </c>
      <c r="C46" s="82">
        <v>47.45280992472</v>
      </c>
      <c r="D46" s="82">
        <v>47.010302538550498</v>
      </c>
      <c r="E46" s="82">
        <v>42.492373244957001</v>
      </c>
      <c r="F46" s="27"/>
      <c r="G46" s="28">
        <v>-10.453409793081434</v>
      </c>
      <c r="H46" s="29">
        <v>-9.6105088664098588</v>
      </c>
    </row>
    <row r="47" spans="1:8">
      <c r="A47" s="30" t="s">
        <v>38</v>
      </c>
      <c r="B47" s="31" t="s">
        <v>3</v>
      </c>
      <c r="C47" s="84">
        <v>98.416478496110699</v>
      </c>
      <c r="D47" s="84">
        <v>87.001213091010001</v>
      </c>
      <c r="E47" s="83">
        <v>76.61718002295207</v>
      </c>
      <c r="F47" s="22" t="s">
        <v>239</v>
      </c>
      <c r="G47" s="23">
        <v>-22.150049266414371</v>
      </c>
      <c r="H47" s="24">
        <v>-11.935503769580123</v>
      </c>
    </row>
    <row r="48" spans="1:8">
      <c r="A48" s="30"/>
      <c r="B48" s="25" t="s">
        <v>240</v>
      </c>
      <c r="C48" s="82">
        <v>26.765945435104101</v>
      </c>
      <c r="D48" s="82">
        <v>21.844625449656402</v>
      </c>
      <c r="E48" s="82">
        <v>19.742649020905802</v>
      </c>
      <c r="F48" s="27"/>
      <c r="G48" s="38">
        <v>-26.239672464500714</v>
      </c>
      <c r="H48" s="24">
        <v>-9.6223962896267494</v>
      </c>
    </row>
    <row r="49" spans="1:9">
      <c r="A49" s="39" t="s">
        <v>39</v>
      </c>
      <c r="B49" s="31" t="s">
        <v>3</v>
      </c>
      <c r="C49" s="84">
        <v>1311.8187471884401</v>
      </c>
      <c r="D49" s="84">
        <v>1409.4884598969199</v>
      </c>
      <c r="E49" s="83">
        <v>1439.085460177324</v>
      </c>
      <c r="F49" s="22" t="s">
        <v>239</v>
      </c>
      <c r="G49" s="37">
        <v>9.701547051499972</v>
      </c>
      <c r="H49" s="33">
        <v>2.0998398442062012</v>
      </c>
    </row>
    <row r="50" spans="1:9">
      <c r="A50" s="34"/>
      <c r="B50" s="25" t="s">
        <v>240</v>
      </c>
      <c r="C50" s="82">
        <v>306.52480016562203</v>
      </c>
      <c r="D50" s="82">
        <v>324.46505219135702</v>
      </c>
      <c r="E50" s="82">
        <v>332.92318330218097</v>
      </c>
      <c r="F50" s="27"/>
      <c r="G50" s="28">
        <v>8.6121524660632218</v>
      </c>
      <c r="H50" s="29">
        <v>2.6067926433678537</v>
      </c>
    </row>
    <row r="51" spans="1:9">
      <c r="A51" s="39" t="s">
        <v>40</v>
      </c>
      <c r="B51" s="31" t="s">
        <v>3</v>
      </c>
      <c r="C51" s="84">
        <v>436.52917668788399</v>
      </c>
      <c r="D51" s="84">
        <v>474.30663366213201</v>
      </c>
      <c r="E51" s="83">
        <v>450.96594760932908</v>
      </c>
      <c r="F51" s="22" t="s">
        <v>239</v>
      </c>
      <c r="G51" s="23">
        <v>3.3071720499835635</v>
      </c>
      <c r="H51" s="24">
        <v>-4.9210119353779618</v>
      </c>
    </row>
    <row r="52" spans="1:9">
      <c r="A52" s="34"/>
      <c r="B52" s="25" t="s">
        <v>240</v>
      </c>
      <c r="C52" s="82">
        <v>124.862921319679</v>
      </c>
      <c r="D52" s="82">
        <v>133.17059323617099</v>
      </c>
      <c r="E52" s="82">
        <v>127.399174364999</v>
      </c>
      <c r="F52" s="27"/>
      <c r="G52" s="38">
        <v>2.031229942815898</v>
      </c>
      <c r="H52" s="24">
        <v>-4.3338538418438048</v>
      </c>
    </row>
    <row r="53" spans="1:9">
      <c r="A53" s="30" t="s">
        <v>41</v>
      </c>
      <c r="B53" s="31" t="s">
        <v>3</v>
      </c>
      <c r="C53" s="84">
        <v>4781.87647139613</v>
      </c>
      <c r="D53" s="84">
        <v>5004.7238684864296</v>
      </c>
      <c r="E53" s="83">
        <v>5240.64006304739</v>
      </c>
      <c r="F53" s="22" t="s">
        <v>239</v>
      </c>
      <c r="G53" s="37">
        <v>9.5937984679331976</v>
      </c>
      <c r="H53" s="33">
        <v>4.7138703504996329</v>
      </c>
    </row>
    <row r="54" spans="1:9">
      <c r="A54" s="34"/>
      <c r="B54" s="25" t="s">
        <v>240</v>
      </c>
      <c r="C54" s="82">
        <v>1464.19983863222</v>
      </c>
      <c r="D54" s="82">
        <v>1451.3149522450999</v>
      </c>
      <c r="E54" s="82">
        <v>1547.0255936475701</v>
      </c>
      <c r="F54" s="27"/>
      <c r="G54" s="28">
        <v>5.6567247741757427</v>
      </c>
      <c r="H54" s="29">
        <v>6.5947533479491511</v>
      </c>
    </row>
    <row r="55" spans="1:9">
      <c r="A55" s="30" t="s">
        <v>24</v>
      </c>
      <c r="B55" s="31" t="s">
        <v>3</v>
      </c>
      <c r="C55" s="84">
        <v>644.67271366202499</v>
      </c>
      <c r="D55" s="84">
        <v>602.93735527061006</v>
      </c>
      <c r="E55" s="83">
        <v>579.60695560708348</v>
      </c>
      <c r="F55" s="22" t="s">
        <v>239</v>
      </c>
      <c r="G55" s="23">
        <v>-10.092835740687605</v>
      </c>
      <c r="H55" s="24">
        <v>-3.8694566623850051</v>
      </c>
    </row>
    <row r="56" spans="1:9" ht="13.5" thickBot="1">
      <c r="A56" s="56"/>
      <c r="B56" s="42" t="s">
        <v>240</v>
      </c>
      <c r="C56" s="86">
        <v>148.66858353138301</v>
      </c>
      <c r="D56" s="86">
        <v>165.51355614957501</v>
      </c>
      <c r="E56" s="86">
        <v>149.615076480846</v>
      </c>
      <c r="F56" s="44"/>
      <c r="G56" s="57">
        <v>0.63664624158015215</v>
      </c>
      <c r="H56" s="46">
        <v>-9.605545333314879</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195">
        <v>12</v>
      </c>
      <c r="H61" s="53" t="s">
        <v>242</v>
      </c>
    </row>
    <row r="62" spans="1:9" ht="12.75" customHeight="1">
      <c r="A62" s="196"/>
      <c r="H62" s="53" t="s">
        <v>243</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8" t="s">
        <v>1</v>
      </c>
      <c r="H5" s="199"/>
    </row>
    <row r="6" spans="1:8">
      <c r="A6" s="12"/>
      <c r="B6" s="13"/>
      <c r="C6" s="14" t="s">
        <v>234</v>
      </c>
      <c r="D6" s="15" t="s">
        <v>235</v>
      </c>
      <c r="E6" s="15" t="s">
        <v>236</v>
      </c>
      <c r="F6" s="16"/>
      <c r="G6" s="17" t="s">
        <v>237</v>
      </c>
      <c r="H6" s="18" t="s">
        <v>238</v>
      </c>
    </row>
    <row r="7" spans="1:8">
      <c r="A7" s="200" t="s">
        <v>17</v>
      </c>
      <c r="B7" s="19" t="s">
        <v>3</v>
      </c>
      <c r="C7" s="20">
        <v>243389</v>
      </c>
      <c r="D7" s="20">
        <v>279819</v>
      </c>
      <c r="E7" s="21">
        <v>311275.5303611788</v>
      </c>
      <c r="F7" s="22" t="s">
        <v>239</v>
      </c>
      <c r="G7" s="23">
        <v>27.892193304208007</v>
      </c>
      <c r="H7" s="24">
        <v>11.241742112286431</v>
      </c>
    </row>
    <row r="8" spans="1:8">
      <c r="A8" s="201"/>
      <c r="B8" s="25" t="s">
        <v>240</v>
      </c>
      <c r="C8" s="26">
        <v>59852.942857142902</v>
      </c>
      <c r="D8" s="26">
        <v>57149.942857142902</v>
      </c>
      <c r="E8" s="26">
        <v>67381</v>
      </c>
      <c r="F8" s="27"/>
      <c r="G8" s="28">
        <v>12.577588976410198</v>
      </c>
      <c r="H8" s="29">
        <v>17.902130135863061</v>
      </c>
    </row>
    <row r="9" spans="1:8">
      <c r="A9" s="30" t="s">
        <v>18</v>
      </c>
      <c r="B9" s="31" t="s">
        <v>3</v>
      </c>
      <c r="C9" s="20">
        <v>18925</v>
      </c>
      <c r="D9" s="20">
        <v>25075</v>
      </c>
      <c r="E9" s="21">
        <v>28776.423794746217</v>
      </c>
      <c r="F9" s="22" t="s">
        <v>239</v>
      </c>
      <c r="G9" s="32">
        <v>52.055079496677479</v>
      </c>
      <c r="H9" s="33">
        <v>14.761410946146427</v>
      </c>
    </row>
    <row r="10" spans="1:8">
      <c r="A10" s="34"/>
      <c r="B10" s="25" t="s">
        <v>240</v>
      </c>
      <c r="C10" s="26">
        <v>5285.6459459459502</v>
      </c>
      <c r="D10" s="26">
        <v>4252.0513513513497</v>
      </c>
      <c r="E10" s="26">
        <v>5615</v>
      </c>
      <c r="F10" s="27"/>
      <c r="G10" s="35">
        <v>6.2311032071049368</v>
      </c>
      <c r="H10" s="29">
        <v>32.053908479150664</v>
      </c>
    </row>
    <row r="11" spans="1:8">
      <c r="A11" s="30" t="s">
        <v>19</v>
      </c>
      <c r="B11" s="31" t="s">
        <v>3</v>
      </c>
      <c r="C11" s="20">
        <v>54524</v>
      </c>
      <c r="D11" s="20">
        <v>63879</v>
      </c>
      <c r="E11" s="21">
        <v>61291.042262474752</v>
      </c>
      <c r="F11" s="22" t="s">
        <v>239</v>
      </c>
      <c r="G11" s="37">
        <v>12.411125857374273</v>
      </c>
      <c r="H11" s="33">
        <v>-4.0513435362564394</v>
      </c>
    </row>
    <row r="12" spans="1:8">
      <c r="A12" s="34"/>
      <c r="B12" s="25" t="s">
        <v>240</v>
      </c>
      <c r="C12" s="26">
        <v>13871.309523809499</v>
      </c>
      <c r="D12" s="26">
        <v>16569.309523809501</v>
      </c>
      <c r="E12" s="26">
        <v>15795</v>
      </c>
      <c r="F12" s="27"/>
      <c r="G12" s="28">
        <v>13.868124511882371</v>
      </c>
      <c r="H12" s="29">
        <v>-4.6731550442512173</v>
      </c>
    </row>
    <row r="13" spans="1:8">
      <c r="A13" s="30" t="s">
        <v>20</v>
      </c>
      <c r="B13" s="31" t="s">
        <v>3</v>
      </c>
      <c r="C13" s="20">
        <v>32747</v>
      </c>
      <c r="D13" s="20">
        <v>35442</v>
      </c>
      <c r="E13" s="21">
        <v>45925.090560418859</v>
      </c>
      <c r="F13" s="22" t="s">
        <v>239</v>
      </c>
      <c r="G13" s="23">
        <v>40.242130761348704</v>
      </c>
      <c r="H13" s="24">
        <v>29.578157441506846</v>
      </c>
    </row>
    <row r="14" spans="1:8">
      <c r="A14" s="34"/>
      <c r="B14" s="25" t="s">
        <v>240</v>
      </c>
      <c r="C14" s="26">
        <v>6397.99183673469</v>
      </c>
      <c r="D14" s="26">
        <v>5125.2775510204101</v>
      </c>
      <c r="E14" s="26">
        <v>7271</v>
      </c>
      <c r="F14" s="27"/>
      <c r="G14" s="38">
        <v>13.645034028534539</v>
      </c>
      <c r="H14" s="24">
        <v>41.865487822262224</v>
      </c>
    </row>
    <row r="15" spans="1:8">
      <c r="A15" s="30" t="s">
        <v>21</v>
      </c>
      <c r="B15" s="31" t="s">
        <v>3</v>
      </c>
      <c r="C15" s="20">
        <v>4252</v>
      </c>
      <c r="D15" s="20">
        <v>4581</v>
      </c>
      <c r="E15" s="21">
        <v>5397.3287515138027</v>
      </c>
      <c r="F15" s="22" t="s">
        <v>239</v>
      </c>
      <c r="G15" s="37">
        <v>26.93623592459555</v>
      </c>
      <c r="H15" s="33">
        <v>17.819881063387967</v>
      </c>
    </row>
    <row r="16" spans="1:8">
      <c r="A16" s="34"/>
      <c r="B16" s="25" t="s">
        <v>240</v>
      </c>
      <c r="C16" s="26">
        <v>887.62857142857104</v>
      </c>
      <c r="D16" s="26">
        <v>883.44675324675302</v>
      </c>
      <c r="E16" s="26">
        <v>1068</v>
      </c>
      <c r="F16" s="27"/>
      <c r="G16" s="28">
        <v>20.320597418482691</v>
      </c>
      <c r="H16" s="29">
        <v>20.890138095476132</v>
      </c>
    </row>
    <row r="17" spans="1:8">
      <c r="A17" s="30" t="s">
        <v>22</v>
      </c>
      <c r="B17" s="31" t="s">
        <v>3</v>
      </c>
      <c r="C17" s="20">
        <v>5756</v>
      </c>
      <c r="D17" s="20">
        <v>6256</v>
      </c>
      <c r="E17" s="21">
        <v>6436.069626774467</v>
      </c>
      <c r="F17" s="22" t="s">
        <v>239</v>
      </c>
      <c r="G17" s="37">
        <v>11.814969193441044</v>
      </c>
      <c r="H17" s="33">
        <v>2.8783508116123215</v>
      </c>
    </row>
    <row r="18" spans="1:8">
      <c r="A18" s="34"/>
      <c r="B18" s="25" t="s">
        <v>240</v>
      </c>
      <c r="C18" s="26">
        <v>1368.59428571429</v>
      </c>
      <c r="D18" s="26">
        <v>940.79428571428605</v>
      </c>
      <c r="E18" s="26">
        <v>1103</v>
      </c>
      <c r="F18" s="27"/>
      <c r="G18" s="28">
        <v>-19.406356470038332</v>
      </c>
      <c r="H18" s="29">
        <v>17.24135836587925</v>
      </c>
    </row>
    <row r="19" spans="1:8">
      <c r="A19" s="30" t="s">
        <v>190</v>
      </c>
      <c r="B19" s="31" t="s">
        <v>3</v>
      </c>
      <c r="C19" s="20">
        <v>80838</v>
      </c>
      <c r="D19" s="20">
        <v>90816</v>
      </c>
      <c r="E19" s="21">
        <v>110291.51582638378</v>
      </c>
      <c r="F19" s="22" t="s">
        <v>239</v>
      </c>
      <c r="G19" s="23">
        <v>36.435235689136022</v>
      </c>
      <c r="H19" s="24">
        <v>21.445027116789745</v>
      </c>
    </row>
    <row r="20" spans="1:8">
      <c r="A20" s="30"/>
      <c r="B20" s="25" t="s">
        <v>240</v>
      </c>
      <c r="C20" s="26">
        <v>20100.467857142899</v>
      </c>
      <c r="D20" s="26">
        <v>18793.967857142899</v>
      </c>
      <c r="E20" s="26">
        <v>24176</v>
      </c>
      <c r="F20" s="27"/>
      <c r="G20" s="38">
        <v>20.275807368378352</v>
      </c>
      <c r="H20" s="24">
        <v>28.637018982724214</v>
      </c>
    </row>
    <row r="21" spans="1:8">
      <c r="A21" s="39" t="s">
        <v>12</v>
      </c>
      <c r="B21" s="31" t="s">
        <v>3</v>
      </c>
      <c r="C21" s="20">
        <v>1936</v>
      </c>
      <c r="D21" s="20">
        <v>1983</v>
      </c>
      <c r="E21" s="21">
        <v>2266.878160069059</v>
      </c>
      <c r="F21" s="22" t="s">
        <v>239</v>
      </c>
      <c r="G21" s="37">
        <v>17.090814053153863</v>
      </c>
      <c r="H21" s="33">
        <v>14.315590522897594</v>
      </c>
    </row>
    <row r="22" spans="1:8">
      <c r="A22" s="34"/>
      <c r="B22" s="25" t="s">
        <v>240</v>
      </c>
      <c r="C22" s="26">
        <v>408</v>
      </c>
      <c r="D22" s="26">
        <v>318</v>
      </c>
      <c r="E22" s="26">
        <v>395</v>
      </c>
      <c r="F22" s="27"/>
      <c r="G22" s="28">
        <v>-3.1862745098039227</v>
      </c>
      <c r="H22" s="29">
        <v>24.213836477987428</v>
      </c>
    </row>
    <row r="23" spans="1:8">
      <c r="A23" s="39" t="s">
        <v>23</v>
      </c>
      <c r="B23" s="31" t="s">
        <v>3</v>
      </c>
      <c r="C23" s="20">
        <v>11301</v>
      </c>
      <c r="D23" s="20">
        <v>11611</v>
      </c>
      <c r="E23" s="21">
        <v>13031.064830458597</v>
      </c>
      <c r="F23" s="22" t="s">
        <v>239</v>
      </c>
      <c r="G23" s="23">
        <v>15.308953459504451</v>
      </c>
      <c r="H23" s="24">
        <v>12.230340456968378</v>
      </c>
    </row>
    <row r="24" spans="1:8">
      <c r="A24" s="34"/>
      <c r="B24" s="25" t="s">
        <v>240</v>
      </c>
      <c r="C24" s="26">
        <v>3145.4165413533801</v>
      </c>
      <c r="D24" s="26">
        <v>2637.1007518797001</v>
      </c>
      <c r="E24" s="26">
        <v>3153</v>
      </c>
      <c r="F24" s="27"/>
      <c r="G24" s="28">
        <v>0.2410955289043244</v>
      </c>
      <c r="H24" s="29">
        <v>19.563122408295257</v>
      </c>
    </row>
    <row r="25" spans="1:8">
      <c r="A25" s="30" t="s">
        <v>24</v>
      </c>
      <c r="B25" s="31" t="s">
        <v>3</v>
      </c>
      <c r="C25" s="20">
        <v>36574</v>
      </c>
      <c r="D25" s="20">
        <v>44996</v>
      </c>
      <c r="E25" s="21">
        <v>49017.092213995027</v>
      </c>
      <c r="F25" s="22" t="s">
        <v>239</v>
      </c>
      <c r="G25" s="23">
        <v>34.021688122696531</v>
      </c>
      <c r="H25" s="24">
        <v>8.9365548359743769</v>
      </c>
    </row>
    <row r="26" spans="1:8" ht="13.5" thickBot="1">
      <c r="A26" s="41"/>
      <c r="B26" s="42" t="s">
        <v>240</v>
      </c>
      <c r="C26" s="43">
        <v>9057.6619047619006</v>
      </c>
      <c r="D26" s="43">
        <v>8395.6619047619006</v>
      </c>
      <c r="E26" s="43">
        <v>9965</v>
      </c>
      <c r="F26" s="44"/>
      <c r="G26" s="45">
        <v>10.017354420803485</v>
      </c>
      <c r="H26" s="46">
        <v>18.692249795671188</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4" t="s">
        <v>16</v>
      </c>
      <c r="D33" s="198"/>
      <c r="E33" s="198"/>
      <c r="F33" s="205"/>
      <c r="G33" s="198" t="s">
        <v>1</v>
      </c>
      <c r="H33" s="199"/>
    </row>
    <row r="34" spans="1:8">
      <c r="A34" s="12"/>
      <c r="B34" s="13"/>
      <c r="C34" s="14" t="s">
        <v>234</v>
      </c>
      <c r="D34" s="15" t="s">
        <v>235</v>
      </c>
      <c r="E34" s="15" t="s">
        <v>236</v>
      </c>
      <c r="F34" s="16"/>
      <c r="G34" s="17" t="s">
        <v>237</v>
      </c>
      <c r="H34" s="18" t="s">
        <v>238</v>
      </c>
    </row>
    <row r="35" spans="1:8">
      <c r="A35" s="200" t="s">
        <v>17</v>
      </c>
      <c r="B35" s="19" t="s">
        <v>3</v>
      </c>
      <c r="C35" s="80">
        <v>5933.1488251145902</v>
      </c>
      <c r="D35" s="80">
        <v>6543.1428776511902</v>
      </c>
      <c r="E35" s="83">
        <v>6821.3091558935384</v>
      </c>
      <c r="F35" s="22" t="s">
        <v>239</v>
      </c>
      <c r="G35" s="23">
        <v>14.969459842629092</v>
      </c>
      <c r="H35" s="24">
        <v>4.2512640094174827</v>
      </c>
    </row>
    <row r="36" spans="1:8">
      <c r="A36" s="201"/>
      <c r="B36" s="25" t="s">
        <v>240</v>
      </c>
      <c r="C36" s="82">
        <v>1641.1329101833501</v>
      </c>
      <c r="D36" s="82">
        <v>1787.5488480332399</v>
      </c>
      <c r="E36" s="82">
        <v>1871.2314130984701</v>
      </c>
      <c r="F36" s="27"/>
      <c r="G36" s="28">
        <v>14.020711027567728</v>
      </c>
      <c r="H36" s="29">
        <v>4.6814141698730225</v>
      </c>
    </row>
    <row r="37" spans="1:8">
      <c r="A37" s="30" t="s">
        <v>18</v>
      </c>
      <c r="B37" s="31" t="s">
        <v>3</v>
      </c>
      <c r="C37" s="80">
        <v>2197.32631618</v>
      </c>
      <c r="D37" s="80">
        <v>2471.8676773306302</v>
      </c>
      <c r="E37" s="83">
        <v>2989.1395108073921</v>
      </c>
      <c r="F37" s="22" t="s">
        <v>239</v>
      </c>
      <c r="G37" s="32">
        <v>36.035302940527316</v>
      </c>
      <c r="H37" s="33">
        <v>20.926356140364419</v>
      </c>
    </row>
    <row r="38" spans="1:8">
      <c r="A38" s="34"/>
      <c r="B38" s="25" t="s">
        <v>240</v>
      </c>
      <c r="C38" s="82">
        <v>670.26940988000001</v>
      </c>
      <c r="D38" s="82">
        <v>668.63335151000001</v>
      </c>
      <c r="E38" s="82">
        <v>840.27027478004402</v>
      </c>
      <c r="F38" s="27"/>
      <c r="G38" s="35">
        <v>25.363064820529345</v>
      </c>
      <c r="H38" s="29">
        <v>25.669811845674445</v>
      </c>
    </row>
    <row r="39" spans="1:8">
      <c r="A39" s="30" t="s">
        <v>19</v>
      </c>
      <c r="B39" s="31" t="s">
        <v>3</v>
      </c>
      <c r="C39" s="80">
        <v>2003.65075377931</v>
      </c>
      <c r="D39" s="80">
        <v>2295.5718579219401</v>
      </c>
      <c r="E39" s="83">
        <v>1925.4883656152615</v>
      </c>
      <c r="F39" s="22" t="s">
        <v>239</v>
      </c>
      <c r="G39" s="37">
        <v>-3.9009986154831466</v>
      </c>
      <c r="H39" s="33">
        <v>-16.121625251221531</v>
      </c>
    </row>
    <row r="40" spans="1:8">
      <c r="A40" s="34"/>
      <c r="B40" s="25" t="s">
        <v>240</v>
      </c>
      <c r="C40" s="82">
        <v>531.03096346661903</v>
      </c>
      <c r="D40" s="82">
        <v>669.56109690056996</v>
      </c>
      <c r="E40" s="82">
        <v>543.40755608282495</v>
      </c>
      <c r="F40" s="27"/>
      <c r="G40" s="28">
        <v>2.3306724970254749</v>
      </c>
      <c r="H40" s="29">
        <v>-18.841229187555214</v>
      </c>
    </row>
    <row r="41" spans="1:8">
      <c r="A41" s="30" t="s">
        <v>20</v>
      </c>
      <c r="B41" s="31" t="s">
        <v>3</v>
      </c>
      <c r="C41" s="80">
        <v>516.15671999114397</v>
      </c>
      <c r="D41" s="80">
        <v>498.343222900304</v>
      </c>
      <c r="E41" s="83">
        <v>510.40034269628592</v>
      </c>
      <c r="F41" s="22" t="s">
        <v>239</v>
      </c>
      <c r="G41" s="23">
        <v>-1.1152382739406761</v>
      </c>
      <c r="H41" s="24">
        <v>2.4194409077765329</v>
      </c>
    </row>
    <row r="42" spans="1:8">
      <c r="A42" s="34"/>
      <c r="B42" s="25" t="s">
        <v>240</v>
      </c>
      <c r="C42" s="82">
        <v>120.531451303241</v>
      </c>
      <c r="D42" s="82">
        <v>105.717828856442</v>
      </c>
      <c r="E42" s="82">
        <v>111.68383946675</v>
      </c>
      <c r="F42" s="27"/>
      <c r="G42" s="38">
        <v>-7.3405005422456924</v>
      </c>
      <c r="H42" s="24">
        <v>5.6433344071126044</v>
      </c>
    </row>
    <row r="43" spans="1:8">
      <c r="A43" s="30" t="s">
        <v>21</v>
      </c>
      <c r="B43" s="31" t="s">
        <v>3</v>
      </c>
      <c r="C43" s="80">
        <v>29.915753725985201</v>
      </c>
      <c r="D43" s="80">
        <v>32.7955103522633</v>
      </c>
      <c r="E43" s="83">
        <v>36.113667232395443</v>
      </c>
      <c r="F43" s="22" t="s">
        <v>239</v>
      </c>
      <c r="G43" s="37">
        <v>20.717891861192371</v>
      </c>
      <c r="H43" s="33">
        <v>10.117716859689452</v>
      </c>
    </row>
    <row r="44" spans="1:8">
      <c r="A44" s="34"/>
      <c r="B44" s="25" t="s">
        <v>240</v>
      </c>
      <c r="C44" s="82">
        <v>6.4962385022786702</v>
      </c>
      <c r="D44" s="82">
        <v>7.1495874167091102</v>
      </c>
      <c r="E44" s="82">
        <v>7.8626554255406402</v>
      </c>
      <c r="F44" s="27"/>
      <c r="G44" s="28">
        <v>21.033971009264448</v>
      </c>
      <c r="H44" s="29">
        <v>9.9735546580637333</v>
      </c>
    </row>
    <row r="45" spans="1:8">
      <c r="A45" s="30" t="s">
        <v>22</v>
      </c>
      <c r="B45" s="31" t="s">
        <v>3</v>
      </c>
      <c r="C45" s="80">
        <v>28.487465665934899</v>
      </c>
      <c r="D45" s="80">
        <v>31.024649797537599</v>
      </c>
      <c r="E45" s="83">
        <v>29.000083636261785</v>
      </c>
      <c r="F45" s="22" t="s">
        <v>239</v>
      </c>
      <c r="G45" s="37">
        <v>1.799450945683347</v>
      </c>
      <c r="H45" s="33">
        <v>-6.5256696674671417</v>
      </c>
    </row>
    <row r="46" spans="1:8">
      <c r="A46" s="34"/>
      <c r="B46" s="25" t="s">
        <v>240</v>
      </c>
      <c r="C46" s="82">
        <v>6.2319204389077196</v>
      </c>
      <c r="D46" s="82">
        <v>6.2695506777401899</v>
      </c>
      <c r="E46" s="82">
        <v>6.0132268823300103</v>
      </c>
      <c r="F46" s="27"/>
      <c r="G46" s="28">
        <v>-3.5092482120333273</v>
      </c>
      <c r="H46" s="29">
        <v>-4.0883917936934182</v>
      </c>
    </row>
    <row r="47" spans="1:8">
      <c r="A47" s="30" t="s">
        <v>190</v>
      </c>
      <c r="B47" s="31" t="s">
        <v>3</v>
      </c>
      <c r="C47" s="80">
        <v>516.58043609507899</v>
      </c>
      <c r="D47" s="80">
        <v>536.53297866271998</v>
      </c>
      <c r="E47" s="83">
        <v>597.06853524919302</v>
      </c>
      <c r="F47" s="22" t="s">
        <v>239</v>
      </c>
      <c r="G47" s="23">
        <v>15.580942197992925</v>
      </c>
      <c r="H47" s="24">
        <v>11.282727995090752</v>
      </c>
    </row>
    <row r="48" spans="1:8">
      <c r="A48" s="30"/>
      <c r="B48" s="25" t="s">
        <v>240</v>
      </c>
      <c r="C48" s="82">
        <v>146.58293222579999</v>
      </c>
      <c r="D48" s="82">
        <v>146.84083735309599</v>
      </c>
      <c r="E48" s="82">
        <v>165.36497200287999</v>
      </c>
      <c r="F48" s="27"/>
      <c r="G48" s="38">
        <v>12.813251510174254</v>
      </c>
      <c r="H48" s="24">
        <v>12.615111016590404</v>
      </c>
    </row>
    <row r="49" spans="1:8">
      <c r="A49" s="39" t="s">
        <v>12</v>
      </c>
      <c r="B49" s="31" t="s">
        <v>3</v>
      </c>
      <c r="C49" s="80">
        <v>22.053326655314699</v>
      </c>
      <c r="D49" s="80">
        <v>18.538431015465601</v>
      </c>
      <c r="E49" s="83">
        <v>9.6306232060533148</v>
      </c>
      <c r="F49" s="22" t="s">
        <v>239</v>
      </c>
      <c r="G49" s="37">
        <v>-56.330292673861059</v>
      </c>
      <c r="H49" s="33">
        <v>-48.050494683077481</v>
      </c>
    </row>
    <row r="50" spans="1:8">
      <c r="A50" s="34"/>
      <c r="B50" s="25" t="s">
        <v>240</v>
      </c>
      <c r="C50" s="82">
        <v>4.49510091395359</v>
      </c>
      <c r="D50" s="82">
        <v>12.9573012801854</v>
      </c>
      <c r="E50" s="82">
        <v>3.7195624344219702</v>
      </c>
      <c r="F50" s="27"/>
      <c r="G50" s="28">
        <v>-17.252971498909204</v>
      </c>
      <c r="H50" s="29">
        <v>-71.293694929282765</v>
      </c>
    </row>
    <row r="51" spans="1:8">
      <c r="A51" s="39" t="s">
        <v>23</v>
      </c>
      <c r="B51" s="31" t="s">
        <v>3</v>
      </c>
      <c r="C51" s="80">
        <v>273.14489621899202</v>
      </c>
      <c r="D51" s="80">
        <v>286.34974704564701</v>
      </c>
      <c r="E51" s="83">
        <v>310.18982491491732</v>
      </c>
      <c r="F51" s="22" t="s">
        <v>239</v>
      </c>
      <c r="G51" s="23">
        <v>13.562372648627047</v>
      </c>
      <c r="H51" s="24">
        <v>8.3255103645927022</v>
      </c>
    </row>
    <row r="52" spans="1:8">
      <c r="A52" s="34"/>
      <c r="B52" s="25" t="s">
        <v>240</v>
      </c>
      <c r="C52" s="82">
        <v>70.994546552429298</v>
      </c>
      <c r="D52" s="82">
        <v>69.856817464737404</v>
      </c>
      <c r="E52" s="82">
        <v>77.253909499280397</v>
      </c>
      <c r="F52" s="27"/>
      <c r="G52" s="28">
        <v>8.8166813520367668</v>
      </c>
      <c r="H52" s="29">
        <v>10.588933625951285</v>
      </c>
    </row>
    <row r="53" spans="1:8">
      <c r="A53" s="30" t="s">
        <v>24</v>
      </c>
      <c r="B53" s="31" t="s">
        <v>3</v>
      </c>
      <c r="C53" s="80">
        <v>345.83315680283101</v>
      </c>
      <c r="D53" s="80">
        <v>372.11880262467503</v>
      </c>
      <c r="E53" s="83">
        <v>443.09254946324188</v>
      </c>
      <c r="F53" s="22" t="s">
        <v>239</v>
      </c>
      <c r="G53" s="23">
        <v>28.123212233192874</v>
      </c>
      <c r="H53" s="24">
        <v>19.072873055047452</v>
      </c>
    </row>
    <row r="54" spans="1:8" ht="13.5" thickBot="1">
      <c r="A54" s="41"/>
      <c r="B54" s="42" t="s">
        <v>240</v>
      </c>
      <c r="C54" s="86">
        <v>84.500346900125194</v>
      </c>
      <c r="D54" s="86">
        <v>100.562476573759</v>
      </c>
      <c r="E54" s="86">
        <v>115.6554165244</v>
      </c>
      <c r="F54" s="44"/>
      <c r="G54" s="45">
        <v>36.869753518406725</v>
      </c>
      <c r="H54" s="46">
        <v>15.008520538543863</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3">
        <v>13</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30</vt:i4>
      </vt:variant>
    </vt:vector>
  </HeadingPairs>
  <TitlesOfParts>
    <vt:vector size="53"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Innhold!Print_Area</vt:lpstr>
      <vt:lpstr>'Tab1'!Print_Area</vt:lpstr>
      <vt:lpstr>'Tab10'!Print_Area</vt:lpstr>
      <vt:lpstr>'Tab11'!Print_Area</vt:lpstr>
      <vt:lpstr>'Tab12'!Print_Area</vt:lpstr>
      <vt:lpstr>'Tab13'!Print_Area</vt:lpstr>
      <vt:lpstr>'Tab14'!Print_Area</vt:lpstr>
      <vt:lpstr>'Tab15'!Print_Area</vt:lpstr>
      <vt:lpstr>'Tab16'!Print_Area</vt:lpstr>
      <vt:lpstr>'Tab17'!Print_Area</vt:lpstr>
      <vt:lpstr>'Tab18'!Print_Area</vt:lpstr>
      <vt:lpstr>'Tab19'!Print_Area</vt:lpstr>
      <vt:lpstr>'Tab2'!Print_Area</vt:lpstr>
      <vt:lpstr>'Tab20'!Print_Area</vt:lpstr>
      <vt:lpstr>'Tab21'!Print_Area</vt:lpstr>
      <vt:lpstr>'Tab3'!Print_Area</vt:lpstr>
      <vt:lpstr>'Tab4'!Print_Area</vt:lpstr>
      <vt:lpstr>'Tab5'!Print_Area</vt:lpstr>
      <vt:lpstr>'Tab6'!Print_Area</vt:lpstr>
      <vt:lpstr>'Tab7'!Print_Area</vt:lpstr>
      <vt:lpstr>'Tab8'!Print_Area</vt:lpstr>
      <vt:lpstr>'Tab9'!Print_Area</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2014-06-11T06:50:45Z</cp:lastPrinted>
  <dcterms:created xsi:type="dcterms:W3CDTF">2002-02-09T09:48:14Z</dcterms:created>
  <dcterms:modified xsi:type="dcterms:W3CDTF">2014-06-11T06:51:35Z</dcterms:modified>
</cp:coreProperties>
</file>